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D:\APBDESA 2024\POKOK\"/>
    </mc:Choice>
  </mc:AlternateContent>
  <xr:revisionPtr revIDLastSave="0" documentId="13_ncr:1_{82710B6F-83EC-48BA-BC00-6BFE9CB11E37}" xr6:coauthVersionLast="47" xr6:coauthVersionMax="47" xr10:uidLastSave="{00000000-0000-0000-0000-000000000000}"/>
  <bookViews>
    <workbookView xWindow="-120" yWindow="-120" windowWidth="20730" windowHeight="11040" tabRatio="672" activeTab="7" xr2:uid="{00000000-000D-0000-FFFF-FFFF00000000}"/>
  </bookViews>
  <sheets>
    <sheet name="REN" sheetId="38" r:id="rId1"/>
    <sheet name="KEU" sheetId="37" r:id="rId2"/>
    <sheet name="UMUM" sheetId="18" r:id="rId3"/>
    <sheet name="KESRA" sheetId="20" r:id="rId4"/>
    <sheet name="PEMER" sheetId="34" r:id="rId5"/>
    <sheet name="YAN" sheetId="36" r:id="rId6"/>
    <sheet name="PEMBIYAAN " sheetId="39" r:id="rId7"/>
    <sheet name="REKAP" sheetId="32" r:id="rId8"/>
    <sheet name="POKOK+PER" sheetId="40" r:id="rId9"/>
  </sheets>
  <externalReferences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</externalReferences>
  <definedNames>
    <definedName name="\X" localSheetId="1">#REF!</definedName>
    <definedName name="\X" localSheetId="6">#REF!</definedName>
    <definedName name="\X" localSheetId="4">#REF!</definedName>
    <definedName name="\X" localSheetId="0">#REF!</definedName>
    <definedName name="\X" localSheetId="5">#REF!</definedName>
    <definedName name="\X">#REF!</definedName>
    <definedName name="____________________MDE09">[1]Peralatan!$BO$187</definedName>
    <definedName name="____________________MDE10">[1]Peralatan!$BO$207</definedName>
    <definedName name="____________________MDE11">[1]Peralatan!$BO$227</definedName>
    <definedName name="____________________MDE25">[1]Peralatan!$BO$507</definedName>
    <definedName name="____________________ME09">[1]Peralatan!$BO$186</definedName>
    <definedName name="____________________ME10">[1]Peralatan!$BO$206</definedName>
    <definedName name="____________________ME11">[1]Peralatan!$BO$226</definedName>
    <definedName name="____________________ME25">[1]Peralatan!$BO$506</definedName>
    <definedName name="___________________MDE01">[1]Peralatan!$BO$27</definedName>
    <definedName name="___________________MDE02">[1]Peralatan!$BO$47</definedName>
    <definedName name="___________________MDE03">[1]Peralatan!$BO$67</definedName>
    <definedName name="___________________MDE04">[1]Peralatan!$BO$87</definedName>
    <definedName name="___________________MDE05">[1]Peralatan!$BO$107</definedName>
    <definedName name="___________________MDE06">[1]Peralatan!$BO$127</definedName>
    <definedName name="___________________MDE07">[1]Peralatan!$BO$147</definedName>
    <definedName name="___________________MDE08">[1]Peralatan!$BO$167</definedName>
    <definedName name="___________________MDE09">[1]Peralatan!$BO$187</definedName>
    <definedName name="___________________MDE10">[1]Peralatan!$BO$207</definedName>
    <definedName name="___________________MDE11">[1]Peralatan!$BO$227</definedName>
    <definedName name="___________________MDE13">[1]Peralatan!$BO$267</definedName>
    <definedName name="___________________MDE14">[1]Peralatan!$BO$287</definedName>
    <definedName name="___________________MDE15">[1]Peralatan!$BO$307</definedName>
    <definedName name="___________________MDE16">[1]Peralatan!$BO$327</definedName>
    <definedName name="___________________MDE17">[1]Peralatan!$BO$347</definedName>
    <definedName name="___________________MDE18">[1]Peralatan!$BO$367</definedName>
    <definedName name="___________________MDE19">[1]Peralatan!$BO$387</definedName>
    <definedName name="___________________MDE20">[1]Peralatan!$BO$407</definedName>
    <definedName name="___________________MDE21">[1]Peralatan!$BO$427</definedName>
    <definedName name="___________________MDE22">[1]Peralatan!$BO$447</definedName>
    <definedName name="___________________MDE23">[1]Peralatan!$BO$467</definedName>
    <definedName name="___________________MDE24">[1]Peralatan!$BO$487</definedName>
    <definedName name="___________________MDE25">[1]Peralatan!$BO$507</definedName>
    <definedName name="___________________MDE27">[1]Peralatan!$BO$547</definedName>
    <definedName name="___________________MDE28">[1]Peralatan!$BO$567</definedName>
    <definedName name="___________________MDE29">[1]Peralatan!$BO$587</definedName>
    <definedName name="___________________MDE30">[1]Peralatan!$BO$607</definedName>
    <definedName name="___________________MDE31">[1]Peralatan!$BO$627</definedName>
    <definedName name="___________________MDE32">[1]Peralatan!$BO$647</definedName>
    <definedName name="___________________MDE33">[1]Peralatan!$BO$667</definedName>
    <definedName name="___________________MDE34">[1]Peralatan!$BO$698</definedName>
    <definedName name="___________________ME01">[1]Peralatan!$BO$26</definedName>
    <definedName name="___________________ME02">[1]Peralatan!$BO$46</definedName>
    <definedName name="___________________ME03">[1]Peralatan!$BO$66</definedName>
    <definedName name="___________________ME04">[1]Peralatan!$BO$86</definedName>
    <definedName name="___________________ME05">[1]Peralatan!$BO$106</definedName>
    <definedName name="___________________ME06">[1]Peralatan!$BO$126</definedName>
    <definedName name="___________________ME07">[1]Peralatan!$BO$146</definedName>
    <definedName name="___________________ME08">[1]Peralatan!$BO$166</definedName>
    <definedName name="___________________ME09">[1]Peralatan!$BO$186</definedName>
    <definedName name="___________________ME10">[1]Peralatan!$BO$206</definedName>
    <definedName name="___________________ME11">[1]Peralatan!$BO$226</definedName>
    <definedName name="___________________ME13">[1]Peralatan!$BO$266</definedName>
    <definedName name="___________________ME14">[1]Peralatan!$BO$286</definedName>
    <definedName name="___________________ME15">[1]Peralatan!$BO$306</definedName>
    <definedName name="___________________ME16">[1]Peralatan!$BO$326</definedName>
    <definedName name="___________________ME17">[1]Peralatan!$BO$346</definedName>
    <definedName name="___________________ME18">[1]Peralatan!$BO$366</definedName>
    <definedName name="___________________ME19">[1]Peralatan!$BO$386</definedName>
    <definedName name="___________________ME20">[1]Peralatan!$BO$406</definedName>
    <definedName name="___________________ME21">[1]Peralatan!$BO$426</definedName>
    <definedName name="___________________ME22">[1]Peralatan!$BO$446</definedName>
    <definedName name="___________________ME23">[1]Peralatan!$BO$466</definedName>
    <definedName name="___________________ME24">[1]Peralatan!$BO$486</definedName>
    <definedName name="___________________ME25">[1]Peralatan!$BO$506</definedName>
    <definedName name="___________________ME27">[1]Peralatan!$BO$546</definedName>
    <definedName name="___________________ME28">[1]Peralatan!$BO$566</definedName>
    <definedName name="___________________ME29">[1]Peralatan!$BO$586</definedName>
    <definedName name="___________________ME30">[1]Peralatan!$BO$606</definedName>
    <definedName name="___________________ME31">[1]Peralatan!$BO$626</definedName>
    <definedName name="___________________ME32">[1]Peralatan!$BO$646</definedName>
    <definedName name="___________________ME33">[1]Peralatan!$BO$666</definedName>
    <definedName name="___________________ME34">[1]Peralatan!$BO$697</definedName>
    <definedName name="__________________MDE01">[1]Peralatan!$BO$27</definedName>
    <definedName name="__________________MDE02">[1]Peralatan!$BO$47</definedName>
    <definedName name="__________________MDE03">[1]Peralatan!$BO$67</definedName>
    <definedName name="__________________MDE04">[1]Peralatan!$BO$87</definedName>
    <definedName name="__________________MDE05">[1]Peralatan!$BO$107</definedName>
    <definedName name="__________________MDE06">[1]Peralatan!$BO$127</definedName>
    <definedName name="__________________MDE07">[1]Peralatan!$BO$147</definedName>
    <definedName name="__________________MDE08">[1]Peralatan!$BO$167</definedName>
    <definedName name="__________________MDE09">[1]Peralatan!$BO$187</definedName>
    <definedName name="__________________MDE10">[1]Peralatan!$BO$207</definedName>
    <definedName name="__________________MDE11">[1]Peralatan!$BO$227</definedName>
    <definedName name="__________________MDE12">[1]Peralatan!$BO$247</definedName>
    <definedName name="__________________MDE13">[1]Peralatan!$BO$267</definedName>
    <definedName name="__________________MDE14">[1]Peralatan!$BO$287</definedName>
    <definedName name="__________________MDE15">[1]Peralatan!$BO$307</definedName>
    <definedName name="__________________MDE16">[1]Peralatan!$BO$327</definedName>
    <definedName name="__________________MDE17">[1]Peralatan!$BO$347</definedName>
    <definedName name="__________________MDE18">[1]Peralatan!$BO$367</definedName>
    <definedName name="__________________MDE19">[1]Peralatan!$BO$387</definedName>
    <definedName name="__________________MDE20">[1]Peralatan!$BO$407</definedName>
    <definedName name="__________________MDE21">[1]Peralatan!$BO$427</definedName>
    <definedName name="__________________MDE22">[1]Peralatan!$BO$447</definedName>
    <definedName name="__________________MDE23">[1]Peralatan!$BO$467</definedName>
    <definedName name="__________________MDE24">[1]Peralatan!$BO$487</definedName>
    <definedName name="__________________MDE25">[1]Peralatan!$BO$507</definedName>
    <definedName name="__________________MDE26">[1]Peralatan!$BO$527</definedName>
    <definedName name="__________________MDE27">[1]Peralatan!$BO$547</definedName>
    <definedName name="__________________MDE28">[1]Peralatan!$BO$567</definedName>
    <definedName name="__________________MDE29">[1]Peralatan!$BO$587</definedName>
    <definedName name="__________________MDE30">[1]Peralatan!$BO$607</definedName>
    <definedName name="__________________MDE31">[1]Peralatan!$BO$627</definedName>
    <definedName name="__________________MDE32">[1]Peralatan!$BO$647</definedName>
    <definedName name="__________________MDE33">[1]Peralatan!$BO$667</definedName>
    <definedName name="__________________MDE34">[1]Peralatan!$BO$698</definedName>
    <definedName name="__________________ME01">[1]Peralatan!$BO$26</definedName>
    <definedName name="__________________ME02">[1]Peralatan!$BO$46</definedName>
    <definedName name="__________________ME03">[1]Peralatan!$BO$66</definedName>
    <definedName name="__________________ME04">[1]Peralatan!$BO$86</definedName>
    <definedName name="__________________ME05">[1]Peralatan!$BO$106</definedName>
    <definedName name="__________________ME06">[1]Peralatan!$BO$126</definedName>
    <definedName name="__________________ME07">[1]Peralatan!$BO$146</definedName>
    <definedName name="__________________ME08">[1]Peralatan!$BO$166</definedName>
    <definedName name="__________________ME09">[1]Peralatan!$BO$186</definedName>
    <definedName name="__________________ME10">[1]Peralatan!$BO$206</definedName>
    <definedName name="__________________ME11">[1]Peralatan!$BO$226</definedName>
    <definedName name="__________________ME12">[1]Peralatan!$BO$246</definedName>
    <definedName name="__________________ME13">[1]Peralatan!$BO$266</definedName>
    <definedName name="__________________ME14">[1]Peralatan!$BO$286</definedName>
    <definedName name="__________________ME15">[1]Peralatan!$BO$306</definedName>
    <definedName name="__________________ME16">[1]Peralatan!$BO$326</definedName>
    <definedName name="__________________ME17">[1]Peralatan!$BO$346</definedName>
    <definedName name="__________________ME18">[1]Peralatan!$BO$366</definedName>
    <definedName name="__________________ME19">[1]Peralatan!$BO$386</definedName>
    <definedName name="__________________ME20">[1]Peralatan!$BO$406</definedName>
    <definedName name="__________________ME21">[1]Peralatan!$BO$426</definedName>
    <definedName name="__________________ME22">[1]Peralatan!$BO$446</definedName>
    <definedName name="__________________ME23">[1]Peralatan!$BO$466</definedName>
    <definedName name="__________________ME24">[1]Peralatan!$BO$486</definedName>
    <definedName name="__________________ME25">[1]Peralatan!$BO$506</definedName>
    <definedName name="__________________ME26">[1]Peralatan!$BO$526</definedName>
    <definedName name="__________________ME27">[1]Peralatan!$BO$546</definedName>
    <definedName name="__________________ME28">[1]Peralatan!$BO$566</definedName>
    <definedName name="__________________ME29">[1]Peralatan!$BO$586</definedName>
    <definedName name="__________________ME30">[1]Peralatan!$BO$606</definedName>
    <definedName name="__________________ME31">[1]Peralatan!$BO$626</definedName>
    <definedName name="__________________ME32">[1]Peralatan!$BO$646</definedName>
    <definedName name="__________________ME33">[1]Peralatan!$BO$666</definedName>
    <definedName name="__________________ME34">[1]Peralatan!$BO$697</definedName>
    <definedName name="_________________MDE01">[1]Peralatan!$BO$27</definedName>
    <definedName name="_________________MDE02">[1]Peralatan!$BO$47</definedName>
    <definedName name="_________________MDE03">[1]Peralatan!$BO$67</definedName>
    <definedName name="_________________MDE04">[1]Peralatan!$BO$87</definedName>
    <definedName name="_________________MDE05">[1]Peralatan!$BO$107</definedName>
    <definedName name="_________________MDE06">[1]Peralatan!$BO$127</definedName>
    <definedName name="_________________MDE07">[1]Peralatan!$BO$147</definedName>
    <definedName name="_________________MDE08">[1]Peralatan!$BO$167</definedName>
    <definedName name="_________________MDE09">[1]Peralatan!$BO$187</definedName>
    <definedName name="_________________MDE10">[1]Peralatan!$BO$207</definedName>
    <definedName name="_________________MDE11">[1]Peralatan!$BO$227</definedName>
    <definedName name="_________________MDE12">[1]Peralatan!$BO$247</definedName>
    <definedName name="_________________MDE13">[1]Peralatan!$BO$267</definedName>
    <definedName name="_________________MDE14">[1]Peralatan!$BO$287</definedName>
    <definedName name="_________________MDE15">[1]Peralatan!$BO$307</definedName>
    <definedName name="_________________MDE16">[1]Peralatan!$BO$327</definedName>
    <definedName name="_________________MDE17">[1]Peralatan!$BO$347</definedName>
    <definedName name="_________________MDE18">[1]Peralatan!$BO$367</definedName>
    <definedName name="_________________MDE19">[1]Peralatan!$BO$387</definedName>
    <definedName name="_________________MDE20">[1]Peralatan!$BO$407</definedName>
    <definedName name="_________________MDE21">[1]Peralatan!$BO$427</definedName>
    <definedName name="_________________MDE22">[1]Peralatan!$BO$447</definedName>
    <definedName name="_________________MDE23">[1]Peralatan!$BO$467</definedName>
    <definedName name="_________________MDE24">[1]Peralatan!$BO$487</definedName>
    <definedName name="_________________MDE25">[1]Peralatan!$BO$507</definedName>
    <definedName name="_________________MDE26">[1]Peralatan!$BO$527</definedName>
    <definedName name="_________________MDE27">[1]Peralatan!$BO$547</definedName>
    <definedName name="_________________MDE28">[1]Peralatan!$BO$567</definedName>
    <definedName name="_________________MDE29">[1]Peralatan!$BO$587</definedName>
    <definedName name="_________________MDE30">[1]Peralatan!$BO$607</definedName>
    <definedName name="_________________MDE31">[1]Peralatan!$BO$627</definedName>
    <definedName name="_________________MDE32">[1]Peralatan!$BO$647</definedName>
    <definedName name="_________________MDE33">[1]Peralatan!$BO$667</definedName>
    <definedName name="_________________MDE34">[1]Peralatan!$BO$698</definedName>
    <definedName name="_________________ME01">[1]Peralatan!$BO$26</definedName>
    <definedName name="_________________ME02">[1]Peralatan!$BO$46</definedName>
    <definedName name="_________________ME03">[1]Peralatan!$BO$66</definedName>
    <definedName name="_________________ME04">[1]Peralatan!$BO$86</definedName>
    <definedName name="_________________ME05">[1]Peralatan!$BO$106</definedName>
    <definedName name="_________________ME06">[1]Peralatan!$BO$126</definedName>
    <definedName name="_________________ME07">[1]Peralatan!$BO$146</definedName>
    <definedName name="_________________ME08">[1]Peralatan!$BO$166</definedName>
    <definedName name="_________________ME09">[1]Peralatan!$BO$186</definedName>
    <definedName name="_________________ME10">[1]Peralatan!$BO$206</definedName>
    <definedName name="_________________ME11">[1]Peralatan!$BO$226</definedName>
    <definedName name="_________________ME12">[1]Peralatan!$BO$246</definedName>
    <definedName name="_________________ME13">[1]Peralatan!$BO$266</definedName>
    <definedName name="_________________ME14">[1]Peralatan!$BO$286</definedName>
    <definedName name="_________________ME15">[1]Peralatan!$BO$306</definedName>
    <definedName name="_________________ME16">[1]Peralatan!$BO$326</definedName>
    <definedName name="_________________ME17">[1]Peralatan!$BO$346</definedName>
    <definedName name="_________________ME18">[1]Peralatan!$BO$366</definedName>
    <definedName name="_________________ME19">[1]Peralatan!$BO$386</definedName>
    <definedName name="_________________ME20">[1]Peralatan!$BO$406</definedName>
    <definedName name="_________________ME21">[1]Peralatan!$BO$426</definedName>
    <definedName name="_________________ME22">[1]Peralatan!$BO$446</definedName>
    <definedName name="_________________ME23">[1]Peralatan!$BO$466</definedName>
    <definedName name="_________________ME24">[1]Peralatan!$BO$486</definedName>
    <definedName name="_________________ME25">[1]Peralatan!$BO$506</definedName>
    <definedName name="_________________ME26">[1]Peralatan!$BO$526</definedName>
    <definedName name="_________________ME27">[1]Peralatan!$BO$546</definedName>
    <definedName name="_________________ME28">[1]Peralatan!$BO$566</definedName>
    <definedName name="_________________ME29">[1]Peralatan!$BO$586</definedName>
    <definedName name="_________________ME30">[1]Peralatan!$BO$606</definedName>
    <definedName name="_________________ME31">[1]Peralatan!$BO$626</definedName>
    <definedName name="_________________ME32">[1]Peralatan!$BO$646</definedName>
    <definedName name="_________________ME33">[1]Peralatan!$BO$666</definedName>
    <definedName name="_________________ME34">[1]Peralatan!$BO$697</definedName>
    <definedName name="________________MDE01">[1]Peralatan!$BO$27</definedName>
    <definedName name="________________MDE02">[1]Peralatan!$BO$47</definedName>
    <definedName name="________________MDE03">[1]Peralatan!$BO$67</definedName>
    <definedName name="________________MDE04">[1]Peralatan!$BO$87</definedName>
    <definedName name="________________MDE05">[1]Peralatan!$BO$107</definedName>
    <definedName name="________________MDE06">[1]Peralatan!$BO$127</definedName>
    <definedName name="________________MDE07">[1]Peralatan!$BO$147</definedName>
    <definedName name="________________MDE08">[1]Peralatan!$BO$167</definedName>
    <definedName name="________________MDE09">[1]Peralatan!$BO$187</definedName>
    <definedName name="________________MDE10">[1]Peralatan!$BO$207</definedName>
    <definedName name="________________MDE11">[1]Peralatan!$BO$227</definedName>
    <definedName name="________________MDE12">[1]Peralatan!$BO$247</definedName>
    <definedName name="________________MDE13">[1]Peralatan!$BO$267</definedName>
    <definedName name="________________MDE14">[1]Peralatan!$BO$287</definedName>
    <definedName name="________________MDE15">[1]Peralatan!$BO$307</definedName>
    <definedName name="________________MDE16">[1]Peralatan!$BO$327</definedName>
    <definedName name="________________MDE17">[1]Peralatan!$BO$347</definedName>
    <definedName name="________________MDE18">[1]Peralatan!$BO$367</definedName>
    <definedName name="________________MDE19">[1]Peralatan!$BO$387</definedName>
    <definedName name="________________MDE20">[1]Peralatan!$BO$407</definedName>
    <definedName name="________________MDE21">[1]Peralatan!$BO$427</definedName>
    <definedName name="________________MDE22">[1]Peralatan!$BO$447</definedName>
    <definedName name="________________MDE23">[1]Peralatan!$BO$467</definedName>
    <definedName name="________________MDE24">[1]Peralatan!$BO$487</definedName>
    <definedName name="________________MDE25">[1]Peralatan!$BO$507</definedName>
    <definedName name="________________MDE26">[1]Peralatan!$BO$527</definedName>
    <definedName name="________________MDE27">[1]Peralatan!$BO$547</definedName>
    <definedName name="________________MDE28">[1]Peralatan!$BO$567</definedName>
    <definedName name="________________MDE29">[1]Peralatan!$BO$587</definedName>
    <definedName name="________________MDE30">[1]Peralatan!$BO$607</definedName>
    <definedName name="________________MDE31">[1]Peralatan!$BO$627</definedName>
    <definedName name="________________MDE32">[1]Peralatan!$BO$647</definedName>
    <definedName name="________________MDE33">[1]Peralatan!$BO$667</definedName>
    <definedName name="________________MDE34">[1]Peralatan!$BO$698</definedName>
    <definedName name="________________ME01">[1]Peralatan!$BO$26</definedName>
    <definedName name="________________ME02">[1]Peralatan!$BO$46</definedName>
    <definedName name="________________ME03">[1]Peralatan!$BO$66</definedName>
    <definedName name="________________ME04">[1]Peralatan!$BO$86</definedName>
    <definedName name="________________ME05">[1]Peralatan!$BO$106</definedName>
    <definedName name="________________ME06">[1]Peralatan!$BO$126</definedName>
    <definedName name="________________ME07">[1]Peralatan!$BO$146</definedName>
    <definedName name="________________ME08">[1]Peralatan!$BO$166</definedName>
    <definedName name="________________ME09">[1]Peralatan!$BO$186</definedName>
    <definedName name="________________ME10">[1]Peralatan!$BO$206</definedName>
    <definedName name="________________ME11">[1]Peralatan!$BO$226</definedName>
    <definedName name="________________ME12">[1]Peralatan!$BO$246</definedName>
    <definedName name="________________ME13">[1]Peralatan!$BO$266</definedName>
    <definedName name="________________ME14">[1]Peralatan!$BO$286</definedName>
    <definedName name="________________ME15">[1]Peralatan!$BO$306</definedName>
    <definedName name="________________ME16">[1]Peralatan!$BO$326</definedName>
    <definedName name="________________ME17">[1]Peralatan!$BO$346</definedName>
    <definedName name="________________ME18">[1]Peralatan!$BO$366</definedName>
    <definedName name="________________ME19">[1]Peralatan!$BO$386</definedName>
    <definedName name="________________ME20">[1]Peralatan!$BO$406</definedName>
    <definedName name="________________ME21">[1]Peralatan!$BO$426</definedName>
    <definedName name="________________ME22">[1]Peralatan!$BO$446</definedName>
    <definedName name="________________ME23">[1]Peralatan!$BO$466</definedName>
    <definedName name="________________ME24">[1]Peralatan!$BO$486</definedName>
    <definedName name="________________ME25">[1]Peralatan!$BO$506</definedName>
    <definedName name="________________ME26">[1]Peralatan!$BO$526</definedName>
    <definedName name="________________ME27">[1]Peralatan!$BO$546</definedName>
    <definedName name="________________ME28">[1]Peralatan!$BO$566</definedName>
    <definedName name="________________ME29">[1]Peralatan!$BO$586</definedName>
    <definedName name="________________ME30">[1]Peralatan!$BO$606</definedName>
    <definedName name="________________ME31">[1]Peralatan!$BO$626</definedName>
    <definedName name="________________ME32">[1]Peralatan!$BO$646</definedName>
    <definedName name="________________ME33">[1]Peralatan!$BO$666</definedName>
    <definedName name="________________ME34">[1]Peralatan!$BO$697</definedName>
    <definedName name="_______________MDE01">[1]Peralatan!$BO$27</definedName>
    <definedName name="_______________MDE02">[1]Peralatan!$BO$47</definedName>
    <definedName name="_______________MDE03">[1]Peralatan!$BO$67</definedName>
    <definedName name="_______________MDE04">[1]Peralatan!$BO$87</definedName>
    <definedName name="_______________MDE05">[1]Peralatan!$BO$107</definedName>
    <definedName name="_______________MDE06">[1]Peralatan!$BO$127</definedName>
    <definedName name="_______________MDE07">[1]Peralatan!$BO$147</definedName>
    <definedName name="_______________MDE08">[1]Peralatan!$BO$167</definedName>
    <definedName name="_______________MDE09">[1]Peralatan!$BO$187</definedName>
    <definedName name="_______________MDE10">[1]Peralatan!$BO$207</definedName>
    <definedName name="_______________MDE11">[1]Peralatan!$BO$227</definedName>
    <definedName name="_______________MDE12">[1]Peralatan!$BO$247</definedName>
    <definedName name="_______________MDE13">[1]Peralatan!$BO$267</definedName>
    <definedName name="_______________MDE14">[1]Peralatan!$BO$287</definedName>
    <definedName name="_______________MDE15">[1]Peralatan!$BO$307</definedName>
    <definedName name="_______________MDE16">[1]Peralatan!$BO$327</definedName>
    <definedName name="_______________MDE17">[1]Peralatan!$BO$347</definedName>
    <definedName name="_______________MDE18">[1]Peralatan!$BO$367</definedName>
    <definedName name="_______________MDE19">[1]Peralatan!$BO$387</definedName>
    <definedName name="_______________MDE20">[1]Peralatan!$BO$407</definedName>
    <definedName name="_______________MDE21">[1]Peralatan!$BO$427</definedName>
    <definedName name="_______________MDE22">[1]Peralatan!$BO$447</definedName>
    <definedName name="_______________MDE23">[1]Peralatan!$BO$467</definedName>
    <definedName name="_______________MDE24">[1]Peralatan!$BO$487</definedName>
    <definedName name="_______________MDE25">[1]Peralatan!$BO$507</definedName>
    <definedName name="_______________MDE26">[1]Peralatan!$BO$527</definedName>
    <definedName name="_______________MDE27">[1]Peralatan!$BO$547</definedName>
    <definedName name="_______________MDE28">[1]Peralatan!$BO$567</definedName>
    <definedName name="_______________MDE29">[1]Peralatan!$BO$587</definedName>
    <definedName name="_______________MDE30">[1]Peralatan!$BO$607</definedName>
    <definedName name="_______________MDE31">[1]Peralatan!$BO$627</definedName>
    <definedName name="_______________MDE32">[1]Peralatan!$BO$647</definedName>
    <definedName name="_______________MDE33">[1]Peralatan!$BO$667</definedName>
    <definedName name="_______________MDE34">[1]Peralatan!$BO$698</definedName>
    <definedName name="_______________ME01">[1]Peralatan!$BO$26</definedName>
    <definedName name="_______________ME02">[1]Peralatan!$BO$46</definedName>
    <definedName name="_______________ME03">[1]Peralatan!$BO$66</definedName>
    <definedName name="_______________ME04">[1]Peralatan!$BO$86</definedName>
    <definedName name="_______________ME05">[1]Peralatan!$BO$106</definedName>
    <definedName name="_______________ME06">[1]Peralatan!$BO$126</definedName>
    <definedName name="_______________ME07">[1]Peralatan!$BO$146</definedName>
    <definedName name="_______________ME08">[1]Peralatan!$BO$166</definedName>
    <definedName name="_______________ME09">[1]Peralatan!$BO$186</definedName>
    <definedName name="_______________ME10">[1]Peralatan!$BO$206</definedName>
    <definedName name="_______________ME11">[1]Peralatan!$BO$226</definedName>
    <definedName name="_______________ME12">[1]Peralatan!$BO$246</definedName>
    <definedName name="_______________ME13">[1]Peralatan!$BO$266</definedName>
    <definedName name="_______________ME14">[1]Peralatan!$BO$286</definedName>
    <definedName name="_______________ME15">[1]Peralatan!$BO$306</definedName>
    <definedName name="_______________ME16">[1]Peralatan!$BO$326</definedName>
    <definedName name="_______________ME17">[1]Peralatan!$BO$346</definedName>
    <definedName name="_______________ME18">[1]Peralatan!$BO$366</definedName>
    <definedName name="_______________ME19">[1]Peralatan!$BO$386</definedName>
    <definedName name="_______________ME20">[1]Peralatan!$BO$406</definedName>
    <definedName name="_______________ME21">[1]Peralatan!$BO$426</definedName>
    <definedName name="_______________ME22">[1]Peralatan!$BO$446</definedName>
    <definedName name="_______________ME23">[1]Peralatan!$BO$466</definedName>
    <definedName name="_______________ME24">[1]Peralatan!$BO$486</definedName>
    <definedName name="_______________ME25">[1]Peralatan!$BO$506</definedName>
    <definedName name="_______________ME26">[1]Peralatan!$BO$526</definedName>
    <definedName name="_______________ME27">[1]Peralatan!$BO$546</definedName>
    <definedName name="_______________ME28">[1]Peralatan!$BO$566</definedName>
    <definedName name="_______________ME29">[1]Peralatan!$BO$586</definedName>
    <definedName name="_______________ME30">[1]Peralatan!$BO$606</definedName>
    <definedName name="_______________ME31">[1]Peralatan!$BO$626</definedName>
    <definedName name="_______________ME32">[1]Peralatan!$BO$646</definedName>
    <definedName name="_______________ME33">[1]Peralatan!$BO$666</definedName>
    <definedName name="_______________ME34">[1]Peralatan!$BO$697</definedName>
    <definedName name="______________MDE01">[1]Peralatan!$BO$27</definedName>
    <definedName name="______________MDE02">[1]Peralatan!$BO$47</definedName>
    <definedName name="______________MDE03">[1]Peralatan!$BO$67</definedName>
    <definedName name="______________MDE04">[1]Peralatan!$BO$87</definedName>
    <definedName name="______________MDE05">[1]Peralatan!$BO$107</definedName>
    <definedName name="______________MDE06">[1]Peralatan!$BO$127</definedName>
    <definedName name="______________MDE07">[1]Peralatan!$BO$147</definedName>
    <definedName name="______________MDE08">[1]Peralatan!$BO$167</definedName>
    <definedName name="______________MDE09">[1]Peralatan!$BO$187</definedName>
    <definedName name="______________MDE10">[1]Peralatan!$BO$207</definedName>
    <definedName name="______________MDE11">[1]Peralatan!$BO$227</definedName>
    <definedName name="______________MDE12">[1]Peralatan!$BO$247</definedName>
    <definedName name="______________MDE13">[1]Peralatan!$BO$267</definedName>
    <definedName name="______________MDE14">[1]Peralatan!$BO$287</definedName>
    <definedName name="______________MDE15">[1]Peralatan!$BO$307</definedName>
    <definedName name="______________MDE16">[1]Peralatan!$BO$327</definedName>
    <definedName name="______________MDE17">[1]Peralatan!$BO$347</definedName>
    <definedName name="______________MDE18">[1]Peralatan!$BO$367</definedName>
    <definedName name="______________MDE19">[1]Peralatan!$BO$387</definedName>
    <definedName name="______________MDE20">[1]Peralatan!$BO$407</definedName>
    <definedName name="______________MDE21">[1]Peralatan!$BO$427</definedName>
    <definedName name="______________MDE22">[1]Peralatan!$BO$447</definedName>
    <definedName name="______________MDE23">[1]Peralatan!$BO$467</definedName>
    <definedName name="______________MDE24">[1]Peralatan!$BO$487</definedName>
    <definedName name="______________MDE25">[1]Peralatan!$BO$507</definedName>
    <definedName name="______________MDE26">[1]Peralatan!$BO$527</definedName>
    <definedName name="______________MDE27">[1]Peralatan!$BO$547</definedName>
    <definedName name="______________MDE28">[1]Peralatan!$BO$567</definedName>
    <definedName name="______________MDE29">[1]Peralatan!$BO$587</definedName>
    <definedName name="______________MDE30">[1]Peralatan!$BO$607</definedName>
    <definedName name="______________MDE31">[1]Peralatan!$BO$627</definedName>
    <definedName name="______________MDE32">[1]Peralatan!$BO$647</definedName>
    <definedName name="______________MDE33">[1]Peralatan!$BO$667</definedName>
    <definedName name="______________MDE34">[1]Peralatan!$BO$698</definedName>
    <definedName name="______________ME01">[1]Peralatan!$BO$26</definedName>
    <definedName name="______________ME02">[1]Peralatan!$BO$46</definedName>
    <definedName name="______________ME03">[1]Peralatan!$BO$66</definedName>
    <definedName name="______________ME04">[1]Peralatan!$BO$86</definedName>
    <definedName name="______________ME05">[1]Peralatan!$BO$106</definedName>
    <definedName name="______________ME06">[1]Peralatan!$BO$126</definedName>
    <definedName name="______________ME07">[1]Peralatan!$BO$146</definedName>
    <definedName name="______________ME08">[1]Peralatan!$BO$166</definedName>
    <definedName name="______________ME09">[1]Peralatan!$BO$186</definedName>
    <definedName name="______________ME10">[1]Peralatan!$BO$206</definedName>
    <definedName name="______________ME11">[1]Peralatan!$BO$226</definedName>
    <definedName name="______________ME12">[1]Peralatan!$BO$246</definedName>
    <definedName name="______________ME13">[1]Peralatan!$BO$266</definedName>
    <definedName name="______________ME14">[1]Peralatan!$BO$286</definedName>
    <definedName name="______________ME15">[1]Peralatan!$BO$306</definedName>
    <definedName name="______________ME16">[1]Peralatan!$BO$326</definedName>
    <definedName name="______________ME17">[1]Peralatan!$BO$346</definedName>
    <definedName name="______________ME18">[1]Peralatan!$BO$366</definedName>
    <definedName name="______________ME19">[1]Peralatan!$BO$386</definedName>
    <definedName name="______________ME20">[1]Peralatan!$BO$406</definedName>
    <definedName name="______________ME21">[1]Peralatan!$BO$426</definedName>
    <definedName name="______________ME22">[1]Peralatan!$BO$446</definedName>
    <definedName name="______________ME23">[1]Peralatan!$BO$466</definedName>
    <definedName name="______________ME24">[1]Peralatan!$BO$486</definedName>
    <definedName name="______________ME25">[1]Peralatan!$BO$506</definedName>
    <definedName name="______________ME26">[1]Peralatan!$BO$526</definedName>
    <definedName name="______________ME27">[1]Peralatan!$BO$546</definedName>
    <definedName name="______________ME28">[1]Peralatan!$BO$566</definedName>
    <definedName name="______________ME29">[1]Peralatan!$BO$586</definedName>
    <definedName name="______________ME30">[1]Peralatan!$BO$606</definedName>
    <definedName name="______________ME31">[1]Peralatan!$BO$626</definedName>
    <definedName name="______________ME32">[1]Peralatan!$BO$646</definedName>
    <definedName name="______________ME33">[1]Peralatan!$BO$666</definedName>
    <definedName name="______________ME34">[1]Peralatan!$BO$697</definedName>
    <definedName name="_____________MDE01">[1]Peralatan!$BO$27</definedName>
    <definedName name="_____________MDE02">[1]Peralatan!$BO$47</definedName>
    <definedName name="_____________MDE03">[1]Peralatan!$BO$67</definedName>
    <definedName name="_____________MDE04">[1]Peralatan!$BO$87</definedName>
    <definedName name="_____________MDE05">[1]Peralatan!$BO$107</definedName>
    <definedName name="_____________MDE06">[1]Peralatan!$BO$127</definedName>
    <definedName name="_____________MDE07">[1]Peralatan!$BO$147</definedName>
    <definedName name="_____________MDE08">[1]Peralatan!$BO$167</definedName>
    <definedName name="_____________MDE09">[2]Peralatan!$BO$187</definedName>
    <definedName name="_____________MDE10">[2]Peralatan!$BO$207</definedName>
    <definedName name="_____________MDE11">[2]Peralatan!$BO$227</definedName>
    <definedName name="_____________MDE12">[1]Peralatan!$BO$247</definedName>
    <definedName name="_____________MDE13">[1]Peralatan!$BO$267</definedName>
    <definedName name="_____________MDE14">[1]Peralatan!$BO$287</definedName>
    <definedName name="_____________MDE15">[1]Peralatan!$BO$307</definedName>
    <definedName name="_____________MDE16">[1]Peralatan!$BO$327</definedName>
    <definedName name="_____________MDE17">[1]Peralatan!$BO$347</definedName>
    <definedName name="_____________MDE18">[1]Peralatan!$BO$367</definedName>
    <definedName name="_____________MDE19">[1]Peralatan!$BO$387</definedName>
    <definedName name="_____________MDE20">[1]Peralatan!$BO$407</definedName>
    <definedName name="_____________MDE21">[1]Peralatan!$BO$427</definedName>
    <definedName name="_____________MDE22">[1]Peralatan!$BO$447</definedName>
    <definedName name="_____________MDE23">[1]Peralatan!$BO$467</definedName>
    <definedName name="_____________MDE24">[1]Peralatan!$BO$487</definedName>
    <definedName name="_____________MDE25">[2]Peralatan!$BO$507</definedName>
    <definedName name="_____________MDE26">[1]Peralatan!$BO$527</definedName>
    <definedName name="_____________MDE27">[1]Peralatan!$BO$547</definedName>
    <definedName name="_____________MDE28">[1]Peralatan!$BO$567</definedName>
    <definedName name="_____________MDE29">[1]Peralatan!$BO$587</definedName>
    <definedName name="_____________MDE30">[1]Peralatan!$BO$607</definedName>
    <definedName name="_____________MDE31">[1]Peralatan!$BO$627</definedName>
    <definedName name="_____________MDE32">[1]Peralatan!$BO$647</definedName>
    <definedName name="_____________MDE33">[1]Peralatan!$BO$667</definedName>
    <definedName name="_____________MDE34">[1]Peralatan!$BO$698</definedName>
    <definedName name="_____________ME01">[1]Peralatan!$BO$26</definedName>
    <definedName name="_____________ME02">[1]Peralatan!$BO$46</definedName>
    <definedName name="_____________ME03">[1]Peralatan!$BO$66</definedName>
    <definedName name="_____________ME04">[1]Peralatan!$BO$86</definedName>
    <definedName name="_____________ME05">[1]Peralatan!$BO$106</definedName>
    <definedName name="_____________ME06">[1]Peralatan!$BO$126</definedName>
    <definedName name="_____________ME07">[1]Peralatan!$BO$146</definedName>
    <definedName name="_____________ME08">[1]Peralatan!$BO$166</definedName>
    <definedName name="_____________ME09">[2]Peralatan!$BO$186</definedName>
    <definedName name="_____________ME10">[2]Peralatan!$BO$206</definedName>
    <definedName name="_____________ME11">[2]Peralatan!$BO$226</definedName>
    <definedName name="_____________ME12">[1]Peralatan!$BO$246</definedName>
    <definedName name="_____________ME13">[1]Peralatan!$BO$266</definedName>
    <definedName name="_____________ME14">[1]Peralatan!$BO$286</definedName>
    <definedName name="_____________ME15">[1]Peralatan!$BO$306</definedName>
    <definedName name="_____________ME16">[1]Peralatan!$BO$326</definedName>
    <definedName name="_____________ME17">[1]Peralatan!$BO$346</definedName>
    <definedName name="_____________ME18">[1]Peralatan!$BO$366</definedName>
    <definedName name="_____________ME19">[1]Peralatan!$BO$386</definedName>
    <definedName name="_____________ME20">[1]Peralatan!$BO$406</definedName>
    <definedName name="_____________ME21">[1]Peralatan!$BO$426</definedName>
    <definedName name="_____________ME22">[1]Peralatan!$BO$446</definedName>
    <definedName name="_____________ME23">[1]Peralatan!$BO$466</definedName>
    <definedName name="_____________ME24">[1]Peralatan!$BO$486</definedName>
    <definedName name="_____________ME25">[2]Peralatan!$BO$506</definedName>
    <definedName name="_____________ME26">[1]Peralatan!$BO$526</definedName>
    <definedName name="_____________ME27">[1]Peralatan!$BO$546</definedName>
    <definedName name="_____________ME28">[1]Peralatan!$BO$566</definedName>
    <definedName name="_____________ME29">[1]Peralatan!$BO$586</definedName>
    <definedName name="_____________ME30">[1]Peralatan!$BO$606</definedName>
    <definedName name="_____________ME31">[1]Peralatan!$BO$626</definedName>
    <definedName name="_____________ME32">[1]Peralatan!$BO$646</definedName>
    <definedName name="_____________ME33">[1]Peralatan!$BO$666</definedName>
    <definedName name="_____________ME34">[1]Peralatan!$BO$697</definedName>
    <definedName name="____________LLL01" localSheetId="6">#REF!</definedName>
    <definedName name="____________LLL01">#REF!</definedName>
    <definedName name="____________LLL02" localSheetId="6">#REF!</definedName>
    <definedName name="____________LLL02">#REF!</definedName>
    <definedName name="____________LLL03" localSheetId="6">#REF!</definedName>
    <definedName name="____________LLL03">#REF!</definedName>
    <definedName name="____________LLL04" localSheetId="6">#REF!</definedName>
    <definedName name="____________LLL04">#REF!</definedName>
    <definedName name="____________LLL05" localSheetId="6">#REF!</definedName>
    <definedName name="____________LLL05">#REF!</definedName>
    <definedName name="____________LLL06" localSheetId="6">#REF!</definedName>
    <definedName name="____________LLL06">#REF!</definedName>
    <definedName name="____________LLL07" localSheetId="6">#REF!</definedName>
    <definedName name="____________LLL07">#REF!</definedName>
    <definedName name="____________LLL08" localSheetId="6">#REF!</definedName>
    <definedName name="____________LLL08">#REF!</definedName>
    <definedName name="____________LLL09" localSheetId="6">#REF!</definedName>
    <definedName name="____________LLL09">#REF!</definedName>
    <definedName name="____________LLL10" localSheetId="6">#REF!</definedName>
    <definedName name="____________LLL10">#REF!</definedName>
    <definedName name="____________LLL11" localSheetId="6">#REF!</definedName>
    <definedName name="____________LLL11">#REF!</definedName>
    <definedName name="____________MDE01">[2]Peralatan!$BO$27</definedName>
    <definedName name="____________MDE02">[2]Peralatan!$BO$47</definedName>
    <definedName name="____________MDE03">[2]Peralatan!$BO$67</definedName>
    <definedName name="____________MDE04">[2]Peralatan!$BO$87</definedName>
    <definedName name="____________MDE05">[2]Peralatan!$BO$107</definedName>
    <definedName name="____________MDE06">[2]Peralatan!$BO$127</definedName>
    <definedName name="____________MDE07">[2]Peralatan!$BO$147</definedName>
    <definedName name="____________MDE08">[2]Peralatan!$BO$167</definedName>
    <definedName name="____________MDE09">[2]Peralatan!$BO$187</definedName>
    <definedName name="____________MDE10">[2]Peralatan!$BO$207</definedName>
    <definedName name="____________MDE11">[2]Peralatan!$BO$227</definedName>
    <definedName name="____________MDE12">[1]Peralatan!$BO$247</definedName>
    <definedName name="____________MDE13">[2]Peralatan!$BO$267</definedName>
    <definedName name="____________MDE14">[2]Peralatan!$BO$287</definedName>
    <definedName name="____________MDE15">[2]Peralatan!$BO$307</definedName>
    <definedName name="____________MDE16">[2]Peralatan!$BO$327</definedName>
    <definedName name="____________MDE17">[2]Peralatan!$BO$347</definedName>
    <definedName name="____________MDE18">[2]Peralatan!$BO$367</definedName>
    <definedName name="____________MDE19">[2]Peralatan!$BO$387</definedName>
    <definedName name="____________MDE20">[2]Peralatan!$BO$407</definedName>
    <definedName name="____________MDE21">[2]Peralatan!$BO$427</definedName>
    <definedName name="____________MDE22">[2]Peralatan!$BO$447</definedName>
    <definedName name="____________MDE23">[2]Peralatan!$BO$467</definedName>
    <definedName name="____________MDE24">[2]Peralatan!$BO$487</definedName>
    <definedName name="____________MDE25">[2]Peralatan!$BO$507</definedName>
    <definedName name="____________MDE26">[1]Peralatan!$BO$527</definedName>
    <definedName name="____________MDE27">[2]Peralatan!$BO$547</definedName>
    <definedName name="____________MDE28">[2]Peralatan!$BO$567</definedName>
    <definedName name="____________MDE29">[2]Peralatan!$BO$587</definedName>
    <definedName name="____________MDE30">[2]Peralatan!$BO$607</definedName>
    <definedName name="____________MDE31">[2]Peralatan!$BO$627</definedName>
    <definedName name="____________MDE32">[2]Peralatan!$BO$647</definedName>
    <definedName name="____________MDE33">[2]Peralatan!$BO$667</definedName>
    <definedName name="____________MDE34">[2]Peralatan!$BO$698</definedName>
    <definedName name="____________MDE35">'[1]Peralatan (2)'!$R$27</definedName>
    <definedName name="____________ME01">[2]Peralatan!$BO$26</definedName>
    <definedName name="____________ME02">[2]Peralatan!$BO$46</definedName>
    <definedName name="____________ME03">[2]Peralatan!$BO$66</definedName>
    <definedName name="____________ME04">[2]Peralatan!$BO$86</definedName>
    <definedName name="____________ME05">[2]Peralatan!$BO$106</definedName>
    <definedName name="____________ME06">[2]Peralatan!$BO$126</definedName>
    <definedName name="____________ME07">[2]Peralatan!$BO$146</definedName>
    <definedName name="____________ME08">[2]Peralatan!$BO$166</definedName>
    <definedName name="____________ME09">[2]Peralatan!$BO$186</definedName>
    <definedName name="____________ME10">[2]Peralatan!$BO$206</definedName>
    <definedName name="____________ME11">[2]Peralatan!$BO$226</definedName>
    <definedName name="____________ME12">[1]Peralatan!$BO$246</definedName>
    <definedName name="____________ME13">[2]Peralatan!$BO$266</definedName>
    <definedName name="____________ME14">[2]Peralatan!$BO$286</definedName>
    <definedName name="____________ME15">[2]Peralatan!$BO$306</definedName>
    <definedName name="____________ME16">[2]Peralatan!$BO$326</definedName>
    <definedName name="____________ME17">[2]Peralatan!$BO$346</definedName>
    <definedName name="____________ME18">[2]Peralatan!$BO$366</definedName>
    <definedName name="____________ME19">[2]Peralatan!$BO$386</definedName>
    <definedName name="____________ME20">[2]Peralatan!$BO$406</definedName>
    <definedName name="____________ME21">[2]Peralatan!$BO$426</definedName>
    <definedName name="____________ME22">[2]Peralatan!$BO$446</definedName>
    <definedName name="____________ME23">[2]Peralatan!$BO$466</definedName>
    <definedName name="____________ME24">[2]Peralatan!$BO$486</definedName>
    <definedName name="____________ME25">[2]Peralatan!$BO$506</definedName>
    <definedName name="____________ME26">[1]Peralatan!$BO$526</definedName>
    <definedName name="____________ME27">[2]Peralatan!$BO$546</definedName>
    <definedName name="____________ME28">[2]Peralatan!$BO$566</definedName>
    <definedName name="____________ME29">[2]Peralatan!$BO$586</definedName>
    <definedName name="____________ME30">[2]Peralatan!$BO$606</definedName>
    <definedName name="____________ME31">[2]Peralatan!$BO$626</definedName>
    <definedName name="____________ME32">[2]Peralatan!$BO$646</definedName>
    <definedName name="____________ME33">[2]Peralatan!$BO$666</definedName>
    <definedName name="____________ME34">[2]Peralatan!$BO$697</definedName>
    <definedName name="____________ME35">'[1]Peralatan (2)'!$R$26</definedName>
    <definedName name="____________MMM01" localSheetId="6">#REF!</definedName>
    <definedName name="____________MMM01">#REF!</definedName>
    <definedName name="____________MMM02" localSheetId="6">#REF!</definedName>
    <definedName name="____________MMM02">#REF!</definedName>
    <definedName name="____________MMM03" localSheetId="6">#REF!</definedName>
    <definedName name="____________MMM03">#REF!</definedName>
    <definedName name="____________MMM04" localSheetId="6">#REF!</definedName>
    <definedName name="____________MMM04">#REF!</definedName>
    <definedName name="____________MMM05" localSheetId="6">#REF!</definedName>
    <definedName name="____________MMM05">#REF!</definedName>
    <definedName name="____________MMM06" localSheetId="6">#REF!</definedName>
    <definedName name="____________MMM06">#REF!</definedName>
    <definedName name="____________MMM07" localSheetId="6">#REF!</definedName>
    <definedName name="____________MMM07">#REF!</definedName>
    <definedName name="____________MMM08" localSheetId="6">#REF!</definedName>
    <definedName name="____________MMM08">#REF!</definedName>
    <definedName name="____________MMM09" localSheetId="6">#REF!</definedName>
    <definedName name="____________MMM09">#REF!</definedName>
    <definedName name="____________MMM10" localSheetId="6">#REF!</definedName>
    <definedName name="____________MMM10">#REF!</definedName>
    <definedName name="____________MMM11" localSheetId="6">#REF!</definedName>
    <definedName name="____________MMM11">#REF!</definedName>
    <definedName name="____________MMM12" localSheetId="6">#REF!</definedName>
    <definedName name="____________MMM12">#REF!</definedName>
    <definedName name="____________MMM13" localSheetId="6">#REF!</definedName>
    <definedName name="____________MMM13">#REF!</definedName>
    <definedName name="____________MMM14" localSheetId="6">#REF!</definedName>
    <definedName name="____________MMM14">#REF!</definedName>
    <definedName name="____________MMM15" localSheetId="6">#REF!</definedName>
    <definedName name="____________MMM15">#REF!</definedName>
    <definedName name="____________MMM16" localSheetId="6">#REF!</definedName>
    <definedName name="____________MMM16">#REF!</definedName>
    <definedName name="____________MMM17" localSheetId="6">#REF!</definedName>
    <definedName name="____________MMM17">#REF!</definedName>
    <definedName name="____________MMM18" localSheetId="6">#REF!</definedName>
    <definedName name="____________MMM18">#REF!</definedName>
    <definedName name="____________MMM19" localSheetId="6">#REF!</definedName>
    <definedName name="____________MMM19">#REF!</definedName>
    <definedName name="____________MMM20" localSheetId="6">#REF!</definedName>
    <definedName name="____________MMM20">#REF!</definedName>
    <definedName name="____________MMM21" localSheetId="6">#REF!</definedName>
    <definedName name="____________MMM21">#REF!</definedName>
    <definedName name="____________MMM22" localSheetId="6">#REF!</definedName>
    <definedName name="____________MMM22">#REF!</definedName>
    <definedName name="____________MMM23" localSheetId="6">#REF!</definedName>
    <definedName name="____________MMM23">#REF!</definedName>
    <definedName name="____________MMM24" localSheetId="6">#REF!</definedName>
    <definedName name="____________MMM24">#REF!</definedName>
    <definedName name="____________MMM25" localSheetId="6">#REF!</definedName>
    <definedName name="____________MMM25">#REF!</definedName>
    <definedName name="____________MMM26" localSheetId="6">#REF!</definedName>
    <definedName name="____________MMM26">#REF!</definedName>
    <definedName name="____________MMM27" localSheetId="6">#REF!</definedName>
    <definedName name="____________MMM27">#REF!</definedName>
    <definedName name="____________MMM28" localSheetId="6">#REF!</definedName>
    <definedName name="____________MMM28">#REF!</definedName>
    <definedName name="____________MMM29" localSheetId="6">#REF!</definedName>
    <definedName name="____________MMM29">#REF!</definedName>
    <definedName name="____________MMM30" localSheetId="6">#REF!</definedName>
    <definedName name="____________MMM30">#REF!</definedName>
    <definedName name="____________MMM31" localSheetId="6">#REF!</definedName>
    <definedName name="____________MMM31">#REF!</definedName>
    <definedName name="____________MMM32" localSheetId="6">#REF!</definedName>
    <definedName name="____________MMM32">#REF!</definedName>
    <definedName name="____________MMM33" localSheetId="6">#REF!</definedName>
    <definedName name="____________MMM33">#REF!</definedName>
    <definedName name="____________MMM34" localSheetId="6">#REF!</definedName>
    <definedName name="____________MMM34">#REF!</definedName>
    <definedName name="____________MMM35" localSheetId="6">#REF!</definedName>
    <definedName name="____________MMM35">#REF!</definedName>
    <definedName name="____________MMM36" localSheetId="6">#REF!</definedName>
    <definedName name="____________MMM36">#REF!</definedName>
    <definedName name="____________MMM37" localSheetId="6">#REF!</definedName>
    <definedName name="____________MMM37">#REF!</definedName>
    <definedName name="____________MMM38" localSheetId="6">#REF!</definedName>
    <definedName name="____________MMM38">#REF!</definedName>
    <definedName name="____________MMM39" localSheetId="6">#REF!</definedName>
    <definedName name="____________MMM39">#REF!</definedName>
    <definedName name="____________MMM40" localSheetId="6">#REF!</definedName>
    <definedName name="____________MMM40">#REF!</definedName>
    <definedName name="____________MMM41" localSheetId="6">#REF!</definedName>
    <definedName name="____________MMM41">#REF!</definedName>
    <definedName name="____________MMM411" localSheetId="6">#REF!</definedName>
    <definedName name="____________MMM411">#REF!</definedName>
    <definedName name="____________MMM42" localSheetId="6">#REF!</definedName>
    <definedName name="____________MMM42">#REF!</definedName>
    <definedName name="____________MMM43" localSheetId="6">#REF!</definedName>
    <definedName name="____________MMM43">#REF!</definedName>
    <definedName name="____________MMM44" localSheetId="6">#REF!</definedName>
    <definedName name="____________MMM44">#REF!</definedName>
    <definedName name="____________MMM45" localSheetId="6">#REF!</definedName>
    <definedName name="____________MMM45">#REF!</definedName>
    <definedName name="____________MMM46" localSheetId="6">#REF!</definedName>
    <definedName name="____________MMM46">#REF!</definedName>
    <definedName name="____________MMM47" localSheetId="6">#REF!</definedName>
    <definedName name="____________MMM47">#REF!</definedName>
    <definedName name="____________MMM48" localSheetId="6">#REF!</definedName>
    <definedName name="____________MMM48">#REF!</definedName>
    <definedName name="____________MMM49" localSheetId="6">#REF!</definedName>
    <definedName name="____________MMM49">#REF!</definedName>
    <definedName name="____________MMM50" localSheetId="6">#REF!</definedName>
    <definedName name="____________MMM50">#REF!</definedName>
    <definedName name="____________MMM51" localSheetId="6">#REF!</definedName>
    <definedName name="____________MMM51">#REF!</definedName>
    <definedName name="____________MMM52" localSheetId="6">#REF!</definedName>
    <definedName name="____________MMM52">#REF!</definedName>
    <definedName name="____________MMM53" localSheetId="6">#REF!</definedName>
    <definedName name="____________MMM53">#REF!</definedName>
    <definedName name="____________MMM54" localSheetId="6">#REF!</definedName>
    <definedName name="____________MMM54">#REF!</definedName>
    <definedName name="___________LLL01" localSheetId="6">#REF!</definedName>
    <definedName name="___________LLL01">#REF!</definedName>
    <definedName name="___________LLL02" localSheetId="6">#REF!</definedName>
    <definedName name="___________LLL02">#REF!</definedName>
    <definedName name="___________LLL03" localSheetId="6">#REF!</definedName>
    <definedName name="___________LLL03">#REF!</definedName>
    <definedName name="___________LLL04" localSheetId="6">#REF!</definedName>
    <definedName name="___________LLL04">#REF!</definedName>
    <definedName name="___________LLL05" localSheetId="6">#REF!</definedName>
    <definedName name="___________LLL05">#REF!</definedName>
    <definedName name="___________LLL06" localSheetId="6">#REF!</definedName>
    <definedName name="___________LLL06">#REF!</definedName>
    <definedName name="___________LLL07" localSheetId="6">#REF!</definedName>
    <definedName name="___________LLL07">#REF!</definedName>
    <definedName name="___________LLL08" localSheetId="6">#REF!</definedName>
    <definedName name="___________LLL08">#REF!</definedName>
    <definedName name="___________LLL09" localSheetId="6">#REF!</definedName>
    <definedName name="___________LLL09">#REF!</definedName>
    <definedName name="___________LLL10" localSheetId="6">#REF!</definedName>
    <definedName name="___________LLL10">#REF!</definedName>
    <definedName name="___________LLL11" localSheetId="6">#REF!</definedName>
    <definedName name="___________LLL11">#REF!</definedName>
    <definedName name="___________MDE01">[2]Peralatan!$BO$27</definedName>
    <definedName name="___________MDE02">[2]Peralatan!$BO$47</definedName>
    <definedName name="___________MDE03">[2]Peralatan!$BO$67</definedName>
    <definedName name="___________MDE04">[2]Peralatan!$BO$87</definedName>
    <definedName name="___________MDE05">[2]Peralatan!$BO$107</definedName>
    <definedName name="___________MDE06">[2]Peralatan!$BO$127</definedName>
    <definedName name="___________MDE07">[2]Peralatan!$BO$147</definedName>
    <definedName name="___________MDE08">[2]Peralatan!$BO$167</definedName>
    <definedName name="___________MDE09">[2]Peralatan!$BO$187</definedName>
    <definedName name="___________MDE10">[2]Peralatan!$BO$207</definedName>
    <definedName name="___________MDE11">[2]Peralatan!$BO$227</definedName>
    <definedName name="___________MDE12">[2]Peralatan!$BO$247</definedName>
    <definedName name="___________MDE13">[2]Peralatan!$BO$267</definedName>
    <definedName name="___________MDE14">[2]Peralatan!$BO$287</definedName>
    <definedName name="___________MDE15">[2]Peralatan!$BO$307</definedName>
    <definedName name="___________MDE16">[2]Peralatan!$BO$327</definedName>
    <definedName name="___________MDE17">[2]Peralatan!$BO$347</definedName>
    <definedName name="___________MDE18">[2]Peralatan!$BO$367</definedName>
    <definedName name="___________MDE19">[2]Peralatan!$BO$387</definedName>
    <definedName name="___________MDE20">[2]Peralatan!$BO$407</definedName>
    <definedName name="___________MDE21">[2]Peralatan!$BO$427</definedName>
    <definedName name="___________MDE22">[2]Peralatan!$BO$447</definedName>
    <definedName name="___________MDE23">[2]Peralatan!$BO$467</definedName>
    <definedName name="___________MDE24">[2]Peralatan!$BO$487</definedName>
    <definedName name="___________MDE25">[2]Peralatan!$BO$507</definedName>
    <definedName name="___________MDE26">[2]Peralatan!$BO$527</definedName>
    <definedName name="___________MDE27">[2]Peralatan!$BO$547</definedName>
    <definedName name="___________MDE28">[2]Peralatan!$BO$567</definedName>
    <definedName name="___________MDE29">[2]Peralatan!$BO$587</definedName>
    <definedName name="___________MDE30">[2]Peralatan!$BO$607</definedName>
    <definedName name="___________MDE31">[2]Peralatan!$BO$627</definedName>
    <definedName name="___________MDE32">[2]Peralatan!$BO$647</definedName>
    <definedName name="___________MDE33">[2]Peralatan!$BO$667</definedName>
    <definedName name="___________MDE34">[2]Peralatan!$BO$698</definedName>
    <definedName name="___________MDE35">'[1]Peralatan (2)'!$R$27</definedName>
    <definedName name="___________ME01">[2]Peralatan!$BO$26</definedName>
    <definedName name="___________ME02">[2]Peralatan!$BO$46</definedName>
    <definedName name="___________ME03">[2]Peralatan!$BO$66</definedName>
    <definedName name="___________ME04">[2]Peralatan!$BO$86</definedName>
    <definedName name="___________ME05">[2]Peralatan!$BO$106</definedName>
    <definedName name="___________ME06">[2]Peralatan!$BO$126</definedName>
    <definedName name="___________ME07">[2]Peralatan!$BO$146</definedName>
    <definedName name="___________ME08">[2]Peralatan!$BO$166</definedName>
    <definedName name="___________ME09">[2]Peralatan!$BO$186</definedName>
    <definedName name="___________ME10">[2]Peralatan!$BO$206</definedName>
    <definedName name="___________ME11">[2]Peralatan!$BO$226</definedName>
    <definedName name="___________ME12">[2]Peralatan!$BO$246</definedName>
    <definedName name="___________ME13">[2]Peralatan!$BO$266</definedName>
    <definedName name="___________ME14">[2]Peralatan!$BO$286</definedName>
    <definedName name="___________ME15">[2]Peralatan!$BO$306</definedName>
    <definedName name="___________ME16">[2]Peralatan!$BO$326</definedName>
    <definedName name="___________ME17">[2]Peralatan!$BO$346</definedName>
    <definedName name="___________ME18">[2]Peralatan!$BO$366</definedName>
    <definedName name="___________ME19">[2]Peralatan!$BO$386</definedName>
    <definedName name="___________ME20">[2]Peralatan!$BO$406</definedName>
    <definedName name="___________ME21">[2]Peralatan!$BO$426</definedName>
    <definedName name="___________ME22">[2]Peralatan!$BO$446</definedName>
    <definedName name="___________ME23">[2]Peralatan!$BO$466</definedName>
    <definedName name="___________ME24">[2]Peralatan!$BO$486</definedName>
    <definedName name="___________ME25">[2]Peralatan!$BO$506</definedName>
    <definedName name="___________ME26">[2]Peralatan!$BO$526</definedName>
    <definedName name="___________ME27">[2]Peralatan!$BO$546</definedName>
    <definedName name="___________ME28">[2]Peralatan!$BO$566</definedName>
    <definedName name="___________ME29">[2]Peralatan!$BO$586</definedName>
    <definedName name="___________ME30">[2]Peralatan!$BO$606</definedName>
    <definedName name="___________ME31">[2]Peralatan!$BO$626</definedName>
    <definedName name="___________ME32">[2]Peralatan!$BO$646</definedName>
    <definedName name="___________ME33">[2]Peralatan!$BO$666</definedName>
    <definedName name="___________ME34">[2]Peralatan!$BO$697</definedName>
    <definedName name="___________ME35">'[1]Peralatan (2)'!$R$26</definedName>
    <definedName name="___________MMM01" localSheetId="6">#REF!</definedName>
    <definedName name="___________MMM01">#REF!</definedName>
    <definedName name="___________MMM02" localSheetId="6">#REF!</definedName>
    <definedName name="___________MMM02">#REF!</definedName>
    <definedName name="___________MMM03" localSheetId="6">#REF!</definedName>
    <definedName name="___________MMM03">#REF!</definedName>
    <definedName name="___________MMM04" localSheetId="6">#REF!</definedName>
    <definedName name="___________MMM04">#REF!</definedName>
    <definedName name="___________MMM05" localSheetId="6">#REF!</definedName>
    <definedName name="___________MMM05">#REF!</definedName>
    <definedName name="___________MMM06" localSheetId="6">#REF!</definedName>
    <definedName name="___________MMM06">#REF!</definedName>
    <definedName name="___________MMM07" localSheetId="6">#REF!</definedName>
    <definedName name="___________MMM07">#REF!</definedName>
    <definedName name="___________MMM08" localSheetId="6">#REF!</definedName>
    <definedName name="___________MMM08">#REF!</definedName>
    <definedName name="___________MMM09" localSheetId="6">#REF!</definedName>
    <definedName name="___________MMM09">#REF!</definedName>
    <definedName name="___________MMM10" localSheetId="6">#REF!</definedName>
    <definedName name="___________MMM10">#REF!</definedName>
    <definedName name="___________MMM11" localSheetId="6">#REF!</definedName>
    <definedName name="___________MMM11">#REF!</definedName>
    <definedName name="___________MMM12" localSheetId="6">#REF!</definedName>
    <definedName name="___________MMM12">#REF!</definedName>
    <definedName name="___________MMM13" localSheetId="6">#REF!</definedName>
    <definedName name="___________MMM13">#REF!</definedName>
    <definedName name="___________MMM14" localSheetId="6">#REF!</definedName>
    <definedName name="___________MMM14">#REF!</definedName>
    <definedName name="___________MMM15" localSheetId="6">#REF!</definedName>
    <definedName name="___________MMM15">#REF!</definedName>
    <definedName name="___________MMM16" localSheetId="6">#REF!</definedName>
    <definedName name="___________MMM16">#REF!</definedName>
    <definedName name="___________MMM17" localSheetId="6">#REF!</definedName>
    <definedName name="___________MMM17">#REF!</definedName>
    <definedName name="___________MMM18" localSheetId="6">#REF!</definedName>
    <definedName name="___________MMM18">#REF!</definedName>
    <definedName name="___________MMM19" localSheetId="6">#REF!</definedName>
    <definedName name="___________MMM19">#REF!</definedName>
    <definedName name="___________MMM20" localSheetId="6">#REF!</definedName>
    <definedName name="___________MMM20">#REF!</definedName>
    <definedName name="___________MMM21" localSheetId="6">#REF!</definedName>
    <definedName name="___________MMM21">#REF!</definedName>
    <definedName name="___________MMM22" localSheetId="6">#REF!</definedName>
    <definedName name="___________MMM22">#REF!</definedName>
    <definedName name="___________MMM23" localSheetId="6">#REF!</definedName>
    <definedName name="___________MMM23">#REF!</definedName>
    <definedName name="___________MMM24" localSheetId="6">#REF!</definedName>
    <definedName name="___________MMM24">#REF!</definedName>
    <definedName name="___________MMM25" localSheetId="6">#REF!</definedName>
    <definedName name="___________MMM25">#REF!</definedName>
    <definedName name="___________MMM26" localSheetId="6">#REF!</definedName>
    <definedName name="___________MMM26">#REF!</definedName>
    <definedName name="___________MMM27" localSheetId="6">#REF!</definedName>
    <definedName name="___________MMM27">#REF!</definedName>
    <definedName name="___________MMM28" localSheetId="6">#REF!</definedName>
    <definedName name="___________MMM28">#REF!</definedName>
    <definedName name="___________MMM29" localSheetId="6">#REF!</definedName>
    <definedName name="___________MMM29">#REF!</definedName>
    <definedName name="___________MMM30" localSheetId="6">#REF!</definedName>
    <definedName name="___________MMM30">#REF!</definedName>
    <definedName name="___________MMM31" localSheetId="6">#REF!</definedName>
    <definedName name="___________MMM31">#REF!</definedName>
    <definedName name="___________MMM32" localSheetId="6">#REF!</definedName>
    <definedName name="___________MMM32">#REF!</definedName>
    <definedName name="___________MMM33" localSheetId="6">#REF!</definedName>
    <definedName name="___________MMM33">#REF!</definedName>
    <definedName name="___________MMM34" localSheetId="6">#REF!</definedName>
    <definedName name="___________MMM34">#REF!</definedName>
    <definedName name="___________MMM35" localSheetId="6">#REF!</definedName>
    <definedName name="___________MMM35">#REF!</definedName>
    <definedName name="___________MMM36" localSheetId="6">#REF!</definedName>
    <definedName name="___________MMM36">#REF!</definedName>
    <definedName name="___________MMM37" localSheetId="6">#REF!</definedName>
    <definedName name="___________MMM37">#REF!</definedName>
    <definedName name="___________MMM38" localSheetId="6">#REF!</definedName>
    <definedName name="___________MMM38">#REF!</definedName>
    <definedName name="___________MMM39" localSheetId="6">#REF!</definedName>
    <definedName name="___________MMM39">#REF!</definedName>
    <definedName name="___________MMM40" localSheetId="6">#REF!</definedName>
    <definedName name="___________MMM40">#REF!</definedName>
    <definedName name="___________MMM41" localSheetId="6">#REF!</definedName>
    <definedName name="___________MMM41">#REF!</definedName>
    <definedName name="___________MMM411" localSheetId="6">#REF!</definedName>
    <definedName name="___________MMM411">#REF!</definedName>
    <definedName name="___________MMM42" localSheetId="6">#REF!</definedName>
    <definedName name="___________MMM42">#REF!</definedName>
    <definedName name="___________MMM43" localSheetId="6">#REF!</definedName>
    <definedName name="___________MMM43">#REF!</definedName>
    <definedName name="___________MMM44" localSheetId="6">#REF!</definedName>
    <definedName name="___________MMM44">#REF!</definedName>
    <definedName name="___________MMM45" localSheetId="6">#REF!</definedName>
    <definedName name="___________MMM45">#REF!</definedName>
    <definedName name="___________MMM46" localSheetId="6">#REF!</definedName>
    <definedName name="___________MMM46">#REF!</definedName>
    <definedName name="___________MMM47" localSheetId="6">#REF!</definedName>
    <definedName name="___________MMM47">#REF!</definedName>
    <definedName name="___________MMM48" localSheetId="6">#REF!</definedName>
    <definedName name="___________MMM48">#REF!</definedName>
    <definedName name="___________MMM49" localSheetId="6">#REF!</definedName>
    <definedName name="___________MMM49">#REF!</definedName>
    <definedName name="___________MMM50" localSheetId="6">#REF!</definedName>
    <definedName name="___________MMM50">#REF!</definedName>
    <definedName name="___________MMM51" localSheetId="6">#REF!</definedName>
    <definedName name="___________MMM51">#REF!</definedName>
    <definedName name="___________MMM52" localSheetId="6">#REF!</definedName>
    <definedName name="___________MMM52">#REF!</definedName>
    <definedName name="___________MMM53" localSheetId="6">#REF!</definedName>
    <definedName name="___________MMM53">#REF!</definedName>
    <definedName name="___________MMM54" localSheetId="6">#REF!</definedName>
    <definedName name="___________MMM54">#REF!</definedName>
    <definedName name="__________LLL01" localSheetId="6">#REF!</definedName>
    <definedName name="__________LLL01">#REF!</definedName>
    <definedName name="__________LLL02" localSheetId="6">#REF!</definedName>
    <definedName name="__________LLL02">#REF!</definedName>
    <definedName name="__________LLL03" localSheetId="6">#REF!</definedName>
    <definedName name="__________LLL03">#REF!</definedName>
    <definedName name="__________LLL04" localSheetId="6">#REF!</definedName>
    <definedName name="__________LLL04">#REF!</definedName>
    <definedName name="__________LLL05" localSheetId="6">#REF!</definedName>
    <definedName name="__________LLL05">#REF!</definedName>
    <definedName name="__________LLL06" localSheetId="6">#REF!</definedName>
    <definedName name="__________LLL06">#REF!</definedName>
    <definedName name="__________LLL07" localSheetId="6">#REF!</definedName>
    <definedName name="__________LLL07">#REF!</definedName>
    <definedName name="__________LLL08" localSheetId="6">#REF!</definedName>
    <definedName name="__________LLL08">#REF!</definedName>
    <definedName name="__________LLL09" localSheetId="6">#REF!</definedName>
    <definedName name="__________LLL09">#REF!</definedName>
    <definedName name="__________LLL10" localSheetId="6">#REF!</definedName>
    <definedName name="__________LLL10">#REF!</definedName>
    <definedName name="__________LLL11" localSheetId="6">#REF!</definedName>
    <definedName name="__________LLL11">#REF!</definedName>
    <definedName name="__________MDE01">[2]Peralatan!$BO$27</definedName>
    <definedName name="__________MDE02">[2]Peralatan!$BO$47</definedName>
    <definedName name="__________MDE03">[2]Peralatan!$BO$67</definedName>
    <definedName name="__________MDE04">[2]Peralatan!$BO$87</definedName>
    <definedName name="__________MDE05">[2]Peralatan!$BO$107</definedName>
    <definedName name="__________MDE06">[2]Peralatan!$BO$127</definedName>
    <definedName name="__________MDE07">[2]Peralatan!$BO$147</definedName>
    <definedName name="__________MDE08">[2]Peralatan!$BO$167</definedName>
    <definedName name="__________MDE09">[3]Peralatan!$BO$187</definedName>
    <definedName name="__________MDE10">[3]Peralatan!$BO$207</definedName>
    <definedName name="__________MDE11">[3]Peralatan!$BO$227</definedName>
    <definedName name="__________MDE12">[2]Peralatan!$BO$247</definedName>
    <definedName name="__________MDE13">[2]Peralatan!$BO$267</definedName>
    <definedName name="__________MDE14">[2]Peralatan!$BO$287</definedName>
    <definedName name="__________MDE15">[2]Peralatan!$BO$307</definedName>
    <definedName name="__________MDE16">[2]Peralatan!$BO$327</definedName>
    <definedName name="__________MDE17">[2]Peralatan!$BO$347</definedName>
    <definedName name="__________MDE18">[2]Peralatan!$BO$367</definedName>
    <definedName name="__________MDE19">[2]Peralatan!$BO$387</definedName>
    <definedName name="__________MDE20">[2]Peralatan!$BO$407</definedName>
    <definedName name="__________MDE21">[2]Peralatan!$BO$427</definedName>
    <definedName name="__________MDE22">[2]Peralatan!$BO$447</definedName>
    <definedName name="__________MDE23">[2]Peralatan!$BO$467</definedName>
    <definedName name="__________MDE24">[2]Peralatan!$BO$487</definedName>
    <definedName name="__________MDE25">[3]Peralatan!$BO$507</definedName>
    <definedName name="__________MDE26">[2]Peralatan!$BO$527</definedName>
    <definedName name="__________MDE27">[2]Peralatan!$BO$547</definedName>
    <definedName name="__________MDE28">[2]Peralatan!$BO$567</definedName>
    <definedName name="__________MDE29">[2]Peralatan!$BO$587</definedName>
    <definedName name="__________MDE30">[2]Peralatan!$BO$607</definedName>
    <definedName name="__________MDE31">[2]Peralatan!$BO$627</definedName>
    <definedName name="__________MDE32">[2]Peralatan!$BO$647</definedName>
    <definedName name="__________MDE33">[2]Peralatan!$BO$667</definedName>
    <definedName name="__________MDE34">[2]Peralatan!$BO$698</definedName>
    <definedName name="__________MDE35">'[1]Peralatan (2)'!$R$27</definedName>
    <definedName name="__________ME01">[2]Peralatan!$BO$26</definedName>
    <definedName name="__________ME02">[2]Peralatan!$BO$46</definedName>
    <definedName name="__________ME03">[2]Peralatan!$BO$66</definedName>
    <definedName name="__________ME04">[2]Peralatan!$BO$86</definedName>
    <definedName name="__________ME05">[2]Peralatan!$BO$106</definedName>
    <definedName name="__________ME06">[2]Peralatan!$BO$126</definedName>
    <definedName name="__________ME07">[2]Peralatan!$BO$146</definedName>
    <definedName name="__________ME08">[2]Peralatan!$BO$166</definedName>
    <definedName name="__________ME09">[3]Peralatan!$BO$186</definedName>
    <definedName name="__________ME10">[3]Peralatan!$BO$206</definedName>
    <definedName name="__________ME11">[3]Peralatan!$BO$226</definedName>
    <definedName name="__________ME12">[2]Peralatan!$BO$246</definedName>
    <definedName name="__________ME13">[2]Peralatan!$BO$266</definedName>
    <definedName name="__________ME14">[2]Peralatan!$BO$286</definedName>
    <definedName name="__________ME15">[2]Peralatan!$BO$306</definedName>
    <definedName name="__________ME16">[2]Peralatan!$BO$326</definedName>
    <definedName name="__________ME17">[2]Peralatan!$BO$346</definedName>
    <definedName name="__________ME18">[2]Peralatan!$BO$366</definedName>
    <definedName name="__________ME19">[2]Peralatan!$BO$386</definedName>
    <definedName name="__________ME20">[2]Peralatan!$BO$406</definedName>
    <definedName name="__________ME21">[2]Peralatan!$BO$426</definedName>
    <definedName name="__________ME22">[2]Peralatan!$BO$446</definedName>
    <definedName name="__________ME23">[2]Peralatan!$BO$466</definedName>
    <definedName name="__________ME24">[2]Peralatan!$BO$486</definedName>
    <definedName name="__________ME25">[3]Peralatan!$BO$506</definedName>
    <definedName name="__________ME26">[2]Peralatan!$BO$526</definedName>
    <definedName name="__________ME27">[2]Peralatan!$BO$546</definedName>
    <definedName name="__________ME28">[2]Peralatan!$BO$566</definedName>
    <definedName name="__________ME29">[2]Peralatan!$BO$586</definedName>
    <definedName name="__________ME30">[2]Peralatan!$BO$606</definedName>
    <definedName name="__________ME31">[2]Peralatan!$BO$626</definedName>
    <definedName name="__________ME32">[2]Peralatan!$BO$646</definedName>
    <definedName name="__________ME33">[2]Peralatan!$BO$666</definedName>
    <definedName name="__________ME34">[2]Peralatan!$BO$697</definedName>
    <definedName name="__________ME35">'[1]Peralatan (2)'!$R$26</definedName>
    <definedName name="__________MMM01" localSheetId="6">#REF!</definedName>
    <definedName name="__________MMM01">#REF!</definedName>
    <definedName name="__________MMM02" localSheetId="6">#REF!</definedName>
    <definedName name="__________MMM02">#REF!</definedName>
    <definedName name="__________MMM03" localSheetId="6">#REF!</definedName>
    <definedName name="__________MMM03">#REF!</definedName>
    <definedName name="__________MMM04" localSheetId="6">#REF!</definedName>
    <definedName name="__________MMM04">#REF!</definedName>
    <definedName name="__________MMM05" localSheetId="6">#REF!</definedName>
    <definedName name="__________MMM05">#REF!</definedName>
    <definedName name="__________MMM06" localSheetId="6">#REF!</definedName>
    <definedName name="__________MMM06">#REF!</definedName>
    <definedName name="__________MMM07" localSheetId="6">#REF!</definedName>
    <definedName name="__________MMM07">#REF!</definedName>
    <definedName name="__________MMM08" localSheetId="6">#REF!</definedName>
    <definedName name="__________MMM08">#REF!</definedName>
    <definedName name="__________MMM09" localSheetId="6">#REF!</definedName>
    <definedName name="__________MMM09">#REF!</definedName>
    <definedName name="__________MMM10" localSheetId="6">#REF!</definedName>
    <definedName name="__________MMM10">#REF!</definedName>
    <definedName name="__________MMM11" localSheetId="6">#REF!</definedName>
    <definedName name="__________MMM11">#REF!</definedName>
    <definedName name="__________MMM12" localSheetId="6">#REF!</definedName>
    <definedName name="__________MMM12">#REF!</definedName>
    <definedName name="__________MMM13" localSheetId="6">#REF!</definedName>
    <definedName name="__________MMM13">#REF!</definedName>
    <definedName name="__________MMM14" localSheetId="6">#REF!</definedName>
    <definedName name="__________MMM14">#REF!</definedName>
    <definedName name="__________MMM15" localSheetId="6">#REF!</definedName>
    <definedName name="__________MMM15">#REF!</definedName>
    <definedName name="__________MMM16" localSheetId="6">#REF!</definedName>
    <definedName name="__________MMM16">#REF!</definedName>
    <definedName name="__________MMM17" localSheetId="6">#REF!</definedName>
    <definedName name="__________MMM17">#REF!</definedName>
    <definedName name="__________MMM18" localSheetId="6">#REF!</definedName>
    <definedName name="__________MMM18">#REF!</definedName>
    <definedName name="__________MMM19" localSheetId="6">#REF!</definedName>
    <definedName name="__________MMM19">#REF!</definedName>
    <definedName name="__________MMM20" localSheetId="6">#REF!</definedName>
    <definedName name="__________MMM20">#REF!</definedName>
    <definedName name="__________MMM21" localSheetId="6">#REF!</definedName>
    <definedName name="__________MMM21">#REF!</definedName>
    <definedName name="__________MMM22" localSheetId="6">#REF!</definedName>
    <definedName name="__________MMM22">#REF!</definedName>
    <definedName name="__________MMM23" localSheetId="6">#REF!</definedName>
    <definedName name="__________MMM23">#REF!</definedName>
    <definedName name="__________MMM24" localSheetId="6">#REF!</definedName>
    <definedName name="__________MMM24">#REF!</definedName>
    <definedName name="__________MMM25" localSheetId="6">#REF!</definedName>
    <definedName name="__________MMM25">#REF!</definedName>
    <definedName name="__________MMM26" localSheetId="6">#REF!</definedName>
    <definedName name="__________MMM26">#REF!</definedName>
    <definedName name="__________MMM27" localSheetId="6">#REF!</definedName>
    <definedName name="__________MMM27">#REF!</definedName>
    <definedName name="__________MMM28" localSheetId="6">#REF!</definedName>
    <definedName name="__________MMM28">#REF!</definedName>
    <definedName name="__________MMM29" localSheetId="6">#REF!</definedName>
    <definedName name="__________MMM29">#REF!</definedName>
    <definedName name="__________MMM30" localSheetId="6">#REF!</definedName>
    <definedName name="__________MMM30">#REF!</definedName>
    <definedName name="__________MMM31" localSheetId="6">#REF!</definedName>
    <definedName name="__________MMM31">#REF!</definedName>
    <definedName name="__________MMM32" localSheetId="6">#REF!</definedName>
    <definedName name="__________MMM32">#REF!</definedName>
    <definedName name="__________MMM33" localSheetId="6">#REF!</definedName>
    <definedName name="__________MMM33">#REF!</definedName>
    <definedName name="__________MMM34" localSheetId="6">#REF!</definedName>
    <definedName name="__________MMM34">#REF!</definedName>
    <definedName name="__________MMM35" localSheetId="6">#REF!</definedName>
    <definedName name="__________MMM35">#REF!</definedName>
    <definedName name="__________MMM36" localSheetId="6">#REF!</definedName>
    <definedName name="__________MMM36">#REF!</definedName>
    <definedName name="__________MMM37" localSheetId="6">#REF!</definedName>
    <definedName name="__________MMM37">#REF!</definedName>
    <definedName name="__________MMM38" localSheetId="6">#REF!</definedName>
    <definedName name="__________MMM38">#REF!</definedName>
    <definedName name="__________MMM39" localSheetId="6">#REF!</definedName>
    <definedName name="__________MMM39">#REF!</definedName>
    <definedName name="__________MMM40" localSheetId="6">#REF!</definedName>
    <definedName name="__________MMM40">#REF!</definedName>
    <definedName name="__________MMM41" localSheetId="6">#REF!</definedName>
    <definedName name="__________MMM41">#REF!</definedName>
    <definedName name="__________MMM411" localSheetId="6">#REF!</definedName>
    <definedName name="__________MMM411">#REF!</definedName>
    <definedName name="__________MMM42" localSheetId="6">#REF!</definedName>
    <definedName name="__________MMM42">#REF!</definedName>
    <definedName name="__________MMM43" localSheetId="6">#REF!</definedName>
    <definedName name="__________MMM43">#REF!</definedName>
    <definedName name="__________MMM44" localSheetId="6">#REF!</definedName>
    <definedName name="__________MMM44">#REF!</definedName>
    <definedName name="__________MMM45" localSheetId="6">#REF!</definedName>
    <definedName name="__________MMM45">#REF!</definedName>
    <definedName name="__________MMM46" localSheetId="6">#REF!</definedName>
    <definedName name="__________MMM46">#REF!</definedName>
    <definedName name="__________MMM47" localSheetId="6">#REF!</definedName>
    <definedName name="__________MMM47">#REF!</definedName>
    <definedName name="__________MMM48" localSheetId="6">#REF!</definedName>
    <definedName name="__________MMM48">#REF!</definedName>
    <definedName name="__________MMM49" localSheetId="6">#REF!</definedName>
    <definedName name="__________MMM49">#REF!</definedName>
    <definedName name="__________MMM50" localSheetId="6">#REF!</definedName>
    <definedName name="__________MMM50">#REF!</definedName>
    <definedName name="__________MMM51" localSheetId="6">#REF!</definedName>
    <definedName name="__________MMM51">#REF!</definedName>
    <definedName name="__________MMM52" localSheetId="6">#REF!</definedName>
    <definedName name="__________MMM52">#REF!</definedName>
    <definedName name="__________MMM53" localSheetId="6">#REF!</definedName>
    <definedName name="__________MMM53">#REF!</definedName>
    <definedName name="__________MMM54" localSheetId="6">#REF!</definedName>
    <definedName name="__________MMM54">#REF!</definedName>
    <definedName name="_________LLL01" localSheetId="6">#REF!</definedName>
    <definedName name="_________LLL01">#REF!</definedName>
    <definedName name="_________LLL02" localSheetId="6">#REF!</definedName>
    <definedName name="_________LLL02">#REF!</definedName>
    <definedName name="_________LLL03" localSheetId="6">#REF!</definedName>
    <definedName name="_________LLL03">#REF!</definedName>
    <definedName name="_________LLL04" localSheetId="6">#REF!</definedName>
    <definedName name="_________LLL04">#REF!</definedName>
    <definedName name="_________LLL05" localSheetId="6">#REF!</definedName>
    <definedName name="_________LLL05">#REF!</definedName>
    <definedName name="_________LLL06" localSheetId="6">#REF!</definedName>
    <definedName name="_________LLL06">#REF!</definedName>
    <definedName name="_________LLL07" localSheetId="6">#REF!</definedName>
    <definedName name="_________LLL07">#REF!</definedName>
    <definedName name="_________LLL08" localSheetId="6">#REF!</definedName>
    <definedName name="_________LLL08">#REF!</definedName>
    <definedName name="_________LLL09" localSheetId="6">#REF!</definedName>
    <definedName name="_________LLL09">#REF!</definedName>
    <definedName name="_________LLL10" localSheetId="6">#REF!</definedName>
    <definedName name="_________LLL10">#REF!</definedName>
    <definedName name="_________LLL11" localSheetId="6">#REF!</definedName>
    <definedName name="_________LLL11">#REF!</definedName>
    <definedName name="_________MDE01">[2]Peralatan!$BO$27</definedName>
    <definedName name="_________MDE02">[2]Peralatan!$BO$47</definedName>
    <definedName name="_________MDE03">[2]Peralatan!$BO$67</definedName>
    <definedName name="_________MDE04">[2]Peralatan!$BO$87</definedName>
    <definedName name="_________MDE05">[2]Peralatan!$BO$107</definedName>
    <definedName name="_________MDE06">[2]Peralatan!$BO$127</definedName>
    <definedName name="_________MDE07">[2]Peralatan!$BO$147</definedName>
    <definedName name="_________MDE08">[2]Peralatan!$BO$167</definedName>
    <definedName name="_________MDE09" localSheetId="6">'[4]AN. ALAT'!#REF!</definedName>
    <definedName name="_________MDE09">'[4]AN. ALAT'!#REF!</definedName>
    <definedName name="_________MDE10" localSheetId="6">'[4]AN. ALAT'!#REF!</definedName>
    <definedName name="_________MDE10">'[4]AN. ALAT'!#REF!</definedName>
    <definedName name="_________MDE11" localSheetId="6">'[4]AN. ALAT'!#REF!</definedName>
    <definedName name="_________MDE11">'[4]AN. ALAT'!#REF!</definedName>
    <definedName name="_________MDE12">[2]Peralatan!$BO$247</definedName>
    <definedName name="_________MDE13">[2]Peralatan!$BO$267</definedName>
    <definedName name="_________MDE14">[2]Peralatan!$BO$287</definedName>
    <definedName name="_________MDE15">[2]Peralatan!$BO$307</definedName>
    <definedName name="_________MDE16">[2]Peralatan!$BO$327</definedName>
    <definedName name="_________MDE17">[2]Peralatan!$BO$347</definedName>
    <definedName name="_________MDE18">[2]Peralatan!$BO$367</definedName>
    <definedName name="_________MDE19">[2]Peralatan!$BO$387</definedName>
    <definedName name="_________MDE20">[2]Peralatan!$BO$407</definedName>
    <definedName name="_________MDE21">[2]Peralatan!$BO$427</definedName>
    <definedName name="_________MDE22">[2]Peralatan!$BO$447</definedName>
    <definedName name="_________MDE23">[2]Peralatan!$BO$467</definedName>
    <definedName name="_________MDE24">[2]Peralatan!$BO$487</definedName>
    <definedName name="_________MDE25" localSheetId="6">'[4]AN. ALAT'!#REF!</definedName>
    <definedName name="_________MDE25">'[4]AN. ALAT'!#REF!</definedName>
    <definedName name="_________MDE26">[2]Peralatan!$BO$527</definedName>
    <definedName name="_________MDE27">[2]Peralatan!$BO$547</definedName>
    <definedName name="_________MDE28">[2]Peralatan!$BO$567</definedName>
    <definedName name="_________MDE29">[2]Peralatan!$BO$587</definedName>
    <definedName name="_________MDE30">[2]Peralatan!$BO$607</definedName>
    <definedName name="_________MDE31">[2]Peralatan!$BO$627</definedName>
    <definedName name="_________MDE32">[2]Peralatan!$BO$647</definedName>
    <definedName name="_________MDE33">[2]Peralatan!$BO$667</definedName>
    <definedName name="_________MDE34">[2]Peralatan!$BO$698</definedName>
    <definedName name="_________MDE35">'[1]Peralatan (2)'!$R$27</definedName>
    <definedName name="_________ME01">[2]Peralatan!$BO$26</definedName>
    <definedName name="_________ME02">[2]Peralatan!$BO$46</definedName>
    <definedName name="_________ME03">[2]Peralatan!$BO$66</definedName>
    <definedName name="_________ME04">[2]Peralatan!$BO$86</definedName>
    <definedName name="_________ME05">[2]Peralatan!$BO$106</definedName>
    <definedName name="_________ME06">[2]Peralatan!$BO$126</definedName>
    <definedName name="_________ME07">[2]Peralatan!$BO$146</definedName>
    <definedName name="_________ME08">[2]Peralatan!$BO$166</definedName>
    <definedName name="_________ME09" localSheetId="6">'[4]AN. ALAT'!#REF!</definedName>
    <definedName name="_________ME09">'[4]AN. ALAT'!#REF!</definedName>
    <definedName name="_________ME10" localSheetId="6">'[4]AN. ALAT'!#REF!</definedName>
    <definedName name="_________ME10">'[4]AN. ALAT'!#REF!</definedName>
    <definedName name="_________ME11" localSheetId="6">'[4]AN. ALAT'!#REF!</definedName>
    <definedName name="_________ME11">'[4]AN. ALAT'!#REF!</definedName>
    <definedName name="_________ME12">[2]Peralatan!$BO$246</definedName>
    <definedName name="_________ME13">[2]Peralatan!$BO$266</definedName>
    <definedName name="_________ME14">[2]Peralatan!$BO$286</definedName>
    <definedName name="_________ME15">[2]Peralatan!$BO$306</definedName>
    <definedName name="_________ME16">[2]Peralatan!$BO$326</definedName>
    <definedName name="_________ME17">[2]Peralatan!$BO$346</definedName>
    <definedName name="_________ME18">[2]Peralatan!$BO$366</definedName>
    <definedName name="_________ME19">[2]Peralatan!$BO$386</definedName>
    <definedName name="_________ME20">[2]Peralatan!$BO$406</definedName>
    <definedName name="_________ME21">[2]Peralatan!$BO$426</definedName>
    <definedName name="_________ME22">[2]Peralatan!$BO$446</definedName>
    <definedName name="_________ME23">[2]Peralatan!$BO$466</definedName>
    <definedName name="_________ME24">[2]Peralatan!$BO$486</definedName>
    <definedName name="_________ME25" localSheetId="6">'[4]AN. ALAT'!#REF!</definedName>
    <definedName name="_________ME25">'[4]AN. ALAT'!#REF!</definedName>
    <definedName name="_________ME26">[2]Peralatan!$BO$526</definedName>
    <definedName name="_________ME27">[2]Peralatan!$BO$546</definedName>
    <definedName name="_________ME28">[2]Peralatan!$BO$566</definedName>
    <definedName name="_________ME29">[2]Peralatan!$BO$586</definedName>
    <definedName name="_________ME30">[2]Peralatan!$BO$606</definedName>
    <definedName name="_________ME31">[2]Peralatan!$BO$626</definedName>
    <definedName name="_________ME32">[2]Peralatan!$BO$646</definedName>
    <definedName name="_________ME33">[2]Peralatan!$BO$666</definedName>
    <definedName name="_________ME34">[2]Peralatan!$BO$697</definedName>
    <definedName name="_________ME35">'[1]Peralatan (2)'!$R$26</definedName>
    <definedName name="_________MMM01" localSheetId="6">#REF!</definedName>
    <definedName name="_________MMM01">#REF!</definedName>
    <definedName name="_________MMM02" localSheetId="6">#REF!</definedName>
    <definedName name="_________MMM02">#REF!</definedName>
    <definedName name="_________MMM03" localSheetId="6">#REF!</definedName>
    <definedName name="_________MMM03">#REF!</definedName>
    <definedName name="_________MMM04" localSheetId="6">#REF!</definedName>
    <definedName name="_________MMM04">#REF!</definedName>
    <definedName name="_________MMM05" localSheetId="6">#REF!</definedName>
    <definedName name="_________MMM05">#REF!</definedName>
    <definedName name="_________MMM06" localSheetId="6">#REF!</definedName>
    <definedName name="_________MMM06">#REF!</definedName>
    <definedName name="_________MMM07" localSheetId="6">#REF!</definedName>
    <definedName name="_________MMM07">#REF!</definedName>
    <definedName name="_________MMM08" localSheetId="6">#REF!</definedName>
    <definedName name="_________MMM08">#REF!</definedName>
    <definedName name="_________MMM09" localSheetId="6">#REF!</definedName>
    <definedName name="_________MMM09">#REF!</definedName>
    <definedName name="_________MMM10" localSheetId="6">#REF!</definedName>
    <definedName name="_________MMM10">#REF!</definedName>
    <definedName name="_________MMM11" localSheetId="6">#REF!</definedName>
    <definedName name="_________MMM11">#REF!</definedName>
    <definedName name="_________MMM12" localSheetId="6">#REF!</definedName>
    <definedName name="_________MMM12">#REF!</definedName>
    <definedName name="_________MMM13" localSheetId="6">#REF!</definedName>
    <definedName name="_________MMM13">#REF!</definedName>
    <definedName name="_________MMM14" localSheetId="6">#REF!</definedName>
    <definedName name="_________MMM14">#REF!</definedName>
    <definedName name="_________MMM15" localSheetId="6">#REF!</definedName>
    <definedName name="_________MMM15">#REF!</definedName>
    <definedName name="_________MMM16" localSheetId="6">#REF!</definedName>
    <definedName name="_________MMM16">#REF!</definedName>
    <definedName name="_________MMM17" localSheetId="6">#REF!</definedName>
    <definedName name="_________MMM17">#REF!</definedName>
    <definedName name="_________MMM18" localSheetId="6">#REF!</definedName>
    <definedName name="_________MMM18">#REF!</definedName>
    <definedName name="_________MMM19" localSheetId="6">#REF!</definedName>
    <definedName name="_________MMM19">#REF!</definedName>
    <definedName name="_________MMM20" localSheetId="6">#REF!</definedName>
    <definedName name="_________MMM20">#REF!</definedName>
    <definedName name="_________MMM21" localSheetId="6">#REF!</definedName>
    <definedName name="_________MMM21">#REF!</definedName>
    <definedName name="_________MMM22" localSheetId="6">#REF!</definedName>
    <definedName name="_________MMM22">#REF!</definedName>
    <definedName name="_________MMM23" localSheetId="6">#REF!</definedName>
    <definedName name="_________MMM23">#REF!</definedName>
    <definedName name="_________MMM24" localSheetId="6">#REF!</definedName>
    <definedName name="_________MMM24">#REF!</definedName>
    <definedName name="_________MMM25" localSheetId="6">#REF!</definedName>
    <definedName name="_________MMM25">#REF!</definedName>
    <definedName name="_________MMM26" localSheetId="6">#REF!</definedName>
    <definedName name="_________MMM26">#REF!</definedName>
    <definedName name="_________MMM27" localSheetId="6">#REF!</definedName>
    <definedName name="_________MMM27">#REF!</definedName>
    <definedName name="_________MMM28" localSheetId="6">#REF!</definedName>
    <definedName name="_________MMM28">#REF!</definedName>
    <definedName name="_________MMM29" localSheetId="6">#REF!</definedName>
    <definedName name="_________MMM29">#REF!</definedName>
    <definedName name="_________MMM30" localSheetId="6">#REF!</definedName>
    <definedName name="_________MMM30">#REF!</definedName>
    <definedName name="_________MMM31" localSheetId="6">#REF!</definedName>
    <definedName name="_________MMM31">#REF!</definedName>
    <definedName name="_________MMM32" localSheetId="6">#REF!</definedName>
    <definedName name="_________MMM32">#REF!</definedName>
    <definedName name="_________MMM33" localSheetId="6">#REF!</definedName>
    <definedName name="_________MMM33">#REF!</definedName>
    <definedName name="_________MMM34" localSheetId="6">#REF!</definedName>
    <definedName name="_________MMM34">#REF!</definedName>
    <definedName name="_________MMM35" localSheetId="6">#REF!</definedName>
    <definedName name="_________MMM35">#REF!</definedName>
    <definedName name="_________MMM36" localSheetId="6">#REF!</definedName>
    <definedName name="_________MMM36">#REF!</definedName>
    <definedName name="_________MMM37" localSheetId="6">#REF!</definedName>
    <definedName name="_________MMM37">#REF!</definedName>
    <definedName name="_________MMM38" localSheetId="6">#REF!</definedName>
    <definedName name="_________MMM38">#REF!</definedName>
    <definedName name="_________MMM39" localSheetId="6">#REF!</definedName>
    <definedName name="_________MMM39">#REF!</definedName>
    <definedName name="_________MMM40" localSheetId="6">#REF!</definedName>
    <definedName name="_________MMM40">#REF!</definedName>
    <definedName name="_________MMM41" localSheetId="6">#REF!</definedName>
    <definedName name="_________MMM41">#REF!</definedName>
    <definedName name="_________MMM411" localSheetId="6">#REF!</definedName>
    <definedName name="_________MMM411">#REF!</definedName>
    <definedName name="_________MMM42" localSheetId="6">#REF!</definedName>
    <definedName name="_________MMM42">#REF!</definedName>
    <definedName name="_________MMM43" localSheetId="6">#REF!</definedName>
    <definedName name="_________MMM43">#REF!</definedName>
    <definedName name="_________MMM44" localSheetId="6">#REF!</definedName>
    <definedName name="_________MMM44">#REF!</definedName>
    <definedName name="_________MMM45" localSheetId="6">#REF!</definedName>
    <definedName name="_________MMM45">#REF!</definedName>
    <definedName name="_________MMM46" localSheetId="6">#REF!</definedName>
    <definedName name="_________MMM46">#REF!</definedName>
    <definedName name="_________MMM47" localSheetId="6">#REF!</definedName>
    <definedName name="_________MMM47">#REF!</definedName>
    <definedName name="_________MMM48" localSheetId="6">#REF!</definedName>
    <definedName name="_________MMM48">#REF!</definedName>
    <definedName name="_________MMM49" localSheetId="6">#REF!</definedName>
    <definedName name="_________MMM49">#REF!</definedName>
    <definedName name="_________MMM50" localSheetId="6">#REF!</definedName>
    <definedName name="_________MMM50">#REF!</definedName>
    <definedName name="_________MMM51" localSheetId="6">#REF!</definedName>
    <definedName name="_________MMM51">#REF!</definedName>
    <definedName name="_________MMM52" localSheetId="6">#REF!</definedName>
    <definedName name="_________MMM52">#REF!</definedName>
    <definedName name="_________MMM53" localSheetId="6">#REF!</definedName>
    <definedName name="_________MMM53">#REF!</definedName>
    <definedName name="_________MMM54" localSheetId="6">#REF!</definedName>
    <definedName name="_________MMM54">#REF!</definedName>
    <definedName name="________LLL01" localSheetId="6">#REF!</definedName>
    <definedName name="________LLL01">#REF!</definedName>
    <definedName name="________LLL02" localSheetId="6">#REF!</definedName>
    <definedName name="________LLL02">#REF!</definedName>
    <definedName name="________LLL03" localSheetId="6">#REF!</definedName>
    <definedName name="________LLL03">#REF!</definedName>
    <definedName name="________LLL04" localSheetId="6">#REF!</definedName>
    <definedName name="________LLL04">#REF!</definedName>
    <definedName name="________LLL05" localSheetId="6">#REF!</definedName>
    <definedName name="________LLL05">#REF!</definedName>
    <definedName name="________LLL06" localSheetId="6">#REF!</definedName>
    <definedName name="________LLL06">#REF!</definedName>
    <definedName name="________LLL07" localSheetId="6">#REF!</definedName>
    <definedName name="________LLL07">#REF!</definedName>
    <definedName name="________LLL08" localSheetId="6">#REF!</definedName>
    <definedName name="________LLL08">#REF!</definedName>
    <definedName name="________LLL09" localSheetId="6">#REF!</definedName>
    <definedName name="________LLL09">#REF!</definedName>
    <definedName name="________LLL10" localSheetId="6">#REF!</definedName>
    <definedName name="________LLL10">#REF!</definedName>
    <definedName name="________LLL11" localSheetId="6">#REF!</definedName>
    <definedName name="________LLL11">#REF!</definedName>
    <definedName name="________MDE01">[2]Peralatan!$BO$27</definedName>
    <definedName name="________MDE02">[3]Peralatan!$BO$47</definedName>
    <definedName name="________MDE03">[3]Peralatan!$BO$67</definedName>
    <definedName name="________MDE04">[3]Peralatan!$BO$87</definedName>
    <definedName name="________MDE05">[3]Peralatan!$BO$107</definedName>
    <definedName name="________MDE06">[3]Peralatan!$BO$127</definedName>
    <definedName name="________MDE07">[3]Peralatan!$BO$147</definedName>
    <definedName name="________MDE08">[3]Peralatan!$BO$167</definedName>
    <definedName name="________MDE09">[2]Peralatan!$BO$187</definedName>
    <definedName name="________MDE10">[2]Peralatan!$BO$207</definedName>
    <definedName name="________MDE11">[2]Peralatan!$BO$227</definedName>
    <definedName name="________MDE12">[2]Peralatan!$BO$247</definedName>
    <definedName name="________MDE13">[3]Peralatan!$BO$267</definedName>
    <definedName name="________MDE14">[3]Peralatan!$BO$287</definedName>
    <definedName name="________MDE15">[3]Peralatan!$BO$307</definedName>
    <definedName name="________MDE16">[3]Peralatan!$BO$327</definedName>
    <definedName name="________MDE17">[3]Peralatan!$BO$347</definedName>
    <definedName name="________MDE18">[3]Peralatan!$BO$367</definedName>
    <definedName name="________MDE19">[3]Peralatan!$BO$387</definedName>
    <definedName name="________MDE20">[3]Peralatan!$BO$407</definedName>
    <definedName name="________MDE21">[3]Peralatan!$BO$427</definedName>
    <definedName name="________MDE22">[3]Peralatan!$BO$447</definedName>
    <definedName name="________MDE23">[3]Peralatan!$BO$467</definedName>
    <definedName name="________MDE24">[3]Peralatan!$BO$487</definedName>
    <definedName name="________MDE25">[2]Peralatan!$BO$507</definedName>
    <definedName name="________MDE26">[1]Peralatan!$BO$527</definedName>
    <definedName name="________MDE27">[3]Peralatan!$BO$547</definedName>
    <definedName name="________MDE28">[3]Peralatan!$BO$567</definedName>
    <definedName name="________MDE29">[3]Peralatan!$BO$587</definedName>
    <definedName name="________MDE30">[3]Peralatan!$BO$607</definedName>
    <definedName name="________MDE31">[3]Peralatan!$BO$627</definedName>
    <definedName name="________MDE32">[3]Peralatan!$BO$647</definedName>
    <definedName name="________MDE33">[3]Peralatan!$BO$667</definedName>
    <definedName name="________MDE34">[3]Peralatan!$BO$698</definedName>
    <definedName name="________MDE35">'[1]Peralatan (2)'!$R$27</definedName>
    <definedName name="________ME01">[3]Peralatan!$BO$26</definedName>
    <definedName name="________ME02">[3]Peralatan!$BO$46</definedName>
    <definedName name="________ME03">[3]Peralatan!$BO$66</definedName>
    <definedName name="________ME04">[3]Peralatan!$BO$86</definedName>
    <definedName name="________ME05">[3]Peralatan!$BO$106</definedName>
    <definedName name="________ME06">[3]Peralatan!$BO$126</definedName>
    <definedName name="________ME07">[3]Peralatan!$BO$146</definedName>
    <definedName name="________ME08">[3]Peralatan!$BO$166</definedName>
    <definedName name="________ME09">[2]Peralatan!$BO$186</definedName>
    <definedName name="________ME10">[2]Peralatan!$BO$206</definedName>
    <definedName name="________ME11">[2]Peralatan!$BO$226</definedName>
    <definedName name="________ME12">[2]Peralatan!$BO$246</definedName>
    <definedName name="________ME13">[3]Peralatan!$BO$266</definedName>
    <definedName name="________ME14">[3]Peralatan!$BO$286</definedName>
    <definedName name="________ME15">[3]Peralatan!$BO$306</definedName>
    <definedName name="________ME16">[3]Peralatan!$BO$326</definedName>
    <definedName name="________ME17">[3]Peralatan!$BO$346</definedName>
    <definedName name="________ME18">[3]Peralatan!$BO$366</definedName>
    <definedName name="________ME19">[3]Peralatan!$BO$386</definedName>
    <definedName name="________ME20">[3]Peralatan!$BO$406</definedName>
    <definedName name="________ME21">[3]Peralatan!$BO$426</definedName>
    <definedName name="________ME22">[3]Peralatan!$BO$446</definedName>
    <definedName name="________ME23">[3]Peralatan!$BO$466</definedName>
    <definedName name="________ME24">[3]Peralatan!$BO$486</definedName>
    <definedName name="________ME25">[2]Peralatan!$BO$506</definedName>
    <definedName name="________ME26">[1]Peralatan!$BO$526</definedName>
    <definedName name="________ME27">[3]Peralatan!$BO$546</definedName>
    <definedName name="________ME28">[3]Peralatan!$BO$566</definedName>
    <definedName name="________ME29">[3]Peralatan!$BO$586</definedName>
    <definedName name="________ME30">[3]Peralatan!$BO$606</definedName>
    <definedName name="________ME31">[3]Peralatan!$BO$626</definedName>
    <definedName name="________ME32">[3]Peralatan!$BO$646</definedName>
    <definedName name="________ME33">[3]Peralatan!$BO$666</definedName>
    <definedName name="________ME34">[3]Peralatan!$BO$697</definedName>
    <definedName name="________ME35">'[1]Peralatan (2)'!$R$26</definedName>
    <definedName name="________MMM01" localSheetId="6">#REF!</definedName>
    <definedName name="________MMM01">#REF!</definedName>
    <definedName name="________MMM02" localSheetId="6">#REF!</definedName>
    <definedName name="________MMM02">#REF!</definedName>
    <definedName name="________MMM03" localSheetId="6">#REF!</definedName>
    <definedName name="________MMM03">#REF!</definedName>
    <definedName name="________MMM04" localSheetId="6">#REF!</definedName>
    <definedName name="________MMM04">#REF!</definedName>
    <definedName name="________MMM05" localSheetId="6">#REF!</definedName>
    <definedName name="________MMM05">#REF!</definedName>
    <definedName name="________MMM06" localSheetId="6">#REF!</definedName>
    <definedName name="________MMM06">#REF!</definedName>
    <definedName name="________MMM07" localSheetId="6">#REF!</definedName>
    <definedName name="________MMM07">#REF!</definedName>
    <definedName name="________MMM08" localSheetId="6">#REF!</definedName>
    <definedName name="________MMM08">#REF!</definedName>
    <definedName name="________MMM09" localSheetId="6">#REF!</definedName>
    <definedName name="________MMM09">#REF!</definedName>
    <definedName name="________MMM10" localSheetId="6">#REF!</definedName>
    <definedName name="________MMM10">#REF!</definedName>
    <definedName name="________MMM11" localSheetId="6">#REF!</definedName>
    <definedName name="________MMM11">#REF!</definedName>
    <definedName name="________MMM12" localSheetId="6">#REF!</definedName>
    <definedName name="________MMM12">#REF!</definedName>
    <definedName name="________MMM13" localSheetId="6">#REF!</definedName>
    <definedName name="________MMM13">#REF!</definedName>
    <definedName name="________MMM14" localSheetId="6">#REF!</definedName>
    <definedName name="________MMM14">#REF!</definedName>
    <definedName name="________MMM15" localSheetId="6">#REF!</definedName>
    <definedName name="________MMM15">#REF!</definedName>
    <definedName name="________MMM16" localSheetId="6">#REF!</definedName>
    <definedName name="________MMM16">#REF!</definedName>
    <definedName name="________MMM17" localSheetId="6">#REF!</definedName>
    <definedName name="________MMM17">#REF!</definedName>
    <definedName name="________MMM18" localSheetId="6">#REF!</definedName>
    <definedName name="________MMM18">#REF!</definedName>
    <definedName name="________MMM19" localSheetId="6">#REF!</definedName>
    <definedName name="________MMM19">#REF!</definedName>
    <definedName name="________MMM20" localSheetId="6">#REF!</definedName>
    <definedName name="________MMM20">#REF!</definedName>
    <definedName name="________MMM21" localSheetId="6">#REF!</definedName>
    <definedName name="________MMM21">#REF!</definedName>
    <definedName name="________MMM22" localSheetId="6">#REF!</definedName>
    <definedName name="________MMM22">#REF!</definedName>
    <definedName name="________MMM23" localSheetId="6">#REF!</definedName>
    <definedName name="________MMM23">#REF!</definedName>
    <definedName name="________MMM24" localSheetId="6">#REF!</definedName>
    <definedName name="________MMM24">#REF!</definedName>
    <definedName name="________MMM25" localSheetId="6">#REF!</definedName>
    <definedName name="________MMM25">#REF!</definedName>
    <definedName name="________MMM26" localSheetId="6">#REF!</definedName>
    <definedName name="________MMM26">#REF!</definedName>
    <definedName name="________MMM27" localSheetId="6">#REF!</definedName>
    <definedName name="________MMM27">#REF!</definedName>
    <definedName name="________MMM28" localSheetId="6">#REF!</definedName>
    <definedName name="________MMM28">#REF!</definedName>
    <definedName name="________MMM29" localSheetId="6">#REF!</definedName>
    <definedName name="________MMM29">#REF!</definedName>
    <definedName name="________MMM30" localSheetId="6">#REF!</definedName>
    <definedName name="________MMM30">#REF!</definedName>
    <definedName name="________MMM31" localSheetId="6">#REF!</definedName>
    <definedName name="________MMM31">#REF!</definedName>
    <definedName name="________MMM32" localSheetId="6">#REF!</definedName>
    <definedName name="________MMM32">#REF!</definedName>
    <definedName name="________MMM33" localSheetId="6">#REF!</definedName>
    <definedName name="________MMM33">#REF!</definedName>
    <definedName name="________MMM34" localSheetId="6">#REF!</definedName>
    <definedName name="________MMM34">#REF!</definedName>
    <definedName name="________MMM35" localSheetId="6">#REF!</definedName>
    <definedName name="________MMM35">#REF!</definedName>
    <definedName name="________MMM36" localSheetId="6">#REF!</definedName>
    <definedName name="________MMM36">#REF!</definedName>
    <definedName name="________MMM37" localSheetId="6">#REF!</definedName>
    <definedName name="________MMM37">#REF!</definedName>
    <definedName name="________MMM38" localSheetId="6">#REF!</definedName>
    <definedName name="________MMM38">#REF!</definedName>
    <definedName name="________MMM39" localSheetId="6">#REF!</definedName>
    <definedName name="________MMM39">#REF!</definedName>
    <definedName name="________MMM40" localSheetId="6">#REF!</definedName>
    <definedName name="________MMM40">#REF!</definedName>
    <definedName name="________MMM41" localSheetId="6">#REF!</definedName>
    <definedName name="________MMM41">#REF!</definedName>
    <definedName name="________MMM411" localSheetId="6">#REF!</definedName>
    <definedName name="________MMM411">#REF!</definedName>
    <definedName name="________MMM42" localSheetId="6">#REF!</definedName>
    <definedName name="________MMM42">#REF!</definedName>
    <definedName name="________MMM43" localSheetId="6">#REF!</definedName>
    <definedName name="________MMM43">#REF!</definedName>
    <definedName name="________MMM44" localSheetId="6">#REF!</definedName>
    <definedName name="________MMM44">#REF!</definedName>
    <definedName name="________MMM45" localSheetId="6">#REF!</definedName>
    <definedName name="________MMM45">#REF!</definedName>
    <definedName name="________MMM46" localSheetId="6">#REF!</definedName>
    <definedName name="________MMM46">#REF!</definedName>
    <definedName name="________MMM47" localSheetId="6">#REF!</definedName>
    <definedName name="________MMM47">#REF!</definedName>
    <definedName name="________MMM48" localSheetId="6">#REF!</definedName>
    <definedName name="________MMM48">#REF!</definedName>
    <definedName name="________MMM49" localSheetId="6">#REF!</definedName>
    <definedName name="________MMM49">#REF!</definedName>
    <definedName name="________MMM50" localSheetId="6">#REF!</definedName>
    <definedName name="________MMM50">#REF!</definedName>
    <definedName name="________MMM51" localSheetId="6">#REF!</definedName>
    <definedName name="________MMM51">#REF!</definedName>
    <definedName name="________MMM52" localSheetId="6">#REF!</definedName>
    <definedName name="________MMM52">#REF!</definedName>
    <definedName name="________MMM53" localSheetId="6">#REF!</definedName>
    <definedName name="________MMM53">#REF!</definedName>
    <definedName name="________MMM54" localSheetId="6">#REF!</definedName>
    <definedName name="________MMM54">#REF!</definedName>
    <definedName name="________xlnm.Print_Area">"#ref!"</definedName>
    <definedName name="_______LLL01" localSheetId="6">#REF!</definedName>
    <definedName name="_______LLL01">#REF!</definedName>
    <definedName name="_______LLL02" localSheetId="6">#REF!</definedName>
    <definedName name="_______LLL02">#REF!</definedName>
    <definedName name="_______LLL03" localSheetId="6">#REF!</definedName>
    <definedName name="_______LLL03">#REF!</definedName>
    <definedName name="_______LLL04" localSheetId="6">#REF!</definedName>
    <definedName name="_______LLL04">#REF!</definedName>
    <definedName name="_______LLL05" localSheetId="6">#REF!</definedName>
    <definedName name="_______LLL05">#REF!</definedName>
    <definedName name="_______LLL06" localSheetId="6">#REF!</definedName>
    <definedName name="_______LLL06">#REF!</definedName>
    <definedName name="_______LLL07" localSheetId="6">#REF!</definedName>
    <definedName name="_______LLL07">#REF!</definedName>
    <definedName name="_______LLL08" localSheetId="6">#REF!</definedName>
    <definedName name="_______LLL08">#REF!</definedName>
    <definedName name="_______LLL09" localSheetId="6">#REF!</definedName>
    <definedName name="_______LLL09">#REF!</definedName>
    <definedName name="_______LLL10" localSheetId="6">#REF!</definedName>
    <definedName name="_______LLL10">#REF!</definedName>
    <definedName name="_______LLL11" localSheetId="6">#REF!</definedName>
    <definedName name="_______LLL11">#REF!</definedName>
    <definedName name="_______MDE01">[3]Peralatan!$BO$27</definedName>
    <definedName name="_______MDE02">[5]Peralatan!$BO$47</definedName>
    <definedName name="_______MDE03">[5]Peralatan!$BO$67</definedName>
    <definedName name="_______MDE04">[5]Peralatan!$BO$87</definedName>
    <definedName name="_______MDE05">[5]Peralatan!$BO$107</definedName>
    <definedName name="_______MDE06">[5]Peralatan!$BO$127</definedName>
    <definedName name="_______MDE07">[5]Peralatan!$BO$147</definedName>
    <definedName name="_______MDE08">[5]Peralatan!$BO$167</definedName>
    <definedName name="_______MDE09" localSheetId="6">'[4]AN. ALAT'!#REF!</definedName>
    <definedName name="_______MDE09">'[4]AN. ALAT'!#REF!</definedName>
    <definedName name="_______MDE10" localSheetId="6">'[4]AN. ALAT'!#REF!</definedName>
    <definedName name="_______MDE10">'[4]AN. ALAT'!#REF!</definedName>
    <definedName name="_______MDE11" localSheetId="6">'[4]AN. ALAT'!#REF!</definedName>
    <definedName name="_______MDE11">'[4]AN. ALAT'!#REF!</definedName>
    <definedName name="_______MDE12">[5]Peralatan!$BO$247</definedName>
    <definedName name="_______MDE13">[5]Peralatan!$BO$267</definedName>
    <definedName name="_______MDE14">[5]Peralatan!$BO$287</definedName>
    <definedName name="_______MDE15">[5]Peralatan!$BO$307</definedName>
    <definedName name="_______MDE16">[5]Peralatan!$BO$327</definedName>
    <definedName name="_______MDE17">[5]Peralatan!$BO$347</definedName>
    <definedName name="_______MDE18">[5]Peralatan!$BO$367</definedName>
    <definedName name="_______MDE19">[5]Peralatan!$BO$387</definedName>
    <definedName name="_______MDE20">[5]Peralatan!$BO$407</definedName>
    <definedName name="_______MDE21">[5]Peralatan!$BO$427</definedName>
    <definedName name="_______MDE22">[5]Peralatan!$BO$447</definedName>
    <definedName name="_______MDE23">[5]Peralatan!$BO$467</definedName>
    <definedName name="_______MDE24">[5]Peralatan!$BO$487</definedName>
    <definedName name="_______MDE25" localSheetId="6">'[4]AN. ALAT'!#REF!</definedName>
    <definedName name="_______MDE25">'[4]AN. ALAT'!#REF!</definedName>
    <definedName name="_______MDE26">[1]Peralatan!$BO$527</definedName>
    <definedName name="_______MDE27">[5]Peralatan!$BO$547</definedName>
    <definedName name="_______MDE28">[5]Peralatan!$BO$567</definedName>
    <definedName name="_______MDE29">[5]Peralatan!$BO$587</definedName>
    <definedName name="_______MDE30">[5]Peralatan!$BO$607</definedName>
    <definedName name="_______MDE31">[5]Peralatan!$BO$627</definedName>
    <definedName name="_______MDE32">[5]Peralatan!$BO$647</definedName>
    <definedName name="_______MDE33">[5]Peralatan!$BO$667</definedName>
    <definedName name="_______MDE34">[5]Peralatan!$BO$698</definedName>
    <definedName name="_______MDE35">'[1]Peralatan (2)'!$R$27</definedName>
    <definedName name="_______ME01">[5]Peralatan!$BO$26</definedName>
    <definedName name="_______ME02">[5]Peralatan!$BO$46</definedName>
    <definedName name="_______ME03">[5]Peralatan!$BO$66</definedName>
    <definedName name="_______ME04">[5]Peralatan!$BO$86</definedName>
    <definedName name="_______ME05">[5]Peralatan!$BO$106</definedName>
    <definedName name="_______ME06">[5]Peralatan!$BO$126</definedName>
    <definedName name="_______ME07">[5]Peralatan!$BO$146</definedName>
    <definedName name="_______ME08">[5]Peralatan!$BO$166</definedName>
    <definedName name="_______ME09" localSheetId="6">'[4]AN. ALAT'!#REF!</definedName>
    <definedName name="_______ME09">'[4]AN. ALAT'!#REF!</definedName>
    <definedName name="_______ME10" localSheetId="6">'[4]AN. ALAT'!#REF!</definedName>
    <definedName name="_______ME10">'[4]AN. ALAT'!#REF!</definedName>
    <definedName name="_______ME11" localSheetId="6">'[4]AN. ALAT'!#REF!</definedName>
    <definedName name="_______ME11">'[4]AN. ALAT'!#REF!</definedName>
    <definedName name="_______ME12">[5]Peralatan!$BO$246</definedName>
    <definedName name="_______ME13">[5]Peralatan!$BO$266</definedName>
    <definedName name="_______ME14">[5]Peralatan!$BO$286</definedName>
    <definedName name="_______ME15">[5]Peralatan!$BO$306</definedName>
    <definedName name="_______ME16">[5]Peralatan!$BO$326</definedName>
    <definedName name="_______ME17">[5]Peralatan!$BO$346</definedName>
    <definedName name="_______ME18">[5]Peralatan!$BO$366</definedName>
    <definedName name="_______ME19">[5]Peralatan!$BO$386</definedName>
    <definedName name="_______ME20">[5]Peralatan!$BO$406</definedName>
    <definedName name="_______ME21">[5]Peralatan!$BO$426</definedName>
    <definedName name="_______ME22">[5]Peralatan!$BO$446</definedName>
    <definedName name="_______ME23">[5]Peralatan!$BO$466</definedName>
    <definedName name="_______ME24">[5]Peralatan!$BO$486</definedName>
    <definedName name="_______ME25" localSheetId="6">'[4]AN. ALAT'!#REF!</definedName>
    <definedName name="_______ME25">'[4]AN. ALAT'!#REF!</definedName>
    <definedName name="_______ME26">[1]Peralatan!$BO$526</definedName>
    <definedName name="_______ME27">[5]Peralatan!$BO$546</definedName>
    <definedName name="_______ME28">[5]Peralatan!$BO$566</definedName>
    <definedName name="_______ME29">[5]Peralatan!$BO$586</definedName>
    <definedName name="_______ME30">[5]Peralatan!$BO$606</definedName>
    <definedName name="_______ME31">[5]Peralatan!$BO$626</definedName>
    <definedName name="_______ME32">[5]Peralatan!$BO$646</definedName>
    <definedName name="_______ME33">[5]Peralatan!$BO$666</definedName>
    <definedName name="_______ME34">[5]Peralatan!$BO$697</definedName>
    <definedName name="_______ME35">'[1]Peralatan (2)'!$R$26</definedName>
    <definedName name="_______MMM01" localSheetId="6">#REF!</definedName>
    <definedName name="_______MMM01">#REF!</definedName>
    <definedName name="_______MMM02" localSheetId="6">#REF!</definedName>
    <definedName name="_______MMM02">#REF!</definedName>
    <definedName name="_______MMM03" localSheetId="6">#REF!</definedName>
    <definedName name="_______MMM03">#REF!</definedName>
    <definedName name="_______MMM04" localSheetId="6">#REF!</definedName>
    <definedName name="_______MMM04">#REF!</definedName>
    <definedName name="_______MMM05" localSheetId="6">#REF!</definedName>
    <definedName name="_______MMM05">#REF!</definedName>
    <definedName name="_______MMM06" localSheetId="6">#REF!</definedName>
    <definedName name="_______MMM06">#REF!</definedName>
    <definedName name="_______MMM07" localSheetId="6">#REF!</definedName>
    <definedName name="_______MMM07">#REF!</definedName>
    <definedName name="_______MMM08" localSheetId="6">#REF!</definedName>
    <definedName name="_______MMM08">#REF!</definedName>
    <definedName name="_______MMM09" localSheetId="6">#REF!</definedName>
    <definedName name="_______MMM09">#REF!</definedName>
    <definedName name="_______MMM10" localSheetId="6">#REF!</definedName>
    <definedName name="_______MMM10">#REF!</definedName>
    <definedName name="_______MMM11" localSheetId="6">#REF!</definedName>
    <definedName name="_______MMM11">#REF!</definedName>
    <definedName name="_______MMM12" localSheetId="6">#REF!</definedName>
    <definedName name="_______MMM12">#REF!</definedName>
    <definedName name="_______MMM13" localSheetId="6">#REF!</definedName>
    <definedName name="_______MMM13">#REF!</definedName>
    <definedName name="_______MMM14" localSheetId="6">#REF!</definedName>
    <definedName name="_______MMM14">#REF!</definedName>
    <definedName name="_______MMM15" localSheetId="6">#REF!</definedName>
    <definedName name="_______MMM15">#REF!</definedName>
    <definedName name="_______MMM16" localSheetId="6">#REF!</definedName>
    <definedName name="_______MMM16">#REF!</definedName>
    <definedName name="_______MMM17" localSheetId="6">#REF!</definedName>
    <definedName name="_______MMM17">#REF!</definedName>
    <definedName name="_______MMM18" localSheetId="6">#REF!</definedName>
    <definedName name="_______MMM18">#REF!</definedName>
    <definedName name="_______MMM19" localSheetId="6">#REF!</definedName>
    <definedName name="_______MMM19">#REF!</definedName>
    <definedName name="_______MMM20" localSheetId="6">#REF!</definedName>
    <definedName name="_______MMM20">#REF!</definedName>
    <definedName name="_______MMM21" localSheetId="6">#REF!</definedName>
    <definedName name="_______MMM21">#REF!</definedName>
    <definedName name="_______MMM22" localSheetId="6">#REF!</definedName>
    <definedName name="_______MMM22">#REF!</definedName>
    <definedName name="_______MMM23" localSheetId="6">#REF!</definedName>
    <definedName name="_______MMM23">#REF!</definedName>
    <definedName name="_______MMM24" localSheetId="6">#REF!</definedName>
    <definedName name="_______MMM24">#REF!</definedName>
    <definedName name="_______MMM25" localSheetId="6">#REF!</definedName>
    <definedName name="_______MMM25">#REF!</definedName>
    <definedName name="_______MMM26" localSheetId="6">#REF!</definedName>
    <definedName name="_______MMM26">#REF!</definedName>
    <definedName name="_______MMM27" localSheetId="6">#REF!</definedName>
    <definedName name="_______MMM27">#REF!</definedName>
    <definedName name="_______MMM28" localSheetId="6">#REF!</definedName>
    <definedName name="_______MMM28">#REF!</definedName>
    <definedName name="_______MMM29" localSheetId="6">#REF!</definedName>
    <definedName name="_______MMM29">#REF!</definedName>
    <definedName name="_______MMM30" localSheetId="6">#REF!</definedName>
    <definedName name="_______MMM30">#REF!</definedName>
    <definedName name="_______MMM31" localSheetId="6">#REF!</definedName>
    <definedName name="_______MMM31">#REF!</definedName>
    <definedName name="_______MMM32" localSheetId="6">#REF!</definedName>
    <definedName name="_______MMM32">#REF!</definedName>
    <definedName name="_______MMM33" localSheetId="6">#REF!</definedName>
    <definedName name="_______MMM33">#REF!</definedName>
    <definedName name="_______MMM34" localSheetId="6">#REF!</definedName>
    <definedName name="_______MMM34">#REF!</definedName>
    <definedName name="_______MMM35" localSheetId="6">#REF!</definedName>
    <definedName name="_______MMM35">#REF!</definedName>
    <definedName name="_______MMM36" localSheetId="6">#REF!</definedName>
    <definedName name="_______MMM36">#REF!</definedName>
    <definedName name="_______MMM37" localSheetId="6">#REF!</definedName>
    <definedName name="_______MMM37">#REF!</definedName>
    <definedName name="_______MMM38" localSheetId="6">#REF!</definedName>
    <definedName name="_______MMM38">#REF!</definedName>
    <definedName name="_______MMM39" localSheetId="6">#REF!</definedName>
    <definedName name="_______MMM39">#REF!</definedName>
    <definedName name="_______MMM40" localSheetId="6">#REF!</definedName>
    <definedName name="_______MMM40">#REF!</definedName>
    <definedName name="_______MMM41" localSheetId="6">#REF!</definedName>
    <definedName name="_______MMM41">#REF!</definedName>
    <definedName name="_______MMM411" localSheetId="6">#REF!</definedName>
    <definedName name="_______MMM411">#REF!</definedName>
    <definedName name="_______MMM42" localSheetId="6">#REF!</definedName>
    <definedName name="_______MMM42">#REF!</definedName>
    <definedName name="_______MMM43" localSheetId="6">#REF!</definedName>
    <definedName name="_______MMM43">#REF!</definedName>
    <definedName name="_______MMM44" localSheetId="6">#REF!</definedName>
    <definedName name="_______MMM44">#REF!</definedName>
    <definedName name="_______MMM45" localSheetId="6">#REF!</definedName>
    <definedName name="_______MMM45">#REF!</definedName>
    <definedName name="_______MMM46" localSheetId="6">#REF!</definedName>
    <definedName name="_______MMM46">#REF!</definedName>
    <definedName name="_______MMM47" localSheetId="6">#REF!</definedName>
    <definedName name="_______MMM47">#REF!</definedName>
    <definedName name="_______MMM48" localSheetId="6">#REF!</definedName>
    <definedName name="_______MMM48">#REF!</definedName>
    <definedName name="_______MMM49" localSheetId="6">#REF!</definedName>
    <definedName name="_______MMM49">#REF!</definedName>
    <definedName name="_______MMM50" localSheetId="6">#REF!</definedName>
    <definedName name="_______MMM50">#REF!</definedName>
    <definedName name="_______MMM51" localSheetId="6">#REF!</definedName>
    <definedName name="_______MMM51">#REF!</definedName>
    <definedName name="_______MMM52" localSheetId="6">#REF!</definedName>
    <definedName name="_______MMM52">#REF!</definedName>
    <definedName name="_______MMM53" localSheetId="6">#REF!</definedName>
    <definedName name="_______MMM53">#REF!</definedName>
    <definedName name="_______MMM54" localSheetId="6">#REF!</definedName>
    <definedName name="_______MMM54">#REF!</definedName>
    <definedName name="______HAL2" localSheetId="6">[4]Mobilisasi!#REF!</definedName>
    <definedName name="______HAL2">[4]Mobilisasi!#REF!</definedName>
    <definedName name="______LLL01" localSheetId="6">#REF!</definedName>
    <definedName name="______LLL01">#REF!</definedName>
    <definedName name="______LLL02" localSheetId="6">#REF!</definedName>
    <definedName name="______LLL02">#REF!</definedName>
    <definedName name="______LLL03" localSheetId="6">#REF!</definedName>
    <definedName name="______LLL03">#REF!</definedName>
    <definedName name="______LLL04" localSheetId="6">#REF!</definedName>
    <definedName name="______LLL04">#REF!</definedName>
    <definedName name="______LLL05" localSheetId="6">#REF!</definedName>
    <definedName name="______LLL05">#REF!</definedName>
    <definedName name="______LLL06" localSheetId="6">#REF!</definedName>
    <definedName name="______LLL06">#REF!</definedName>
    <definedName name="______LLL07" localSheetId="6">#REF!</definedName>
    <definedName name="______LLL07">#REF!</definedName>
    <definedName name="______LLL08" localSheetId="6">#REF!</definedName>
    <definedName name="______LLL08">#REF!</definedName>
    <definedName name="______LLL09" localSheetId="6">#REF!</definedName>
    <definedName name="______LLL09">#REF!</definedName>
    <definedName name="______LLL10" localSheetId="6">#REF!</definedName>
    <definedName name="______LLL10">#REF!</definedName>
    <definedName name="______LLL11" localSheetId="6">#REF!</definedName>
    <definedName name="______LLL11">#REF!</definedName>
    <definedName name="______MDE01">[5]Peralatan!$BO$27</definedName>
    <definedName name="______MDE02">[5]Peralatan!$BO$47</definedName>
    <definedName name="______MDE03">[5]Peralatan!$BO$67</definedName>
    <definedName name="______MDE04">[5]Peralatan!$BO$87</definedName>
    <definedName name="______MDE05">[5]Peralatan!$BO$107</definedName>
    <definedName name="______MDE06">[5]Peralatan!$BO$127</definedName>
    <definedName name="______MDE07">[5]Peralatan!$BO$147</definedName>
    <definedName name="______MDE08">[5]Peralatan!$BO$167</definedName>
    <definedName name="______MDE09">[2]Peralatan!$BO$187</definedName>
    <definedName name="______MDE10">[2]Peralatan!$BO$207</definedName>
    <definedName name="______MDE11">[2]Peralatan!$BO$227</definedName>
    <definedName name="______MDE12">[5]Peralatan!$BO$247</definedName>
    <definedName name="______MDE13">[5]Peralatan!$BO$267</definedName>
    <definedName name="______MDE14">[5]Peralatan!$BO$287</definedName>
    <definedName name="______MDE15">[5]Peralatan!$BO$307</definedName>
    <definedName name="______MDE16">[5]Peralatan!$BO$327</definedName>
    <definedName name="______MDE17">[5]Peralatan!$BO$347</definedName>
    <definedName name="______MDE18">[5]Peralatan!$BO$367</definedName>
    <definedName name="______MDE19">[5]Peralatan!$BO$387</definedName>
    <definedName name="______MDE20">[5]Peralatan!$BO$407</definedName>
    <definedName name="______MDE21">[5]Peralatan!$BO$427</definedName>
    <definedName name="______MDE22">[5]Peralatan!$BO$447</definedName>
    <definedName name="______MDE23">[5]Peralatan!$BO$467</definedName>
    <definedName name="______MDE24">[5]Peralatan!$BO$487</definedName>
    <definedName name="______MDE25">[2]Peralatan!$BO$507</definedName>
    <definedName name="______MDE26">[1]Peralatan!$BO$527</definedName>
    <definedName name="______MDE27">[5]Peralatan!$BO$547</definedName>
    <definedName name="______MDE28">[5]Peralatan!$BO$567</definedName>
    <definedName name="______MDE29">[5]Peralatan!$BO$587</definedName>
    <definedName name="______MDE30">[5]Peralatan!$BO$607</definedName>
    <definedName name="______MDE31">[5]Peralatan!$BO$627</definedName>
    <definedName name="______MDE32">[5]Peralatan!$BO$647</definedName>
    <definedName name="______MDE33">[5]Peralatan!$BO$667</definedName>
    <definedName name="______MDE34">[5]Peralatan!$BO$698</definedName>
    <definedName name="______MDE35">'[1]Peralatan (2)'!$R$27</definedName>
    <definedName name="______ME01">[5]Peralatan!$BO$26</definedName>
    <definedName name="______ME02">[5]Peralatan!$BO$46</definedName>
    <definedName name="______ME03">[5]Peralatan!$BO$66</definedName>
    <definedName name="______ME04">[5]Peralatan!$BO$86</definedName>
    <definedName name="______ME05">[5]Peralatan!$BO$106</definedName>
    <definedName name="______ME06">[5]Peralatan!$BO$126</definedName>
    <definedName name="______ME07">[5]Peralatan!$BO$146</definedName>
    <definedName name="______ME08">[5]Peralatan!$BO$166</definedName>
    <definedName name="______ME09">[2]Peralatan!$BO$186</definedName>
    <definedName name="______ME10">[2]Peralatan!$BO$206</definedName>
    <definedName name="______ME11">[2]Peralatan!$BO$226</definedName>
    <definedName name="______ME12">[5]Peralatan!$BO$246</definedName>
    <definedName name="______ME13">[5]Peralatan!$BO$266</definedName>
    <definedName name="______ME14">[5]Peralatan!$BO$286</definedName>
    <definedName name="______ME15">[5]Peralatan!$BO$306</definedName>
    <definedName name="______ME16">[5]Peralatan!$BO$326</definedName>
    <definedName name="______ME17">[5]Peralatan!$BO$346</definedName>
    <definedName name="______ME18">[5]Peralatan!$BO$366</definedName>
    <definedName name="______ME19">[5]Peralatan!$BO$386</definedName>
    <definedName name="______ME20">[5]Peralatan!$BO$406</definedName>
    <definedName name="______ME21">[5]Peralatan!$BO$426</definedName>
    <definedName name="______ME22">[5]Peralatan!$BO$446</definedName>
    <definedName name="______ME23">[5]Peralatan!$BO$466</definedName>
    <definedName name="______ME24">[5]Peralatan!$BO$486</definedName>
    <definedName name="______ME25">[2]Peralatan!$BO$506</definedName>
    <definedName name="______ME26">[1]Peralatan!$BO$526</definedName>
    <definedName name="______ME27">[5]Peralatan!$BO$546</definedName>
    <definedName name="______ME28">[5]Peralatan!$BO$566</definedName>
    <definedName name="______ME29">[5]Peralatan!$BO$586</definedName>
    <definedName name="______ME30">[5]Peralatan!$BO$606</definedName>
    <definedName name="______ME31">[5]Peralatan!$BO$626</definedName>
    <definedName name="______ME32">[5]Peralatan!$BO$646</definedName>
    <definedName name="______ME33">[5]Peralatan!$BO$666</definedName>
    <definedName name="______ME34">[5]Peralatan!$BO$697</definedName>
    <definedName name="______ME35">'[1]Peralatan (2)'!$R$26</definedName>
    <definedName name="______MMM01" localSheetId="6">#REF!</definedName>
    <definedName name="______MMM01">#REF!</definedName>
    <definedName name="______MMM02" localSheetId="6">#REF!</definedName>
    <definedName name="______MMM02">#REF!</definedName>
    <definedName name="______MMM03" localSheetId="6">#REF!</definedName>
    <definedName name="______MMM03">#REF!</definedName>
    <definedName name="______MMM04" localSheetId="6">#REF!</definedName>
    <definedName name="______MMM04">#REF!</definedName>
    <definedName name="______MMM05" localSheetId="6">#REF!</definedName>
    <definedName name="______MMM05">#REF!</definedName>
    <definedName name="______MMM06" localSheetId="6">#REF!</definedName>
    <definedName name="______MMM06">#REF!</definedName>
    <definedName name="______MMM07" localSheetId="6">#REF!</definedName>
    <definedName name="______MMM07">#REF!</definedName>
    <definedName name="______MMM08" localSheetId="6">#REF!</definedName>
    <definedName name="______MMM08">#REF!</definedName>
    <definedName name="______MMM09" localSheetId="6">#REF!</definedName>
    <definedName name="______MMM09">#REF!</definedName>
    <definedName name="______MMM10" localSheetId="6">#REF!</definedName>
    <definedName name="______MMM10">#REF!</definedName>
    <definedName name="______MMM11" localSheetId="6">#REF!</definedName>
    <definedName name="______MMM11">#REF!</definedName>
    <definedName name="______MMM12" localSheetId="6">#REF!</definedName>
    <definedName name="______MMM12">#REF!</definedName>
    <definedName name="______MMM13" localSheetId="6">#REF!</definedName>
    <definedName name="______MMM13">#REF!</definedName>
    <definedName name="______MMM14" localSheetId="6">#REF!</definedName>
    <definedName name="______MMM14">#REF!</definedName>
    <definedName name="______MMM15" localSheetId="6">#REF!</definedName>
    <definedName name="______MMM15">#REF!</definedName>
    <definedName name="______MMM16" localSheetId="6">#REF!</definedName>
    <definedName name="______MMM16">#REF!</definedName>
    <definedName name="______MMM17" localSheetId="6">#REF!</definedName>
    <definedName name="______MMM17">#REF!</definedName>
    <definedName name="______MMM18" localSheetId="6">#REF!</definedName>
    <definedName name="______MMM18">#REF!</definedName>
    <definedName name="______MMM19" localSheetId="6">#REF!</definedName>
    <definedName name="______MMM19">#REF!</definedName>
    <definedName name="______MMM20" localSheetId="6">#REF!</definedName>
    <definedName name="______MMM20">#REF!</definedName>
    <definedName name="______MMM21" localSheetId="6">#REF!</definedName>
    <definedName name="______MMM21">#REF!</definedName>
    <definedName name="______MMM22" localSheetId="6">#REF!</definedName>
    <definedName name="______MMM22">#REF!</definedName>
    <definedName name="______MMM23" localSheetId="6">#REF!</definedName>
    <definedName name="______MMM23">#REF!</definedName>
    <definedName name="______MMM24" localSheetId="6">#REF!</definedName>
    <definedName name="______MMM24">#REF!</definedName>
    <definedName name="______MMM25" localSheetId="6">#REF!</definedName>
    <definedName name="______MMM25">#REF!</definedName>
    <definedName name="______MMM26" localSheetId="6">#REF!</definedName>
    <definedName name="______MMM26">#REF!</definedName>
    <definedName name="______MMM27" localSheetId="6">#REF!</definedName>
    <definedName name="______MMM27">#REF!</definedName>
    <definedName name="______MMM28" localSheetId="6">#REF!</definedName>
    <definedName name="______MMM28">#REF!</definedName>
    <definedName name="______MMM29" localSheetId="6">#REF!</definedName>
    <definedName name="______MMM29">#REF!</definedName>
    <definedName name="______MMM30" localSheetId="6">#REF!</definedName>
    <definedName name="______MMM30">#REF!</definedName>
    <definedName name="______MMM31" localSheetId="6">#REF!</definedName>
    <definedName name="______MMM31">#REF!</definedName>
    <definedName name="______MMM32" localSheetId="6">#REF!</definedName>
    <definedName name="______MMM32">#REF!</definedName>
    <definedName name="______MMM33" localSheetId="6">#REF!</definedName>
    <definedName name="______MMM33">#REF!</definedName>
    <definedName name="______MMM34" localSheetId="6">#REF!</definedName>
    <definedName name="______MMM34">#REF!</definedName>
    <definedName name="______MMM35" localSheetId="6">#REF!</definedName>
    <definedName name="______MMM35">#REF!</definedName>
    <definedName name="______MMM36" localSheetId="6">#REF!</definedName>
    <definedName name="______MMM36">#REF!</definedName>
    <definedName name="______MMM37" localSheetId="6">#REF!</definedName>
    <definedName name="______MMM37">#REF!</definedName>
    <definedName name="______MMM38" localSheetId="6">#REF!</definedName>
    <definedName name="______MMM38">#REF!</definedName>
    <definedName name="______MMM39" localSheetId="6">#REF!</definedName>
    <definedName name="______MMM39">#REF!</definedName>
    <definedName name="______MMM40" localSheetId="6">#REF!</definedName>
    <definedName name="______MMM40">#REF!</definedName>
    <definedName name="______MMM41" localSheetId="6">#REF!</definedName>
    <definedName name="______MMM41">#REF!</definedName>
    <definedName name="______MMM411" localSheetId="6">#REF!</definedName>
    <definedName name="______MMM411">#REF!</definedName>
    <definedName name="______MMM42" localSheetId="6">#REF!</definedName>
    <definedName name="______MMM42">#REF!</definedName>
    <definedName name="______MMM43" localSheetId="6">#REF!</definedName>
    <definedName name="______MMM43">#REF!</definedName>
    <definedName name="______MMM44" localSheetId="6">#REF!</definedName>
    <definedName name="______MMM44">#REF!</definedName>
    <definedName name="______MMM45" localSheetId="6">#REF!</definedName>
    <definedName name="______MMM45">#REF!</definedName>
    <definedName name="______MMM46" localSheetId="6">#REF!</definedName>
    <definedName name="______MMM46">#REF!</definedName>
    <definedName name="______MMM47" localSheetId="6">#REF!</definedName>
    <definedName name="______MMM47">#REF!</definedName>
    <definedName name="______MMM48" localSheetId="6">#REF!</definedName>
    <definedName name="______MMM48">#REF!</definedName>
    <definedName name="______MMM49" localSheetId="6">#REF!</definedName>
    <definedName name="______MMM49">#REF!</definedName>
    <definedName name="______MMM50" localSheetId="6">#REF!</definedName>
    <definedName name="______MMM50">#REF!</definedName>
    <definedName name="______MMM51" localSheetId="6">#REF!</definedName>
    <definedName name="______MMM51">#REF!</definedName>
    <definedName name="______MMM52" localSheetId="6">#REF!</definedName>
    <definedName name="______MMM52">#REF!</definedName>
    <definedName name="______MMM53" localSheetId="6">#REF!</definedName>
    <definedName name="______MMM53">#REF!</definedName>
    <definedName name="______MMM54" localSheetId="6">#REF!</definedName>
    <definedName name="______MMM54">#REF!</definedName>
    <definedName name="______xlnm.Print_Area">"#ref!"</definedName>
    <definedName name="_____LLL01" localSheetId="6">#REF!</definedName>
    <definedName name="_____LLL01">#REF!</definedName>
    <definedName name="_____LLL02" localSheetId="6">#REF!</definedName>
    <definedName name="_____LLL02">#REF!</definedName>
    <definedName name="_____LLL03" localSheetId="6">#REF!</definedName>
    <definedName name="_____LLL03">#REF!</definedName>
    <definedName name="_____LLL04" localSheetId="6">#REF!</definedName>
    <definedName name="_____LLL04">#REF!</definedName>
    <definedName name="_____LLL05" localSheetId="6">#REF!</definedName>
    <definedName name="_____LLL05">#REF!</definedName>
    <definedName name="_____LLL06" localSheetId="6">#REF!</definedName>
    <definedName name="_____LLL06">#REF!</definedName>
    <definedName name="_____LLL07" localSheetId="6">#REF!</definedName>
    <definedName name="_____LLL07">#REF!</definedName>
    <definedName name="_____LLL08" localSheetId="6">#REF!</definedName>
    <definedName name="_____LLL08">#REF!</definedName>
    <definedName name="_____LLL09" localSheetId="6">#REF!</definedName>
    <definedName name="_____LLL09">#REF!</definedName>
    <definedName name="_____LLL10" localSheetId="6">#REF!</definedName>
    <definedName name="_____LLL10">#REF!</definedName>
    <definedName name="_____LLL11" localSheetId="6">#REF!</definedName>
    <definedName name="_____LLL11">#REF!</definedName>
    <definedName name="_____MDE01">[1]Peralatan!$BO$27</definedName>
    <definedName name="_____MDE02">[1]Peralatan!$BO$47</definedName>
    <definedName name="_____MDE03">[1]Peralatan!$BO$67</definedName>
    <definedName name="_____MDE04">[1]Peralatan!$BO$87</definedName>
    <definedName name="_____MDE05">[1]Peralatan!$BO$107</definedName>
    <definedName name="_____MDE06">[1]Peralatan!$BO$127</definedName>
    <definedName name="_____MDE07">[1]Peralatan!$BO$147</definedName>
    <definedName name="_____MDE08">[1]Peralatan!$BO$167</definedName>
    <definedName name="_____MDE09">[1]Peralatan!$BO$187</definedName>
    <definedName name="_____MDE10">[1]Peralatan!$BO$207</definedName>
    <definedName name="_____MDE11">[1]Peralatan!$BO$227</definedName>
    <definedName name="_____MDE12">[1]Peralatan!$BO$247</definedName>
    <definedName name="_____MDE13">[1]Peralatan!$BO$267</definedName>
    <definedName name="_____MDE14">[1]Peralatan!$BO$287</definedName>
    <definedName name="_____MDE15">[1]Peralatan!$BO$307</definedName>
    <definedName name="_____MDE16">[1]Peralatan!$BO$327</definedName>
    <definedName name="_____MDE17">[1]Peralatan!$BO$347</definedName>
    <definedName name="_____MDE18">[1]Peralatan!$BO$367</definedName>
    <definedName name="_____MDE19">[1]Peralatan!$BO$387</definedName>
    <definedName name="_____MDE20">[1]Peralatan!$BO$407</definedName>
    <definedName name="_____MDE21">[1]Peralatan!$BO$427</definedName>
    <definedName name="_____MDE22">[1]Peralatan!$BO$447</definedName>
    <definedName name="_____MDE23">[1]Peralatan!$BO$467</definedName>
    <definedName name="_____MDE24">[1]Peralatan!$BO$487</definedName>
    <definedName name="_____MDE25">[1]Peralatan!$BO$507</definedName>
    <definedName name="_____MDE26">[1]Peralatan!$BO$527</definedName>
    <definedName name="_____MDE27">[1]Peralatan!$BO$547</definedName>
    <definedName name="_____MDE28">[1]Peralatan!$BO$567</definedName>
    <definedName name="_____MDE29">[1]Peralatan!$BO$587</definedName>
    <definedName name="_____MDE30">[1]Peralatan!$BO$607</definedName>
    <definedName name="_____MDE31">[1]Peralatan!$BO$627</definedName>
    <definedName name="_____MDE32">[1]Peralatan!$BO$647</definedName>
    <definedName name="_____MDE33">[1]Peralatan!$BO$667</definedName>
    <definedName name="_____MDE34">[1]Peralatan!$BO$698</definedName>
    <definedName name="_____MDE35">'[1]Peralatan (2)'!$R$27</definedName>
    <definedName name="_____ME01">[1]Peralatan!$BO$26</definedName>
    <definedName name="_____ME02">[1]Peralatan!$BO$46</definedName>
    <definedName name="_____ME03">[1]Peralatan!$BO$66</definedName>
    <definedName name="_____ME04">[1]Peralatan!$BO$86</definedName>
    <definedName name="_____ME05">[1]Peralatan!$BO$106</definedName>
    <definedName name="_____ME06">[1]Peralatan!$BO$126</definedName>
    <definedName name="_____ME07">[1]Peralatan!$BO$146</definedName>
    <definedName name="_____ME08">[1]Peralatan!$BO$166</definedName>
    <definedName name="_____ME09">[1]Peralatan!$BO$186</definedName>
    <definedName name="_____ME10">[1]Peralatan!$BO$206</definedName>
    <definedName name="_____ME11">[1]Peralatan!$BO$226</definedName>
    <definedName name="_____ME12">[1]Peralatan!$BO$246</definedName>
    <definedName name="_____ME13">[1]Peralatan!$BO$266</definedName>
    <definedName name="_____ME14">[1]Peralatan!$BO$286</definedName>
    <definedName name="_____ME15">[1]Peralatan!$BO$306</definedName>
    <definedName name="_____ME16">[1]Peralatan!$BO$326</definedName>
    <definedName name="_____ME17">[1]Peralatan!$BO$346</definedName>
    <definedName name="_____ME18">[1]Peralatan!$BO$366</definedName>
    <definedName name="_____ME19">[1]Peralatan!$BO$386</definedName>
    <definedName name="_____ME20">[1]Peralatan!$BO$406</definedName>
    <definedName name="_____ME21">[1]Peralatan!$BO$426</definedName>
    <definedName name="_____ME22">[1]Peralatan!$BO$446</definedName>
    <definedName name="_____ME23">[1]Peralatan!$BO$466</definedName>
    <definedName name="_____ME24">[1]Peralatan!$BO$486</definedName>
    <definedName name="_____ME25">[1]Peralatan!$BO$506</definedName>
    <definedName name="_____ME26">[1]Peralatan!$BO$526</definedName>
    <definedName name="_____ME27">[1]Peralatan!$BO$546</definedName>
    <definedName name="_____ME28">[1]Peralatan!$BO$566</definedName>
    <definedName name="_____ME29">[1]Peralatan!$BO$586</definedName>
    <definedName name="_____ME30">[1]Peralatan!$BO$606</definedName>
    <definedName name="_____ME31">[1]Peralatan!$BO$626</definedName>
    <definedName name="_____ME32">[1]Peralatan!$BO$646</definedName>
    <definedName name="_____ME33">[1]Peralatan!$BO$666</definedName>
    <definedName name="_____ME34">[1]Peralatan!$BO$697</definedName>
    <definedName name="_____ME35">'[1]Peralatan (2)'!$R$26</definedName>
    <definedName name="_____MMM01" localSheetId="6">#REF!</definedName>
    <definedName name="_____MMM01">#REF!</definedName>
    <definedName name="_____MMM02" localSheetId="6">#REF!</definedName>
    <definedName name="_____MMM02">#REF!</definedName>
    <definedName name="_____MMM03" localSheetId="6">#REF!</definedName>
    <definedName name="_____MMM03">#REF!</definedName>
    <definedName name="_____MMM04" localSheetId="6">#REF!</definedName>
    <definedName name="_____MMM04">#REF!</definedName>
    <definedName name="_____MMM05" localSheetId="6">#REF!</definedName>
    <definedName name="_____MMM05">#REF!</definedName>
    <definedName name="_____MMM06" localSheetId="6">#REF!</definedName>
    <definedName name="_____MMM06">#REF!</definedName>
    <definedName name="_____MMM07" localSheetId="6">#REF!</definedName>
    <definedName name="_____MMM07">#REF!</definedName>
    <definedName name="_____MMM08" localSheetId="6">#REF!</definedName>
    <definedName name="_____MMM08">#REF!</definedName>
    <definedName name="_____MMM09" localSheetId="6">#REF!</definedName>
    <definedName name="_____MMM09">#REF!</definedName>
    <definedName name="_____MMM10" localSheetId="6">#REF!</definedName>
    <definedName name="_____MMM10">#REF!</definedName>
    <definedName name="_____MMM11" localSheetId="6">#REF!</definedName>
    <definedName name="_____MMM11">#REF!</definedName>
    <definedName name="_____MMM12" localSheetId="6">#REF!</definedName>
    <definedName name="_____MMM12">#REF!</definedName>
    <definedName name="_____MMM13" localSheetId="6">#REF!</definedName>
    <definedName name="_____MMM13">#REF!</definedName>
    <definedName name="_____MMM14" localSheetId="6">#REF!</definedName>
    <definedName name="_____MMM14">#REF!</definedName>
    <definedName name="_____MMM15" localSheetId="6">#REF!</definedName>
    <definedName name="_____MMM15">#REF!</definedName>
    <definedName name="_____MMM16" localSheetId="6">#REF!</definedName>
    <definedName name="_____MMM16">#REF!</definedName>
    <definedName name="_____MMM17" localSheetId="6">#REF!</definedName>
    <definedName name="_____MMM17">#REF!</definedName>
    <definedName name="_____MMM18" localSheetId="6">#REF!</definedName>
    <definedName name="_____MMM18">#REF!</definedName>
    <definedName name="_____MMM19" localSheetId="6">#REF!</definedName>
    <definedName name="_____MMM19">#REF!</definedName>
    <definedName name="_____MMM20" localSheetId="6">#REF!</definedName>
    <definedName name="_____MMM20">#REF!</definedName>
    <definedName name="_____MMM21" localSheetId="6">#REF!</definedName>
    <definedName name="_____MMM21">#REF!</definedName>
    <definedName name="_____MMM22" localSheetId="6">#REF!</definedName>
    <definedName name="_____MMM22">#REF!</definedName>
    <definedName name="_____MMM23" localSheetId="6">#REF!</definedName>
    <definedName name="_____MMM23">#REF!</definedName>
    <definedName name="_____MMM24" localSheetId="6">#REF!</definedName>
    <definedName name="_____MMM24">#REF!</definedName>
    <definedName name="_____MMM25" localSheetId="6">#REF!</definedName>
    <definedName name="_____MMM25">#REF!</definedName>
    <definedName name="_____MMM26" localSheetId="6">#REF!</definedName>
    <definedName name="_____MMM26">#REF!</definedName>
    <definedName name="_____MMM27" localSheetId="6">#REF!</definedName>
    <definedName name="_____MMM27">#REF!</definedName>
    <definedName name="_____MMM28" localSheetId="6">#REF!</definedName>
    <definedName name="_____MMM28">#REF!</definedName>
    <definedName name="_____MMM29" localSheetId="6">#REF!</definedName>
    <definedName name="_____MMM29">#REF!</definedName>
    <definedName name="_____MMM30" localSheetId="6">#REF!</definedName>
    <definedName name="_____MMM30">#REF!</definedName>
    <definedName name="_____MMM31" localSheetId="6">#REF!</definedName>
    <definedName name="_____MMM31">#REF!</definedName>
    <definedName name="_____MMM32" localSheetId="6">#REF!</definedName>
    <definedName name="_____MMM32">#REF!</definedName>
    <definedName name="_____MMM33" localSheetId="6">#REF!</definedName>
    <definedName name="_____MMM33">#REF!</definedName>
    <definedName name="_____MMM34" localSheetId="6">#REF!</definedName>
    <definedName name="_____MMM34">#REF!</definedName>
    <definedName name="_____MMM35" localSheetId="6">#REF!</definedName>
    <definedName name="_____MMM35">#REF!</definedName>
    <definedName name="_____MMM36" localSheetId="6">#REF!</definedName>
    <definedName name="_____MMM36">#REF!</definedName>
    <definedName name="_____MMM37" localSheetId="6">#REF!</definedName>
    <definedName name="_____MMM37">#REF!</definedName>
    <definedName name="_____MMM38" localSheetId="6">#REF!</definedName>
    <definedName name="_____MMM38">#REF!</definedName>
    <definedName name="_____MMM39" localSheetId="6">#REF!</definedName>
    <definedName name="_____MMM39">#REF!</definedName>
    <definedName name="_____MMM40" localSheetId="6">#REF!</definedName>
    <definedName name="_____MMM40">#REF!</definedName>
    <definedName name="_____MMM41" localSheetId="6">#REF!</definedName>
    <definedName name="_____MMM41">#REF!</definedName>
    <definedName name="_____MMM411" localSheetId="6">#REF!</definedName>
    <definedName name="_____MMM411">#REF!</definedName>
    <definedName name="_____MMM42" localSheetId="6">#REF!</definedName>
    <definedName name="_____MMM42">#REF!</definedName>
    <definedName name="_____MMM43" localSheetId="6">#REF!</definedName>
    <definedName name="_____MMM43">#REF!</definedName>
    <definedName name="_____MMM44" localSheetId="6">#REF!</definedName>
    <definedName name="_____MMM44">#REF!</definedName>
    <definedName name="_____MMM45" localSheetId="6">#REF!</definedName>
    <definedName name="_____MMM45">#REF!</definedName>
    <definedName name="_____MMM46" localSheetId="6">#REF!</definedName>
    <definedName name="_____MMM46">#REF!</definedName>
    <definedName name="_____MMM47" localSheetId="6">#REF!</definedName>
    <definedName name="_____MMM47">#REF!</definedName>
    <definedName name="_____MMM48" localSheetId="6">#REF!</definedName>
    <definedName name="_____MMM48">#REF!</definedName>
    <definedName name="_____MMM49" localSheetId="6">#REF!</definedName>
    <definedName name="_____MMM49">#REF!</definedName>
    <definedName name="_____MMM50" localSheetId="6">#REF!</definedName>
    <definedName name="_____MMM50">#REF!</definedName>
    <definedName name="_____MMM51" localSheetId="6">#REF!</definedName>
    <definedName name="_____MMM51">#REF!</definedName>
    <definedName name="_____MMM52" localSheetId="6">#REF!</definedName>
    <definedName name="_____MMM52">#REF!</definedName>
    <definedName name="_____MMM53" localSheetId="6">#REF!</definedName>
    <definedName name="_____MMM53">#REF!</definedName>
    <definedName name="_____MMM54" localSheetId="6">#REF!</definedName>
    <definedName name="_____MMM54">#REF!</definedName>
    <definedName name="_____xlnm.Print_Area">"#ref!"</definedName>
    <definedName name="____DIV4" hidden="1">[6]Div2!$I$12:$I$20</definedName>
    <definedName name="____DIV5" hidden="1">[6]Div2!$H$12:$H$20</definedName>
    <definedName name="____HAL2" localSheetId="6">[4]Mobilisasi!#REF!</definedName>
    <definedName name="____HAL2">[4]Mobilisasi!#REF!</definedName>
    <definedName name="____LLL01" localSheetId="6">#REF!</definedName>
    <definedName name="____LLL01">#REF!</definedName>
    <definedName name="____LLL02" localSheetId="6">#REF!</definedName>
    <definedName name="____LLL02">#REF!</definedName>
    <definedName name="____LLL03" localSheetId="6">#REF!</definedName>
    <definedName name="____LLL03">#REF!</definedName>
    <definedName name="____LLL04" localSheetId="6">#REF!</definedName>
    <definedName name="____LLL04">#REF!</definedName>
    <definedName name="____LLL05" localSheetId="6">#REF!</definedName>
    <definedName name="____LLL05">#REF!</definedName>
    <definedName name="____LLL06" localSheetId="6">#REF!</definedName>
    <definedName name="____LLL06">#REF!</definedName>
    <definedName name="____LLL07" localSheetId="6">#REF!</definedName>
    <definedName name="____LLL07">#REF!</definedName>
    <definedName name="____LLL08" localSheetId="6">#REF!</definedName>
    <definedName name="____LLL08">#REF!</definedName>
    <definedName name="____LLL09" localSheetId="6">#REF!</definedName>
    <definedName name="____LLL09">#REF!</definedName>
    <definedName name="____LLL10" localSheetId="6">#REF!</definedName>
    <definedName name="____LLL10">#REF!</definedName>
    <definedName name="____LLL11" localSheetId="6">#REF!</definedName>
    <definedName name="____LLL11">#REF!</definedName>
    <definedName name="____MDE01">[1]Peralatan!$BO$27</definedName>
    <definedName name="____MDE02">[1]Peralatan!$BO$47</definedName>
    <definedName name="____MDE03">[1]Peralatan!$BO$67</definedName>
    <definedName name="____MDE04">[1]Peralatan!$BO$87</definedName>
    <definedName name="____MDE05">[1]Peralatan!$BO$107</definedName>
    <definedName name="____MDE06">[1]Peralatan!$BO$127</definedName>
    <definedName name="____MDE07">[1]Peralatan!$BO$147</definedName>
    <definedName name="____MDE08">[1]Peralatan!$BO$167</definedName>
    <definedName name="____MDE09">[1]Peralatan!$BO$187</definedName>
    <definedName name="____MDE10">[1]Peralatan!$BO$207</definedName>
    <definedName name="____MDE11">[1]Peralatan!$BO$227</definedName>
    <definedName name="____MDE12">[1]Peralatan!$BO$247</definedName>
    <definedName name="____MDE13">[1]Peralatan!$BO$267</definedName>
    <definedName name="____MDE14">[1]Peralatan!$BO$287</definedName>
    <definedName name="____MDE15">[1]Peralatan!$BO$307</definedName>
    <definedName name="____MDE16">[1]Peralatan!$BO$327</definedName>
    <definedName name="____MDE17">[1]Peralatan!$BO$347</definedName>
    <definedName name="____MDE18">[1]Peralatan!$BO$367</definedName>
    <definedName name="____MDE19">[1]Peralatan!$BO$387</definedName>
    <definedName name="____MDE20">[1]Peralatan!$BO$407</definedName>
    <definedName name="____MDE21">[1]Peralatan!$BO$427</definedName>
    <definedName name="____MDE22">[1]Peralatan!$BO$447</definedName>
    <definedName name="____MDE23">[1]Peralatan!$BO$467</definedName>
    <definedName name="____MDE24">[1]Peralatan!$BO$487</definedName>
    <definedName name="____MDE25">[1]Peralatan!$BO$507</definedName>
    <definedName name="____MDE26">[1]Peralatan!$BO$527</definedName>
    <definedName name="____MDE27">[1]Peralatan!$BO$547</definedName>
    <definedName name="____MDE28">[1]Peralatan!$BO$567</definedName>
    <definedName name="____MDE29">[1]Peralatan!$BO$587</definedName>
    <definedName name="____MDE30">[1]Peralatan!$BO$607</definedName>
    <definedName name="____MDE31">[1]Peralatan!$BO$627</definedName>
    <definedName name="____MDE32">[1]Peralatan!$BO$647</definedName>
    <definedName name="____MDE33">[1]Peralatan!$BO$667</definedName>
    <definedName name="____MDE34">[1]Peralatan!$BO$698</definedName>
    <definedName name="____MDE35">'[1]Peralatan (2)'!$R$27</definedName>
    <definedName name="____ME01">[1]Peralatan!$BO$26</definedName>
    <definedName name="____ME02">[1]Peralatan!$BO$46</definedName>
    <definedName name="____ME03">[1]Peralatan!$BO$66</definedName>
    <definedName name="____ME04">[1]Peralatan!$BO$86</definedName>
    <definedName name="____ME05">[1]Peralatan!$BO$106</definedName>
    <definedName name="____ME06">[1]Peralatan!$BO$126</definedName>
    <definedName name="____ME07">[1]Peralatan!$BO$146</definedName>
    <definedName name="____ME08">[1]Peralatan!$BO$166</definedName>
    <definedName name="____ME09">[1]Peralatan!$BO$186</definedName>
    <definedName name="____ME10">[1]Peralatan!$BO$206</definedName>
    <definedName name="____ME11">[1]Peralatan!$BO$226</definedName>
    <definedName name="____ME12">[1]Peralatan!$BO$246</definedName>
    <definedName name="____ME13">[1]Peralatan!$BO$266</definedName>
    <definedName name="____ME14">[1]Peralatan!$BO$286</definedName>
    <definedName name="____ME15">[1]Peralatan!$BO$306</definedName>
    <definedName name="____ME16">[1]Peralatan!$BO$326</definedName>
    <definedName name="____ME17">[1]Peralatan!$BO$346</definedName>
    <definedName name="____ME18">[1]Peralatan!$BO$366</definedName>
    <definedName name="____ME19">[1]Peralatan!$BO$386</definedName>
    <definedName name="____ME20">[1]Peralatan!$BO$406</definedName>
    <definedName name="____ME21">[1]Peralatan!$BO$426</definedName>
    <definedName name="____ME22">[1]Peralatan!$BO$446</definedName>
    <definedName name="____ME23">[1]Peralatan!$BO$466</definedName>
    <definedName name="____ME24">[1]Peralatan!$BO$486</definedName>
    <definedName name="____ME25">[1]Peralatan!$BO$506</definedName>
    <definedName name="____ME26">[1]Peralatan!$BO$526</definedName>
    <definedName name="____ME27">[1]Peralatan!$BO$546</definedName>
    <definedName name="____ME28">[1]Peralatan!$BO$566</definedName>
    <definedName name="____ME29">[1]Peralatan!$BO$586</definedName>
    <definedName name="____ME30">[1]Peralatan!$BO$606</definedName>
    <definedName name="____ME31">[1]Peralatan!$BO$626</definedName>
    <definedName name="____ME32">[1]Peralatan!$BO$646</definedName>
    <definedName name="____ME33">[1]Peralatan!$BO$666</definedName>
    <definedName name="____ME34">[1]Peralatan!$BO$697</definedName>
    <definedName name="____ME35">'[1]Peralatan (2)'!$R$26</definedName>
    <definedName name="____MMM01" localSheetId="6">#REF!</definedName>
    <definedName name="____MMM01">#REF!</definedName>
    <definedName name="____MMM02" localSheetId="6">#REF!</definedName>
    <definedName name="____MMM02">#REF!</definedName>
    <definedName name="____MMM03" localSheetId="6">#REF!</definedName>
    <definedName name="____MMM03">#REF!</definedName>
    <definedName name="____MMM04" localSheetId="6">#REF!</definedName>
    <definedName name="____MMM04">#REF!</definedName>
    <definedName name="____MMM05" localSheetId="6">#REF!</definedName>
    <definedName name="____MMM05">#REF!</definedName>
    <definedName name="____MMM06" localSheetId="6">#REF!</definedName>
    <definedName name="____MMM06">#REF!</definedName>
    <definedName name="____MMM07" localSheetId="6">#REF!</definedName>
    <definedName name="____MMM07">#REF!</definedName>
    <definedName name="____MMM08" localSheetId="6">#REF!</definedName>
    <definedName name="____MMM08">#REF!</definedName>
    <definedName name="____MMM09" localSheetId="6">#REF!</definedName>
    <definedName name="____MMM09">#REF!</definedName>
    <definedName name="____MMM10" localSheetId="6">#REF!</definedName>
    <definedName name="____MMM10">#REF!</definedName>
    <definedName name="____MMM11" localSheetId="6">#REF!</definedName>
    <definedName name="____MMM11">#REF!</definedName>
    <definedName name="____MMM12" localSheetId="6">#REF!</definedName>
    <definedName name="____MMM12">#REF!</definedName>
    <definedName name="____MMM13" localSheetId="6">#REF!</definedName>
    <definedName name="____MMM13">#REF!</definedName>
    <definedName name="____MMM14" localSheetId="6">#REF!</definedName>
    <definedName name="____MMM14">#REF!</definedName>
    <definedName name="____MMM15" localSheetId="6">#REF!</definedName>
    <definedName name="____MMM15">#REF!</definedName>
    <definedName name="____MMM16" localSheetId="6">#REF!</definedName>
    <definedName name="____MMM16">#REF!</definedName>
    <definedName name="____MMM17" localSheetId="6">#REF!</definedName>
    <definedName name="____MMM17">#REF!</definedName>
    <definedName name="____MMM18" localSheetId="6">#REF!</definedName>
    <definedName name="____MMM18">#REF!</definedName>
    <definedName name="____MMM19" localSheetId="6">#REF!</definedName>
    <definedName name="____MMM19">#REF!</definedName>
    <definedName name="____MMM20" localSheetId="6">#REF!</definedName>
    <definedName name="____MMM20">#REF!</definedName>
    <definedName name="____MMM21" localSheetId="6">#REF!</definedName>
    <definedName name="____MMM21">#REF!</definedName>
    <definedName name="____MMM22" localSheetId="6">#REF!</definedName>
    <definedName name="____MMM22">#REF!</definedName>
    <definedName name="____MMM23" localSheetId="6">#REF!</definedName>
    <definedName name="____MMM23">#REF!</definedName>
    <definedName name="____MMM24" localSheetId="6">#REF!</definedName>
    <definedName name="____MMM24">#REF!</definedName>
    <definedName name="____MMM25" localSheetId="6">#REF!</definedName>
    <definedName name="____MMM25">#REF!</definedName>
    <definedName name="____MMM26" localSheetId="6">#REF!</definedName>
    <definedName name="____MMM26">#REF!</definedName>
    <definedName name="____MMM27" localSheetId="6">#REF!</definedName>
    <definedName name="____MMM27">#REF!</definedName>
    <definedName name="____MMM28" localSheetId="6">#REF!</definedName>
    <definedName name="____MMM28">#REF!</definedName>
    <definedName name="____MMM29" localSheetId="6">#REF!</definedName>
    <definedName name="____MMM29">#REF!</definedName>
    <definedName name="____MMM30" localSheetId="6">#REF!</definedName>
    <definedName name="____MMM30">#REF!</definedName>
    <definedName name="____MMM31" localSheetId="6">#REF!</definedName>
    <definedName name="____MMM31">#REF!</definedName>
    <definedName name="____MMM32" localSheetId="6">#REF!</definedName>
    <definedName name="____MMM32">#REF!</definedName>
    <definedName name="____MMM33" localSheetId="6">#REF!</definedName>
    <definedName name="____MMM33">#REF!</definedName>
    <definedName name="____MMM34" localSheetId="6">#REF!</definedName>
    <definedName name="____MMM34">#REF!</definedName>
    <definedName name="____MMM35" localSheetId="6">#REF!</definedName>
    <definedName name="____MMM35">#REF!</definedName>
    <definedName name="____MMM36" localSheetId="6">#REF!</definedName>
    <definedName name="____MMM36">#REF!</definedName>
    <definedName name="____MMM37" localSheetId="6">#REF!</definedName>
    <definedName name="____MMM37">#REF!</definedName>
    <definedName name="____MMM38" localSheetId="6">#REF!</definedName>
    <definedName name="____MMM38">#REF!</definedName>
    <definedName name="____MMM39" localSheetId="6">#REF!</definedName>
    <definedName name="____MMM39">#REF!</definedName>
    <definedName name="____MMM40" localSheetId="6">#REF!</definedName>
    <definedName name="____MMM40">#REF!</definedName>
    <definedName name="____MMM41" localSheetId="6">#REF!</definedName>
    <definedName name="____MMM41">#REF!</definedName>
    <definedName name="____MMM411" localSheetId="6">#REF!</definedName>
    <definedName name="____MMM411">#REF!</definedName>
    <definedName name="____MMM42" localSheetId="6">#REF!</definedName>
    <definedName name="____MMM42">#REF!</definedName>
    <definedName name="____MMM43" localSheetId="6">#REF!</definedName>
    <definedName name="____MMM43">#REF!</definedName>
    <definedName name="____MMM44" localSheetId="6">#REF!</definedName>
    <definedName name="____MMM44">#REF!</definedName>
    <definedName name="____MMM45" localSheetId="6">#REF!</definedName>
    <definedName name="____MMM45">#REF!</definedName>
    <definedName name="____MMM46" localSheetId="6">#REF!</definedName>
    <definedName name="____MMM46">#REF!</definedName>
    <definedName name="____MMM47" localSheetId="6">#REF!</definedName>
    <definedName name="____MMM47">#REF!</definedName>
    <definedName name="____MMM48" localSheetId="6">#REF!</definedName>
    <definedName name="____MMM48">#REF!</definedName>
    <definedName name="____MMM49" localSheetId="6">#REF!</definedName>
    <definedName name="____MMM49">#REF!</definedName>
    <definedName name="____MMM50" localSheetId="6">#REF!</definedName>
    <definedName name="____MMM50">#REF!</definedName>
    <definedName name="____MMM51" localSheetId="6">#REF!</definedName>
    <definedName name="____MMM51">#REF!</definedName>
    <definedName name="____MMM52" localSheetId="6">#REF!</definedName>
    <definedName name="____MMM52">#REF!</definedName>
    <definedName name="____MMM53" localSheetId="6">#REF!</definedName>
    <definedName name="____MMM53">#REF!</definedName>
    <definedName name="____MMM54" localSheetId="6">#REF!</definedName>
    <definedName name="____MMM54">#REF!</definedName>
    <definedName name="____xlnm.Print_Area">"#ref!"</definedName>
    <definedName name="____xlnm_Print_Area">"#ref!"</definedName>
    <definedName name="___HAL2" localSheetId="6">[4]Mobilisasi!#REF!</definedName>
    <definedName name="___HAL2">[4]Mobilisasi!#REF!</definedName>
    <definedName name="___LLL01">#N/A</definedName>
    <definedName name="___LLL02">#N/A</definedName>
    <definedName name="___LLL03">#N/A</definedName>
    <definedName name="___LLL04">#N/A</definedName>
    <definedName name="___LLL05">#N/A</definedName>
    <definedName name="___LLL06">#N/A</definedName>
    <definedName name="___LLL07">#N/A</definedName>
    <definedName name="___LLL08">#N/A</definedName>
    <definedName name="___LLL09">#N/A</definedName>
    <definedName name="___LLL10">#N/A</definedName>
    <definedName name="___LLL11">#N/A</definedName>
    <definedName name="___MDE01">[1]Peralatan!$BO$27</definedName>
    <definedName name="___MDE02">[1]Peralatan!$BO$47</definedName>
    <definedName name="___MDE03">[1]Peralatan!$BO$67</definedName>
    <definedName name="___MDE04">[1]Peralatan!$BO$87</definedName>
    <definedName name="___MDE05">[1]Peralatan!$BO$107</definedName>
    <definedName name="___MDE06">[1]Peralatan!$BO$127</definedName>
    <definedName name="___MDE07">[1]Peralatan!$BO$147</definedName>
    <definedName name="___MDE08">[1]Peralatan!$BO$167</definedName>
    <definedName name="___MDE09">[1]Peralatan!$BO$187</definedName>
    <definedName name="___MDE10">[1]Peralatan!$BO$207</definedName>
    <definedName name="___MDE11">[1]Peralatan!$BO$227</definedName>
    <definedName name="___MDE12">[1]Peralatan!$BO$247</definedName>
    <definedName name="___MDE13">[1]Peralatan!$BO$267</definedName>
    <definedName name="___MDE14">[1]Peralatan!$BO$287</definedName>
    <definedName name="___MDE15">[1]Peralatan!$BO$307</definedName>
    <definedName name="___MDE16">[1]Peralatan!$BO$327</definedName>
    <definedName name="___MDE17">[1]Peralatan!$BO$347</definedName>
    <definedName name="___MDE18">[1]Peralatan!$BO$367</definedName>
    <definedName name="___MDE19">[1]Peralatan!$BO$387</definedName>
    <definedName name="___MDE20">[1]Peralatan!$BO$407</definedName>
    <definedName name="___MDE21">[1]Peralatan!$BO$427</definedName>
    <definedName name="___MDE22">[1]Peralatan!$BO$447</definedName>
    <definedName name="___MDE23">[1]Peralatan!$BO$467</definedName>
    <definedName name="___MDE24">[1]Peralatan!$BO$487</definedName>
    <definedName name="___MDE25">[1]Peralatan!$BO$507</definedName>
    <definedName name="___MDE26" localSheetId="6">#REF!</definedName>
    <definedName name="___MDE26">#REF!</definedName>
    <definedName name="___MDE27">[1]Peralatan!$BO$547</definedName>
    <definedName name="___MDE28">[1]Peralatan!$BO$567</definedName>
    <definedName name="___MDE29">[1]Peralatan!$BO$587</definedName>
    <definedName name="___MDE30">[1]Peralatan!$BO$607</definedName>
    <definedName name="___MDE31">[1]Peralatan!$BO$627</definedName>
    <definedName name="___MDE32">[1]Peralatan!$BO$647</definedName>
    <definedName name="___MDE33">[1]Peralatan!$BO$667</definedName>
    <definedName name="___MDE34">[1]Peralatan!$BO$698</definedName>
    <definedName name="___MDE35">'[1]Peralatan (2)'!$R$27</definedName>
    <definedName name="___ME01">[1]Peralatan!$BO$26</definedName>
    <definedName name="___ME02">[1]Peralatan!$BO$46</definedName>
    <definedName name="___ME03">[1]Peralatan!$BO$66</definedName>
    <definedName name="___ME04">[1]Peralatan!$BO$86</definedName>
    <definedName name="___ME05">[1]Peralatan!$BO$106</definedName>
    <definedName name="___ME06">[1]Peralatan!$BO$126</definedName>
    <definedName name="___ME07">[1]Peralatan!$BO$146</definedName>
    <definedName name="___ME08">[1]Peralatan!$BO$166</definedName>
    <definedName name="___ME09">[1]Peralatan!$BO$186</definedName>
    <definedName name="___ME10">[1]Peralatan!$BO$206</definedName>
    <definedName name="___ME11">[1]Peralatan!$BO$226</definedName>
    <definedName name="___ME12">[1]Peralatan!$BO$246</definedName>
    <definedName name="___ME13">[1]Peralatan!$BO$266</definedName>
    <definedName name="___ME14">[1]Peralatan!$BO$286</definedName>
    <definedName name="___ME15">[1]Peralatan!$BO$306</definedName>
    <definedName name="___ME16">[1]Peralatan!$BO$326</definedName>
    <definedName name="___ME17">[1]Peralatan!$BO$346</definedName>
    <definedName name="___ME18">[1]Peralatan!$BO$366</definedName>
    <definedName name="___ME19">[1]Peralatan!$BO$386</definedName>
    <definedName name="___ME20">[1]Peralatan!$BO$406</definedName>
    <definedName name="___ME21">[1]Peralatan!$BO$426</definedName>
    <definedName name="___ME22">[1]Peralatan!$BO$446</definedName>
    <definedName name="___ME23">[1]Peralatan!$BO$466</definedName>
    <definedName name="___ME24">[1]Peralatan!$BO$486</definedName>
    <definedName name="___ME25">[1]Peralatan!$BO$506</definedName>
    <definedName name="___ME26" localSheetId="6">#REF!</definedName>
    <definedName name="___ME26">#REF!</definedName>
    <definedName name="___ME27">[1]Peralatan!$BO$546</definedName>
    <definedName name="___ME28">[1]Peralatan!$BO$566</definedName>
    <definedName name="___ME29">[1]Peralatan!$BO$586</definedName>
    <definedName name="___ME30">[1]Peralatan!$BO$606</definedName>
    <definedName name="___ME31">[1]Peralatan!$BO$626</definedName>
    <definedName name="___ME32">[1]Peralatan!$BO$646</definedName>
    <definedName name="___ME33">[1]Peralatan!$BO$666</definedName>
    <definedName name="___ME34">[1]Peralatan!$BO$697</definedName>
    <definedName name="___ME35">'[1]Peralatan (2)'!$R$26</definedName>
    <definedName name="___MMM01">#N/A</definedName>
    <definedName name="___MMM02">#N/A</definedName>
    <definedName name="___MMM03">#N/A</definedName>
    <definedName name="___MMM04">#N/A</definedName>
    <definedName name="___MMM05">#N/A</definedName>
    <definedName name="___MMM06">#N/A</definedName>
    <definedName name="___MMM07">#N/A</definedName>
    <definedName name="___MMM08">#N/A</definedName>
    <definedName name="___MMM09">#N/A</definedName>
    <definedName name="___MMM10">#N/A</definedName>
    <definedName name="___MMM11">#N/A</definedName>
    <definedName name="___MMM12">#N/A</definedName>
    <definedName name="___MMM13">#N/A</definedName>
    <definedName name="___MMM14">#N/A</definedName>
    <definedName name="___MMM15">#N/A</definedName>
    <definedName name="___MMM16">#N/A</definedName>
    <definedName name="___MMM17">#N/A</definedName>
    <definedName name="___MMM18">#N/A</definedName>
    <definedName name="___MMM19">#N/A</definedName>
    <definedName name="___MMM20">#N/A</definedName>
    <definedName name="___MMM21">#N/A</definedName>
    <definedName name="___MMM22">#N/A</definedName>
    <definedName name="___MMM23">#N/A</definedName>
    <definedName name="___MMM24">#N/A</definedName>
    <definedName name="___MMM25">#N/A</definedName>
    <definedName name="___MMM26">#N/A</definedName>
    <definedName name="___MMM27">#N/A</definedName>
    <definedName name="___MMM28">#N/A</definedName>
    <definedName name="___MMM29">#N/A</definedName>
    <definedName name="___MMM30">#N/A</definedName>
    <definedName name="___MMM31">#N/A</definedName>
    <definedName name="___MMM32">#N/A</definedName>
    <definedName name="___MMM33">#N/A</definedName>
    <definedName name="___MMM34">#N/A</definedName>
    <definedName name="___MMM35">#N/A</definedName>
    <definedName name="___MMM36">#N/A</definedName>
    <definedName name="___MMM37">#N/A</definedName>
    <definedName name="___MMM38">#N/A</definedName>
    <definedName name="___MMM39">#N/A</definedName>
    <definedName name="___MMM40">#N/A</definedName>
    <definedName name="___MMM41">#N/A</definedName>
    <definedName name="___MMM411">#N/A</definedName>
    <definedName name="___MMM42">#N/A</definedName>
    <definedName name="___MMM43">#N/A</definedName>
    <definedName name="___MMM44">#N/A</definedName>
    <definedName name="___MMM45">#N/A</definedName>
    <definedName name="___MMM46">#N/A</definedName>
    <definedName name="___MMM47">#N/A</definedName>
    <definedName name="___MMM48">#N/A</definedName>
    <definedName name="___MMM49">#N/A</definedName>
    <definedName name="___MMM50">#N/A</definedName>
    <definedName name="___MMM51">#N/A</definedName>
    <definedName name="___MMM52">#N/A</definedName>
    <definedName name="___MMM53">#N/A</definedName>
    <definedName name="___MMM54">#N/A</definedName>
    <definedName name="___xlnm.Print_Area">"#ref!"</definedName>
    <definedName name="__123Graph_A" hidden="1">[7]S_Suramadu!$H$72:$CD$72</definedName>
    <definedName name="__123Graph_B" hidden="1">[7]S_Suramadu!$H$74:$CD$74</definedName>
    <definedName name="__123Graph_X" hidden="1">'[8]JAD-PEL'!$L$173:$BF$173</definedName>
    <definedName name="__DIV1">[9]RAB!$J$29</definedName>
    <definedName name="__DIV10" localSheetId="6">'[10]Kuantitas &amp; Harga'!#REF!</definedName>
    <definedName name="__DIV10">'[10]Kuantitas &amp; Harga'!#REF!</definedName>
    <definedName name="__DIV11" localSheetId="6">'[10]Kuantitas &amp; Harga'!#REF!</definedName>
    <definedName name="__DIV11">'[10]Kuantitas &amp; Harga'!#REF!</definedName>
    <definedName name="__div2" localSheetId="6">'[10]Rekap Biaya'!#REF!</definedName>
    <definedName name="__div2">'[10]Rekap Biaya'!#REF!</definedName>
    <definedName name="__DIV3">[9]RAB!$J$85</definedName>
    <definedName name="__DIV4" localSheetId="6">'[10]Kuantitas &amp; Harga'!#REF!</definedName>
    <definedName name="__DIV4">'[10]Kuantitas &amp; Harga'!#REF!</definedName>
    <definedName name="__DIV5" localSheetId="6">'[10]Kuantitas &amp; Harga'!#REF!</definedName>
    <definedName name="__DIV5">'[10]Kuantitas &amp; Harga'!#REF!</definedName>
    <definedName name="__DIV6" localSheetId="6">'[10]Kuantitas &amp; Harga'!#REF!</definedName>
    <definedName name="__DIV6">'[10]Kuantitas &amp; Harga'!#REF!</definedName>
    <definedName name="__DIV7" localSheetId="6">'[10]Kuantitas &amp; Harga'!#REF!</definedName>
    <definedName name="__DIV7">'[10]Kuantitas &amp; Harga'!#REF!</definedName>
    <definedName name="__DIV8" localSheetId="6">'[10]Kuantitas &amp; Harga'!#REF!</definedName>
    <definedName name="__DIV8">'[10]Kuantitas &amp; Harga'!#REF!</definedName>
    <definedName name="__DIV9" localSheetId="6">'[10]Kuantitas &amp; Harga'!#REF!</definedName>
    <definedName name="__DIV9">'[10]Kuantitas &amp; Harga'!#REF!</definedName>
    <definedName name="__EEE02">'[11]5-Alt(1)'!$AW$9</definedName>
    <definedName name="__EEE05">'[11]5-Alt(1)'!$AW$12</definedName>
    <definedName name="__EEE06">'[11]5-Alt(1)'!$AW$13</definedName>
    <definedName name="__EEE07">'[11]5-Alt(1)'!$AW$14</definedName>
    <definedName name="__EEE08">'[11]5-Alt(1)'!$AW$15</definedName>
    <definedName name="__EEE09">'[11]5-Alt(1)'!$AW$16</definedName>
    <definedName name="__EEE10">'[11]5-Alt(1)'!$AW$17</definedName>
    <definedName name="__EEE11">'[11]5-Alt(1)'!$AW$18</definedName>
    <definedName name="__EEE13">'[11]5-Alt(1)'!$AW$20</definedName>
    <definedName name="__EEE16">'[11]5-Alt(1)'!$AW$23</definedName>
    <definedName name="__EEE17">'[11]5-Alt(1)'!$AW$24</definedName>
    <definedName name="__EEE23">'[11]5-Alt(1)'!$AW$30</definedName>
    <definedName name="__EEE27">'[11]5-Alt(1)'!$AW$34</definedName>
    <definedName name="__EEE29">'[11]5-Alt(1)'!$AW$36</definedName>
    <definedName name="__EEE31">'[11]5-Alt(1)'!$AW$38</definedName>
    <definedName name="__HAL1" localSheetId="6">#REF!</definedName>
    <definedName name="__HAL1">#REF!</definedName>
    <definedName name="__HAL2" localSheetId="6">'[10]Kuantitas &amp; Harga'!#REF!</definedName>
    <definedName name="__HAL2">'[10]Kuantitas &amp; Harga'!#REF!</definedName>
    <definedName name="__HAL3" localSheetId="6">'[10]Kuantitas &amp; Harga'!#REF!</definedName>
    <definedName name="__HAL3">'[10]Kuantitas &amp; Harga'!#REF!</definedName>
    <definedName name="__HAL4" localSheetId="6">'[10]Kuantitas &amp; Harga'!#REF!</definedName>
    <definedName name="__HAL4">'[10]Kuantitas &amp; Harga'!#REF!</definedName>
    <definedName name="__HAL5" localSheetId="6">'[10]Kuantitas &amp; Harga'!#REF!</definedName>
    <definedName name="__HAL5">'[10]Kuantitas &amp; Harga'!#REF!</definedName>
    <definedName name="__HAL6" localSheetId="6">'[10]Kuantitas &amp; Harga'!#REF!</definedName>
    <definedName name="__HAL6">'[10]Kuantitas &amp; Harga'!#REF!</definedName>
    <definedName name="__HAL7" localSheetId="6">'[10]Kuantitas &amp; Harga'!#REF!</definedName>
    <definedName name="__HAL7">'[10]Kuantitas &amp; Harga'!#REF!</definedName>
    <definedName name="__HAL8" localSheetId="6">'[10]Kuantitas &amp; Harga'!#REF!</definedName>
    <definedName name="__HAL8">'[10]Kuantitas &amp; Harga'!#REF!</definedName>
    <definedName name="__LLL01">"#ref!"</definedName>
    <definedName name="__LLL02">"#ref!"</definedName>
    <definedName name="__LLL03">"#ref!"</definedName>
    <definedName name="__LLL04">"#ref!"</definedName>
    <definedName name="__LLL05">"#ref!"</definedName>
    <definedName name="__LLL06">"#ref!"</definedName>
    <definedName name="__LLL07">"#ref!"</definedName>
    <definedName name="__LLL08">"#ref!"</definedName>
    <definedName name="__LLL09">"#ref!"</definedName>
    <definedName name="__LLL10">"#ref!"</definedName>
    <definedName name="__LLL11">"#ref!"</definedName>
    <definedName name="__MDE01">[1]Peralatan!$BO$27</definedName>
    <definedName name="__MDE02">[1]Peralatan!$BO$47</definedName>
    <definedName name="__MDE03">[1]Peralatan!$BO$67</definedName>
    <definedName name="__MDE04">[1]Peralatan!$BO$87</definedName>
    <definedName name="__MDE05">[1]Peralatan!$BO$107</definedName>
    <definedName name="__MDE06">[1]Peralatan!$BO$127</definedName>
    <definedName name="__MDE07">[1]Peralatan!$BO$147</definedName>
    <definedName name="__MDE08">[1]Peralatan!$BO$167</definedName>
    <definedName name="__MDE09">[1]Peralatan!$BO$187</definedName>
    <definedName name="__MDE10">[1]Peralatan!$BO$207</definedName>
    <definedName name="__MDE11">[1]Peralatan!$BO$227</definedName>
    <definedName name="__MDE12">[1]Peralatan!$BO$247</definedName>
    <definedName name="__MDE13">[1]Peralatan!$BO$267</definedName>
    <definedName name="__MDE14">[1]Peralatan!$BO$287</definedName>
    <definedName name="__MDE15">[1]Peralatan!$BO$307</definedName>
    <definedName name="__MDE16">[1]Peralatan!$BO$327</definedName>
    <definedName name="__MDE17">[1]Peralatan!$BO$347</definedName>
    <definedName name="__MDE18">[1]Peralatan!$BO$367</definedName>
    <definedName name="__MDE19">[1]Peralatan!$BO$387</definedName>
    <definedName name="__MDE20">[1]Peralatan!$BO$407</definedName>
    <definedName name="__MDE21">[1]Peralatan!$BO$427</definedName>
    <definedName name="__MDE22">[1]Peralatan!$BO$447</definedName>
    <definedName name="__MDE23">[1]Peralatan!$BO$467</definedName>
    <definedName name="__MDE24">[1]Peralatan!$BO$487</definedName>
    <definedName name="__MDE25">[1]Peralatan!$BO$507</definedName>
    <definedName name="__MDE26" localSheetId="6">#REF!</definedName>
    <definedName name="__MDE26">#REF!</definedName>
    <definedName name="__MDE27">[1]Peralatan!$BO$547</definedName>
    <definedName name="__MDE28">[1]Peralatan!$BO$567</definedName>
    <definedName name="__MDE29">[1]Peralatan!$BO$587</definedName>
    <definedName name="__MDE30">[1]Peralatan!$BO$607</definedName>
    <definedName name="__MDE31">[1]Peralatan!$BO$627</definedName>
    <definedName name="__MDE32">[1]Peralatan!$BO$647</definedName>
    <definedName name="__MDE33">[1]Peralatan!$BO$667</definedName>
    <definedName name="__MDE34">[1]Peralatan!$BO$698</definedName>
    <definedName name="__MDE35">'[1]Peralatan (2)'!$R$27</definedName>
    <definedName name="__ME01">[1]Peralatan!$BO$26</definedName>
    <definedName name="__ME02">[1]Peralatan!$BO$46</definedName>
    <definedName name="__ME03">[1]Peralatan!$BO$66</definedName>
    <definedName name="__ME04">[1]Peralatan!$BO$86</definedName>
    <definedName name="__ME05">[1]Peralatan!$BO$106</definedName>
    <definedName name="__ME06">[1]Peralatan!$BO$126</definedName>
    <definedName name="__ME07">[1]Peralatan!$BO$146</definedName>
    <definedName name="__ME08">[1]Peralatan!$BO$166</definedName>
    <definedName name="__ME09">[1]Peralatan!$BO$186</definedName>
    <definedName name="__ME10">[1]Peralatan!$BO$206</definedName>
    <definedName name="__ME11">[1]Peralatan!$BO$226</definedName>
    <definedName name="__ME12">[1]Peralatan!$BO$246</definedName>
    <definedName name="__ME13">[1]Peralatan!$BO$266</definedName>
    <definedName name="__ME14">[1]Peralatan!$BO$286</definedName>
    <definedName name="__ME15">[1]Peralatan!$BO$306</definedName>
    <definedName name="__ME16">[1]Peralatan!$BO$326</definedName>
    <definedName name="__ME17">[1]Peralatan!$BO$346</definedName>
    <definedName name="__ME18">[1]Peralatan!$BO$366</definedName>
    <definedName name="__ME19">[1]Peralatan!$BO$386</definedName>
    <definedName name="__ME20">[1]Peralatan!$BO$406</definedName>
    <definedName name="__ME21">[1]Peralatan!$BO$426</definedName>
    <definedName name="__ME22">[1]Peralatan!$BO$446</definedName>
    <definedName name="__ME23">[1]Peralatan!$BO$466</definedName>
    <definedName name="__ME24">[1]Peralatan!$BO$486</definedName>
    <definedName name="__ME25">[1]Peralatan!$BO$506</definedName>
    <definedName name="__ME26" localSheetId="6">#REF!</definedName>
    <definedName name="__ME26">#REF!</definedName>
    <definedName name="__ME27">[1]Peralatan!$BO$546</definedName>
    <definedName name="__ME28">[1]Peralatan!$BO$566</definedName>
    <definedName name="__ME29">[1]Peralatan!$BO$586</definedName>
    <definedName name="__ME30">[1]Peralatan!$BO$606</definedName>
    <definedName name="__ME31">[1]Peralatan!$BO$626</definedName>
    <definedName name="__ME32">[1]Peralatan!$BO$646</definedName>
    <definedName name="__ME33">[1]Peralatan!$BO$666</definedName>
    <definedName name="__ME34">[1]Peralatan!$BO$697</definedName>
    <definedName name="__ME35">'[1]Peralatan (2)'!$R$26</definedName>
    <definedName name="__MMM01">"#ref!"</definedName>
    <definedName name="__MMM02">"#ref!"</definedName>
    <definedName name="__MMM03">"#ref!"</definedName>
    <definedName name="__MMM04">"#ref!"</definedName>
    <definedName name="__MMM05">"#ref!"</definedName>
    <definedName name="__MMM06">"#ref!"</definedName>
    <definedName name="__MMM07">"#ref!"</definedName>
    <definedName name="__MMM08">"#ref!"</definedName>
    <definedName name="__MMM09">"#ref!"</definedName>
    <definedName name="__MMM10">"#ref!"</definedName>
    <definedName name="__MMM11">"#ref!"</definedName>
    <definedName name="__MMM12">"#ref!"</definedName>
    <definedName name="__MMM13">"#ref!"</definedName>
    <definedName name="__MMM14">"#ref!"</definedName>
    <definedName name="__MMM15">"#ref!"</definedName>
    <definedName name="__MMM16">"#ref!"</definedName>
    <definedName name="__MMM17">"#ref!"</definedName>
    <definedName name="__MMM18">"#ref!"</definedName>
    <definedName name="__MMM19">"#ref!"</definedName>
    <definedName name="__MMM20">"#ref!"</definedName>
    <definedName name="__MMM21">"#ref!"</definedName>
    <definedName name="__MMM22">"#ref!"</definedName>
    <definedName name="__MMM23">"#ref!"</definedName>
    <definedName name="__MMM24">"#ref!"</definedName>
    <definedName name="__MMM25">"#ref!"</definedName>
    <definedName name="__MMM26">"#ref!"</definedName>
    <definedName name="__MMM27">"#ref!"</definedName>
    <definedName name="__MMM28">"#ref!"</definedName>
    <definedName name="__MMM29">"#ref!"</definedName>
    <definedName name="__MMM30">"#ref!"</definedName>
    <definedName name="__MMM31">"#ref!"</definedName>
    <definedName name="__MMM32">"#ref!"</definedName>
    <definedName name="__MMM33">"#ref!"</definedName>
    <definedName name="__MMM34">"#ref!"</definedName>
    <definedName name="__MMM35">"#ref!"</definedName>
    <definedName name="__MMM36">"#ref!"</definedName>
    <definedName name="__MMM37">"#ref!"</definedName>
    <definedName name="__MMM38">"#ref!"</definedName>
    <definedName name="__MMM39">"#ref!"</definedName>
    <definedName name="__MMM40">"#ref!"</definedName>
    <definedName name="__MMM41">"#ref!"</definedName>
    <definedName name="__MMM411">"#ref!"</definedName>
    <definedName name="__MMM42">"#ref!"</definedName>
    <definedName name="__MMM43">"#ref!"</definedName>
    <definedName name="__MMM44">"#ref!"</definedName>
    <definedName name="__MMM45">"#ref!"</definedName>
    <definedName name="__MMM46">"#ref!"</definedName>
    <definedName name="__MMM47">"#ref!"</definedName>
    <definedName name="__MMM48">"#ref!"</definedName>
    <definedName name="__MMM49">"#ref!"</definedName>
    <definedName name="__MMM50">"#ref!"</definedName>
    <definedName name="__MMM51">"#ref!"</definedName>
    <definedName name="__MMM52">"#ref!"</definedName>
    <definedName name="__MMM53">"#ref!"</definedName>
    <definedName name="__MMM54">"#ref!"</definedName>
    <definedName name="__shared_12_0_0">"d1"*"a1"</definedName>
    <definedName name="__shared_12_1_0">"e1"*"a1"</definedName>
    <definedName name="__shared_12_10_0">"d1"*"a1"</definedName>
    <definedName name="__shared_12_100_0">"d1"*"a1"</definedName>
    <definedName name="__shared_12_101_0">"d1"*"a1"</definedName>
    <definedName name="__shared_12_102_0">"d1"*"a1"</definedName>
    <definedName name="__shared_12_103_0">"d1"*"a1"</definedName>
    <definedName name="__shared_12_104_0">"d1"*"a1"</definedName>
    <definedName name="__shared_12_105_0">"d1"*"a1"</definedName>
    <definedName name="__shared_12_106_0">"d1"*"a1"</definedName>
    <definedName name="__shared_12_107_0">"d1"*"a1"</definedName>
    <definedName name="__shared_12_108_0">"d1"*"a1"</definedName>
    <definedName name="__shared_12_109_0">"d1"*"a1"</definedName>
    <definedName name="__shared_12_11_0">"d1"*"a1"</definedName>
    <definedName name="__shared_12_110_0">"d1"*"a1"</definedName>
    <definedName name="__shared_12_111_0">"d1"*"a1"</definedName>
    <definedName name="__shared_12_112_0">"a1"</definedName>
    <definedName name="__shared_12_113_0">"d1"*"a1"</definedName>
    <definedName name="__shared_12_114_0">"d1"*"a1"</definedName>
    <definedName name="__shared_12_115_0">"d1"*"a1"</definedName>
    <definedName name="__shared_12_116_0">"d1"*"a1"</definedName>
    <definedName name="__shared_12_117_0">"d1"*"a1"</definedName>
    <definedName name="__shared_12_118_0">"d1"*"a1"</definedName>
    <definedName name="__shared_12_119_0">"d1"*"a1"</definedName>
    <definedName name="__shared_12_12_0">"a1"</definedName>
    <definedName name="__shared_12_120_0">"d1"*"a1"</definedName>
    <definedName name="__shared_12_121_0">"d1"*"a1"</definedName>
    <definedName name="__shared_12_122_0">"d1"*"a1"</definedName>
    <definedName name="__shared_12_123_0">"d1"*"a1"</definedName>
    <definedName name="__shared_12_124_0">"d1"*"a1"</definedName>
    <definedName name="__shared_12_125_0">"d1"*"a1"</definedName>
    <definedName name="__shared_12_126_0">"d1"*"a1"</definedName>
    <definedName name="__shared_12_127_0">"d1"*"a1"</definedName>
    <definedName name="__shared_12_128_0">"d1"*"a1"</definedName>
    <definedName name="__shared_12_129_0">"d1"*"a1"</definedName>
    <definedName name="__shared_12_13_0">"d1"*"a1"</definedName>
    <definedName name="__shared_12_130_0">"d1"*"a1"</definedName>
    <definedName name="__shared_12_131_0">"d1"*"a1"</definedName>
    <definedName name="__shared_12_132_0">"d1"*"a1"</definedName>
    <definedName name="__shared_12_133_0">"d1"*"a1"</definedName>
    <definedName name="__shared_12_134_0">"a1"</definedName>
    <definedName name="__shared_12_135_0">"d1"*"a1"</definedName>
    <definedName name="__shared_12_136_0">"a1"</definedName>
    <definedName name="__shared_12_137_0">"d1"*"a1"</definedName>
    <definedName name="__shared_12_138_0">"a1"</definedName>
    <definedName name="__shared_12_139_0">"d1"*"a1"</definedName>
    <definedName name="__shared_12_14_0">"d1"*"a1"</definedName>
    <definedName name="__shared_12_140_0">"a1"</definedName>
    <definedName name="__shared_12_141_0">"d1"*"a1"</definedName>
    <definedName name="__shared_12_142_0">"a1"</definedName>
    <definedName name="__shared_12_143_0">"d1"*"a1"</definedName>
    <definedName name="__shared_12_144_0">"d1"*"a1"</definedName>
    <definedName name="__shared_12_145_0">"d1"*"a1"</definedName>
    <definedName name="__shared_12_146_0">"d1"*"a1"</definedName>
    <definedName name="__shared_12_147_0">"a1"</definedName>
    <definedName name="__shared_12_148_0">"d1"*"a1"</definedName>
    <definedName name="__shared_12_149_0">"a1"</definedName>
    <definedName name="__shared_12_15_0">"e1"*"a1"</definedName>
    <definedName name="__shared_12_150_0">"d1"*"a1"</definedName>
    <definedName name="__shared_12_151_0">"d1"*"a1"</definedName>
    <definedName name="__shared_12_152_0">"d1"*"a1"</definedName>
    <definedName name="__shared_12_153_0">"d1"*"a1"</definedName>
    <definedName name="__shared_12_154_0">"d1"*"a1"</definedName>
    <definedName name="__shared_12_155_0">"d1"*"a1"</definedName>
    <definedName name="__shared_12_156_0">"d1"*"a1"</definedName>
    <definedName name="__shared_12_157_0">"d1"*"a1"</definedName>
    <definedName name="__shared_12_158_0">"d1"*"a1"</definedName>
    <definedName name="__shared_12_159_0">"d1"*"a1"</definedName>
    <definedName name="__shared_12_16_0">"d1"*"a1"</definedName>
    <definedName name="__shared_12_160_0">"d1"*"a1"</definedName>
    <definedName name="__shared_12_161_0">"d1"*"a1"</definedName>
    <definedName name="__shared_12_162_0">"d1"*"a1"</definedName>
    <definedName name="__shared_12_163_0">"d1"*"a1"</definedName>
    <definedName name="__shared_12_164_0">"d1"*"a1"</definedName>
    <definedName name="__shared_12_165_0">"a1"</definedName>
    <definedName name="__shared_12_166_0">"d1"*"a1"</definedName>
    <definedName name="__shared_12_167_0">"a1"</definedName>
    <definedName name="__shared_12_168_0">"d1"*"a1"</definedName>
    <definedName name="__shared_12_169_0">"d1"*"a1"</definedName>
    <definedName name="__shared_12_17_0">"d1"*"a1"</definedName>
    <definedName name="__shared_12_170_0">"d1"*"a1"</definedName>
    <definedName name="__shared_12_171_0">"d1"*"a1"</definedName>
    <definedName name="__shared_12_172_0">"d1"*"a1"</definedName>
    <definedName name="__shared_12_173_0">"d1"*"a1"</definedName>
    <definedName name="__shared_12_174_0">"d1"*"a1"</definedName>
    <definedName name="__shared_12_175_0">"d1"*"a1"</definedName>
    <definedName name="__shared_12_176_0">"d1"*"a1"</definedName>
    <definedName name="__shared_12_177_0">"d1"*"a1"</definedName>
    <definedName name="__shared_12_178_0">"d1"*"a1"</definedName>
    <definedName name="__shared_12_179_0">"a1"</definedName>
    <definedName name="__shared_12_18_0">"a1"</definedName>
    <definedName name="__shared_12_180_0">"d1"*"a1"</definedName>
    <definedName name="__shared_12_181_0">"d1"*"a1"</definedName>
    <definedName name="__shared_12_182_0">"d1"*"a1"</definedName>
    <definedName name="__shared_12_183_0">"d1"*"a1"</definedName>
    <definedName name="__shared_12_184_0">"d1"*"a1"</definedName>
    <definedName name="__shared_12_185_0">"d1"*"a1"</definedName>
    <definedName name="__shared_12_19_0">"d1"*"a1"</definedName>
    <definedName name="__shared_12_2_0">"e1"*"a1"</definedName>
    <definedName name="__shared_12_20_0">"a1"</definedName>
    <definedName name="__shared_12_21_0">"d1"*"a1"</definedName>
    <definedName name="__shared_12_22_0">"a1"</definedName>
    <definedName name="__shared_12_23_0">"d1"*"a1"</definedName>
    <definedName name="__shared_12_24_0">"d1"*"a1"</definedName>
    <definedName name="__shared_12_25_0">"d1"*"a1"</definedName>
    <definedName name="__shared_12_26_0">"a1"</definedName>
    <definedName name="__shared_12_27_0">"d1"*"a1"</definedName>
    <definedName name="__shared_12_28_0">"a1"</definedName>
    <definedName name="__shared_12_29_0">"d1"*"a1"</definedName>
    <definedName name="__shared_12_3_0">"e1"*"a1"</definedName>
    <definedName name="__shared_12_30_0">"a1"</definedName>
    <definedName name="__shared_12_31_0">"d1"*"a1"</definedName>
    <definedName name="__shared_12_32_0">"d1"*"a1"</definedName>
    <definedName name="__shared_12_33_0">"d1"*"a1"</definedName>
    <definedName name="__shared_12_34_0">"d1"*"a1"</definedName>
    <definedName name="__shared_12_35_0">50/20*"a1"</definedName>
    <definedName name="__shared_12_36_0">"a1"</definedName>
    <definedName name="__shared_12_37_0">"d1"*"a1"</definedName>
    <definedName name="__shared_12_38_0">"a1"</definedName>
    <definedName name="__shared_12_39_0">"d1"*"a1"</definedName>
    <definedName name="__shared_12_4_0">"e1"*"a1"</definedName>
    <definedName name="__shared_12_40_0">"a1"</definedName>
    <definedName name="__shared_12_41_0">"d1"*"a1"</definedName>
    <definedName name="__shared_12_42_0">"b1"*"a1"</definedName>
    <definedName name="__shared_12_43_0">"d1"*"a1"</definedName>
    <definedName name="__shared_12_44_0">"a1"</definedName>
    <definedName name="__shared_12_45_0">"d1"*"a1"</definedName>
    <definedName name="__shared_12_46_0">"d1"*"a1"</definedName>
    <definedName name="__shared_12_47_0">"d1"*"a1"</definedName>
    <definedName name="__shared_12_48_0">"a1"</definedName>
    <definedName name="__shared_12_49_0">"d1"*"a1"</definedName>
    <definedName name="__shared_12_5_0">"d1"*"a1"</definedName>
    <definedName name="__shared_12_50_0">"d1"*"a1"</definedName>
    <definedName name="__shared_12_51_0">"a1"</definedName>
    <definedName name="__shared_12_52_0">"d1"*"a1"</definedName>
    <definedName name="__shared_12_53_0">"a1"</definedName>
    <definedName name="__shared_12_54_0">"d1"*"a1"</definedName>
    <definedName name="__shared_12_55_0">"a1"</definedName>
    <definedName name="__shared_12_56_0">"d1"*"a1"</definedName>
    <definedName name="__shared_12_57_0">"d1"*"a1"</definedName>
    <definedName name="__shared_12_58_0">"d1"*"a1"</definedName>
    <definedName name="__shared_12_59_0">"a1"</definedName>
    <definedName name="__shared_12_6_0">"d1"*"a1"</definedName>
    <definedName name="__shared_12_60_0">"d1"*"a1"</definedName>
    <definedName name="__shared_12_61_0">"a1"</definedName>
    <definedName name="__shared_12_62_0">"d1"*"a1"</definedName>
    <definedName name="__shared_12_63_0">"d1"*"a1"</definedName>
    <definedName name="__shared_12_64_0">"d1"*"a1"</definedName>
    <definedName name="__shared_12_65_0">"a1"</definedName>
    <definedName name="__shared_12_66_0">"d1"*"a1"</definedName>
    <definedName name="__shared_12_67_0">"a1"</definedName>
    <definedName name="__shared_12_68_0">"a1"</definedName>
    <definedName name="__shared_12_69_0">"d1"*"a1"</definedName>
    <definedName name="__shared_12_7_0">"e1"*"a1"</definedName>
    <definedName name="__shared_12_70_0">"d1"*"a1"</definedName>
    <definedName name="__shared_12_71_0">"d1"*"a1"</definedName>
    <definedName name="__shared_12_72_0">"d1"*"a1"</definedName>
    <definedName name="__shared_12_73_0">"d1"*"a1"</definedName>
    <definedName name="__shared_12_74_0">"d1"*"a1"</definedName>
    <definedName name="__shared_12_75_0">"d1"*"a1"</definedName>
    <definedName name="__shared_12_76_0">"d1"*"a1"</definedName>
    <definedName name="__shared_12_77_0">"d1"*"a1"</definedName>
    <definedName name="__shared_12_78_0">"d1"*"a1"</definedName>
    <definedName name="__shared_12_79_0">"d1"*"a1"</definedName>
    <definedName name="__shared_12_8_0">"d1"*"a1"</definedName>
    <definedName name="__shared_12_80_0">"a1"</definedName>
    <definedName name="__shared_12_81_0">"d1"*"a1"</definedName>
    <definedName name="__shared_12_82_0">"d1"*"a1"</definedName>
    <definedName name="__shared_12_83_0">"d1"*"a1"</definedName>
    <definedName name="__shared_12_84_0">"d1"*"a1"</definedName>
    <definedName name="__shared_12_85_0">"d1"*"a1"</definedName>
    <definedName name="__shared_12_86_0">"d1"*"a1"</definedName>
    <definedName name="__shared_12_87_0">"d1"*"a1"</definedName>
    <definedName name="__shared_12_88_0">"a1"</definedName>
    <definedName name="__shared_12_89_0">"d1"*"a1"</definedName>
    <definedName name="__shared_12_9_0">"a1"</definedName>
    <definedName name="__shared_12_90_0">"a1"*50/100</definedName>
    <definedName name="__shared_12_91_0">"d1"*"a1"</definedName>
    <definedName name="__shared_12_92_0">"d1"*"a1"</definedName>
    <definedName name="__shared_12_93_0">"d1"*"a1"</definedName>
    <definedName name="__shared_12_94_0">"d1"*"a1"</definedName>
    <definedName name="__shared_12_95_0">"d1"*"a1"</definedName>
    <definedName name="__shared_12_96_0">"d1"*"a1"</definedName>
    <definedName name="__shared_12_97_0">"d1"*"a1"</definedName>
    <definedName name="__shared_12_98_0">"d1"*"a1"</definedName>
    <definedName name="__shared_12_99_0">"d1"*"a1"</definedName>
    <definedName name="__shared_13_0_0" localSheetId="1">SUM("a1"*"c1")</definedName>
    <definedName name="__shared_13_0_0" localSheetId="8">SUM("a1"*"c1")</definedName>
    <definedName name="__shared_13_0_0">SUM("a1"*"c1")</definedName>
    <definedName name="__shared_13_1_0" localSheetId="1">SUM("a1"*"c1")</definedName>
    <definedName name="__shared_13_1_0" localSheetId="8">SUM("a1"*"c1")</definedName>
    <definedName name="__shared_13_1_0">SUM("a1"*"c1")</definedName>
    <definedName name="__shared_15_0_0" localSheetId="1">SUM("a1"*"c1")</definedName>
    <definedName name="__shared_15_0_0" localSheetId="8">SUM("a1"*"c1")</definedName>
    <definedName name="__shared_15_0_0">SUM("a1"*"c1")</definedName>
    <definedName name="__shared_15_1_0" localSheetId="1">SUM("a1"*"c1")</definedName>
    <definedName name="__shared_15_1_0" localSheetId="8">SUM("a1"*"c1")</definedName>
    <definedName name="__shared_15_1_0">SUM("a1"*"c1")</definedName>
    <definedName name="__shared_15_2_0" localSheetId="1">SUM("a1"*"c1")</definedName>
    <definedName name="__shared_15_2_0" localSheetId="8">SUM("a1"*"c1")</definedName>
    <definedName name="__shared_15_2_0">SUM("a1"*"c1")</definedName>
    <definedName name="__shared_15_3_0" localSheetId="1">SUM("a1"*"c1")</definedName>
    <definedName name="__shared_15_3_0" localSheetId="8">SUM("a1"*"c1")</definedName>
    <definedName name="__shared_15_3_0">SUM("a1"*"c1")</definedName>
    <definedName name="__shared_15_4_0" localSheetId="1">SUM("a1"*"c1")</definedName>
    <definedName name="__shared_15_4_0" localSheetId="8">SUM("a1"*"c1")</definedName>
    <definedName name="__shared_15_4_0">SUM("a1"*"c1")</definedName>
    <definedName name="__shared_15_5_0" localSheetId="1">SUM("a1"*"c1")</definedName>
    <definedName name="__shared_15_5_0" localSheetId="8">SUM("a1"*"c1")</definedName>
    <definedName name="__shared_15_5_0">SUM("a1"*"c1")</definedName>
    <definedName name="__shared_17_0_0" localSheetId="1">SUM("a1"*"c1")</definedName>
    <definedName name="__shared_17_0_0" localSheetId="8">SUM("a1"*"c1")</definedName>
    <definedName name="__shared_17_0_0">SUM("a1"*"c1")</definedName>
    <definedName name="__shared_17_1_0" localSheetId="1">SUM("a1"*"c1")</definedName>
    <definedName name="__shared_17_1_0" localSheetId="8">SUM("a1"*"c1")</definedName>
    <definedName name="__shared_17_1_0">SUM("a1"*"c1")</definedName>
    <definedName name="__shared_17_10_0" localSheetId="1">SUM("a1"*"c1")</definedName>
    <definedName name="__shared_17_10_0" localSheetId="8">SUM("a1"*"c1")</definedName>
    <definedName name="__shared_17_10_0">SUM("a1"*"c1")</definedName>
    <definedName name="__shared_17_11_0" localSheetId="1">SUM("a1"*"c1")</definedName>
    <definedName name="__shared_17_11_0" localSheetId="8">SUM("a1"*"c1")</definedName>
    <definedName name="__shared_17_11_0">SUM("a1"*"c1")</definedName>
    <definedName name="__shared_17_12_0" localSheetId="1">SUM("a1"*"c1")</definedName>
    <definedName name="__shared_17_12_0" localSheetId="8">SUM("a1"*"c1")</definedName>
    <definedName name="__shared_17_12_0">SUM("a1"*"c1")</definedName>
    <definedName name="__shared_17_13_0" localSheetId="1">SUM("a1"*"c1")</definedName>
    <definedName name="__shared_17_13_0" localSheetId="8">SUM("a1"*"c1")</definedName>
    <definedName name="__shared_17_13_0">SUM("a1"*"c1")</definedName>
    <definedName name="__shared_17_2_0" localSheetId="1">SUM("a1"*"c1")</definedName>
    <definedName name="__shared_17_2_0" localSheetId="8">SUM("a1"*"c1")</definedName>
    <definedName name="__shared_17_2_0">SUM("a1"*"c1")</definedName>
    <definedName name="__shared_17_3_0" localSheetId="1">SUM("a1"*"c1")</definedName>
    <definedName name="__shared_17_3_0" localSheetId="8">SUM("a1"*"c1")</definedName>
    <definedName name="__shared_17_3_0">SUM("a1"*"c1")</definedName>
    <definedName name="__shared_17_4_0" localSheetId="1">SUM("a1"*"c1")</definedName>
    <definedName name="__shared_17_4_0" localSheetId="8">SUM("a1"*"c1")</definedName>
    <definedName name="__shared_17_4_0">SUM("a1"*"c1")</definedName>
    <definedName name="__shared_17_5_0" localSheetId="1">SUM("a1"*"c1")</definedName>
    <definedName name="__shared_17_5_0" localSheetId="8">SUM("a1"*"c1")</definedName>
    <definedName name="__shared_17_5_0">SUM("a1"*"c1")</definedName>
    <definedName name="__shared_17_6_0" localSheetId="1">SUM("a1"*"c1")</definedName>
    <definedName name="__shared_17_6_0" localSheetId="8">SUM("a1"*"c1")</definedName>
    <definedName name="__shared_17_6_0">SUM("a1"*"c1")</definedName>
    <definedName name="__shared_17_7_0" localSheetId="1">SUM("a1"*"c1")</definedName>
    <definedName name="__shared_17_7_0" localSheetId="8">SUM("a1"*"c1")</definedName>
    <definedName name="__shared_17_7_0">SUM("a1"*"c1")</definedName>
    <definedName name="__shared_17_8_0" localSheetId="1">SUM("a1"*"c1")</definedName>
    <definedName name="__shared_17_8_0" localSheetId="8">SUM("a1"*"c1")</definedName>
    <definedName name="__shared_17_8_0">SUM("a1"*"c1")</definedName>
    <definedName name="__shared_17_9_0" localSheetId="1">SUM("a1"*"c1")</definedName>
    <definedName name="__shared_17_9_0" localSheetId="8">SUM("a1"*"c1")</definedName>
    <definedName name="__shared_17_9_0">SUM("a1"*"c1")</definedName>
    <definedName name="__shared_19_0_0" localSheetId="1">SUM("a1"*"c1")</definedName>
    <definedName name="__shared_19_0_0" localSheetId="8">SUM("a1"*"c1")</definedName>
    <definedName name="__shared_19_0_0">SUM("a1"*"c1")</definedName>
    <definedName name="__shared_19_1_0" localSheetId="1">SUM("a1"*"c1")</definedName>
    <definedName name="__shared_19_1_0" localSheetId="8">SUM("a1"*"c1")</definedName>
    <definedName name="__shared_19_1_0">SUM("a1"*"c1")</definedName>
    <definedName name="__shared_19_2_0" localSheetId="1">SUM("a1"*"c1")</definedName>
    <definedName name="__shared_19_2_0" localSheetId="8">SUM("a1"*"c1")</definedName>
    <definedName name="__shared_19_2_0">SUM("a1"*"c1")</definedName>
    <definedName name="__shared_21_0_0" localSheetId="1">SUM("a1"*"c1")</definedName>
    <definedName name="__shared_21_0_0" localSheetId="8">SUM("a1"*"c1")</definedName>
    <definedName name="__shared_21_0_0">SUM("a1"*"c1")</definedName>
    <definedName name="__shared_21_1_0" localSheetId="1">SUM("a1"*"c1")</definedName>
    <definedName name="__shared_21_1_0" localSheetId="8">SUM("a1"*"c1")</definedName>
    <definedName name="__shared_21_1_0">SUM("a1"*"c1")</definedName>
    <definedName name="__shared_21_2_0" localSheetId="1">SUM("a1"*"c1")</definedName>
    <definedName name="__shared_21_2_0" localSheetId="8">SUM("a1"*"c1")</definedName>
    <definedName name="__shared_21_2_0">SUM("a1"*"c1")</definedName>
    <definedName name="__shared_22_0_0" localSheetId="1">SUM("a1"*"c1")</definedName>
    <definedName name="__shared_22_0_0" localSheetId="8">SUM("a1"*"c1")</definedName>
    <definedName name="__shared_22_0_0">SUM("a1"*"c1")</definedName>
    <definedName name="__shared_22_1_0" localSheetId="1">SUM("a1"*"c1")</definedName>
    <definedName name="__shared_22_1_0" localSheetId="8">SUM("a1"*"c1")</definedName>
    <definedName name="__shared_22_1_0">SUM("a1"*"c1")</definedName>
    <definedName name="__shared_22_10_0" localSheetId="1">SUM("a1"*"c1")</definedName>
    <definedName name="__shared_22_10_0" localSheetId="8">SUM("a1"*"c1")</definedName>
    <definedName name="__shared_22_10_0">SUM("a1"*"c1")</definedName>
    <definedName name="__shared_22_11_0" localSheetId="1">SUM("a1"*"c1")</definedName>
    <definedName name="__shared_22_11_0" localSheetId="8">SUM("a1"*"c1")</definedName>
    <definedName name="__shared_22_11_0">SUM("a1"*"c1")</definedName>
    <definedName name="__shared_22_2_0" localSheetId="1">SUM("a1"*"c1")</definedName>
    <definedName name="__shared_22_2_0" localSheetId="8">SUM("a1"*"c1")</definedName>
    <definedName name="__shared_22_2_0">SUM("a1"*"c1")</definedName>
    <definedName name="__shared_22_3_0" localSheetId="1">SUM("a1"*"c1")</definedName>
    <definedName name="__shared_22_3_0" localSheetId="8">SUM("a1"*"c1")</definedName>
    <definedName name="__shared_22_3_0">SUM("a1"*"c1")</definedName>
    <definedName name="__shared_22_4_0" localSheetId="1">SUM("a1"*"c1")</definedName>
    <definedName name="__shared_22_4_0" localSheetId="8">SUM("a1"*"c1")</definedName>
    <definedName name="__shared_22_4_0">SUM("a1"*"c1")</definedName>
    <definedName name="__shared_22_5_0" localSheetId="1">SUM("a1"*"c1")</definedName>
    <definedName name="__shared_22_5_0" localSheetId="8">SUM("a1"*"c1")</definedName>
    <definedName name="__shared_22_5_0">SUM("a1"*"c1")</definedName>
    <definedName name="__shared_22_6_0" localSheetId="1">SUM("a1"*"c1")</definedName>
    <definedName name="__shared_22_6_0" localSheetId="8">SUM("a1"*"c1")</definedName>
    <definedName name="__shared_22_6_0">SUM("a1"*"c1")</definedName>
    <definedName name="__shared_22_7_0" localSheetId="1">SUM("a1"*"c1")</definedName>
    <definedName name="__shared_22_7_0" localSheetId="8">SUM("a1"*"c1")</definedName>
    <definedName name="__shared_22_7_0">SUM("a1"*"c1")</definedName>
    <definedName name="__shared_22_8_0" localSheetId="1">SUM("a1"*"c1")</definedName>
    <definedName name="__shared_22_8_0" localSheetId="8">SUM("a1"*"c1")</definedName>
    <definedName name="__shared_22_8_0">SUM("a1"*"c1")</definedName>
    <definedName name="__shared_22_9_0" localSheetId="1">SUM("a1"*"c1")</definedName>
    <definedName name="__shared_22_9_0" localSheetId="8">SUM("a1"*"c1")</definedName>
    <definedName name="__shared_22_9_0">SUM("a1"*"c1")</definedName>
    <definedName name="__shared_24_0_0" localSheetId="1">SUM("a1"*"c1")</definedName>
    <definedName name="__shared_24_0_0" localSheetId="8">SUM("a1"*"c1")</definedName>
    <definedName name="__shared_24_0_0">SUM("a1"*"c1")</definedName>
    <definedName name="__shared_24_1_0" localSheetId="1">SUM("a1"*"c1")</definedName>
    <definedName name="__shared_24_1_0" localSheetId="8">SUM("a1"*"c1")</definedName>
    <definedName name="__shared_24_1_0">SUM("a1"*"c1")</definedName>
    <definedName name="__shared_24_10_0" localSheetId="1">SUM("a1"*"c1")</definedName>
    <definedName name="__shared_24_10_0" localSheetId="8">SUM("a1"*"c1")</definedName>
    <definedName name="__shared_24_10_0">SUM("a1"*"c1")</definedName>
    <definedName name="__shared_24_11_0" localSheetId="1">SUM("a1"*"c1")</definedName>
    <definedName name="__shared_24_11_0" localSheetId="8">SUM("a1"*"c1")</definedName>
    <definedName name="__shared_24_11_0">SUM("a1"*"c1")</definedName>
    <definedName name="__shared_24_2_0" localSheetId="1">SUM("a1"*"c1")</definedName>
    <definedName name="__shared_24_2_0" localSheetId="8">SUM("a1"*"c1")</definedName>
    <definedName name="__shared_24_2_0">SUM("a1"*"c1")</definedName>
    <definedName name="__shared_24_3_0" localSheetId="1">SUM("a1"*"c1")</definedName>
    <definedName name="__shared_24_3_0" localSheetId="8">SUM("a1"*"c1")</definedName>
    <definedName name="__shared_24_3_0">SUM("a1"*"c1")</definedName>
    <definedName name="__shared_24_4_0" localSheetId="1">SUM("a1"*"c1")</definedName>
    <definedName name="__shared_24_4_0" localSheetId="8">SUM("a1"*"c1")</definedName>
    <definedName name="__shared_24_4_0">SUM("a1"*"c1")</definedName>
    <definedName name="__shared_24_5_0" localSheetId="1">SUM("a1"*"c1")</definedName>
    <definedName name="__shared_24_5_0" localSheetId="8">SUM("a1"*"c1")</definedName>
    <definedName name="__shared_24_5_0">SUM("a1"*"c1")</definedName>
    <definedName name="__shared_24_6_0" localSheetId="1">SUM("a1"*"c1")</definedName>
    <definedName name="__shared_24_6_0" localSheetId="8">SUM("a1"*"c1")</definedName>
    <definedName name="__shared_24_6_0">SUM("a1"*"c1")</definedName>
    <definedName name="__shared_24_7_0" localSheetId="1">SUM("a1"*"c1")</definedName>
    <definedName name="__shared_24_7_0" localSheetId="8">SUM("a1"*"c1")</definedName>
    <definedName name="__shared_24_7_0">SUM("a1"*"c1")</definedName>
    <definedName name="__shared_24_8_0" localSheetId="1">SUM("a1"*"c1")</definedName>
    <definedName name="__shared_24_8_0" localSheetId="8">SUM("a1"*"c1")</definedName>
    <definedName name="__shared_24_8_0">SUM("a1"*"c1")</definedName>
    <definedName name="__shared_24_9_0" localSheetId="1">SUM("a1"*"c1")</definedName>
    <definedName name="__shared_24_9_0" localSheetId="8">SUM("a1"*"c1")</definedName>
    <definedName name="__shared_24_9_0">SUM("a1"*"c1")</definedName>
    <definedName name="__shared_26_0_0" localSheetId="1">SUM("a1"*"c1")</definedName>
    <definedName name="__shared_26_0_0" localSheetId="8">SUM("a1"*"c1")</definedName>
    <definedName name="__shared_26_0_0">SUM("a1"*"c1")</definedName>
    <definedName name="__shared_26_1_0" localSheetId="1">SUM("a1"*"c1")</definedName>
    <definedName name="__shared_26_1_0" localSheetId="8">SUM("a1"*"c1")</definedName>
    <definedName name="__shared_26_1_0">SUM("a1"*"c1")</definedName>
    <definedName name="__shared_26_10_0" localSheetId="1">SUM("a1"*"c1")</definedName>
    <definedName name="__shared_26_10_0" localSheetId="8">SUM("a1"*"c1")</definedName>
    <definedName name="__shared_26_10_0">SUM("a1"*"c1")</definedName>
    <definedName name="__shared_26_11_0" localSheetId="1">SUM("a1"*"c1")</definedName>
    <definedName name="__shared_26_11_0" localSheetId="8">SUM("a1"*"c1")</definedName>
    <definedName name="__shared_26_11_0">SUM("a1"*"c1")</definedName>
    <definedName name="__shared_26_12_0" localSheetId="1">SUM("a1"*"c1")</definedName>
    <definedName name="__shared_26_12_0" localSheetId="8">SUM("a1"*"c1")</definedName>
    <definedName name="__shared_26_12_0">SUM("a1"*"c1")</definedName>
    <definedName name="__shared_26_13_0" localSheetId="1">SUM("a1"*"c1")</definedName>
    <definedName name="__shared_26_13_0" localSheetId="8">SUM("a1"*"c1")</definedName>
    <definedName name="__shared_26_13_0">SUM("a1"*"c1")</definedName>
    <definedName name="__shared_26_2_0" localSheetId="1">SUM("a1"*"c1")</definedName>
    <definedName name="__shared_26_2_0" localSheetId="8">SUM("a1"*"c1")</definedName>
    <definedName name="__shared_26_2_0">SUM("a1"*"c1")</definedName>
    <definedName name="__shared_26_3_0" localSheetId="1">SUM("a1"*"c1")</definedName>
    <definedName name="__shared_26_3_0" localSheetId="8">SUM("a1"*"c1")</definedName>
    <definedName name="__shared_26_3_0">SUM("a1"*"c1")</definedName>
    <definedName name="__shared_26_4_0" localSheetId="1">SUM("a1"*"c1")</definedName>
    <definedName name="__shared_26_4_0" localSheetId="8">SUM("a1"*"c1")</definedName>
    <definedName name="__shared_26_4_0">SUM("a1"*"c1")</definedName>
    <definedName name="__shared_26_5_0" localSheetId="1">SUM("a1"*"c1")</definedName>
    <definedName name="__shared_26_5_0" localSheetId="8">SUM("a1"*"c1")</definedName>
    <definedName name="__shared_26_5_0">SUM("a1"*"c1")</definedName>
    <definedName name="__shared_26_6_0" localSheetId="1">SUM("a1"*"c1")</definedName>
    <definedName name="__shared_26_6_0" localSheetId="8">SUM("a1"*"c1")</definedName>
    <definedName name="__shared_26_6_0">SUM("a1"*"c1")</definedName>
    <definedName name="__shared_26_7_0" localSheetId="1">SUM("a1"*"c1")</definedName>
    <definedName name="__shared_26_7_0" localSheetId="8">SUM("a1"*"c1")</definedName>
    <definedName name="__shared_26_7_0">SUM("a1"*"c1")</definedName>
    <definedName name="__shared_26_8_0" localSheetId="1">SUM("a1"*"c1")</definedName>
    <definedName name="__shared_26_8_0" localSheetId="8">SUM("a1"*"c1")</definedName>
    <definedName name="__shared_26_8_0">SUM("a1"*"c1")</definedName>
    <definedName name="__shared_26_9_0" localSheetId="1">SUM("a1"*"c1")</definedName>
    <definedName name="__shared_26_9_0" localSheetId="8">SUM("a1"*"c1")</definedName>
    <definedName name="__shared_26_9_0">SUM("a1"*"c1")</definedName>
    <definedName name="__shared_28_0_0" localSheetId="1">SUM("a1"*"c1")</definedName>
    <definedName name="__shared_28_0_0" localSheetId="8">SUM("a1"*"c1")</definedName>
    <definedName name="__shared_28_0_0">SUM("a1"*"c1")</definedName>
    <definedName name="__shared_28_1_0" localSheetId="1">SUM("a1"*"c1")</definedName>
    <definedName name="__shared_28_1_0" localSheetId="8">SUM("a1"*"c1")</definedName>
    <definedName name="__shared_28_1_0">SUM("a1"*"c1")</definedName>
    <definedName name="__shared_28_10_0" localSheetId="1">SUM("a1"*"c1")</definedName>
    <definedName name="__shared_28_10_0" localSheetId="8">SUM("a1"*"c1")</definedName>
    <definedName name="__shared_28_10_0">SUM("a1"*"c1")</definedName>
    <definedName name="__shared_28_11_0" localSheetId="1">SUM("a1"*"c1")</definedName>
    <definedName name="__shared_28_11_0" localSheetId="8">SUM("a1"*"c1")</definedName>
    <definedName name="__shared_28_11_0">SUM("a1"*"c1")</definedName>
    <definedName name="__shared_28_12_0" localSheetId="1">SUM("a1"*"c1")</definedName>
    <definedName name="__shared_28_12_0" localSheetId="8">SUM("a1"*"c1")</definedName>
    <definedName name="__shared_28_12_0">SUM("a1"*"c1")</definedName>
    <definedName name="__shared_28_2_0" localSheetId="1">SUM("a1"*"c1")</definedName>
    <definedName name="__shared_28_2_0" localSheetId="8">SUM("a1"*"c1")</definedName>
    <definedName name="__shared_28_2_0">SUM("a1"*"c1")</definedName>
    <definedName name="__shared_28_3_0" localSheetId="1">SUM("a1"*"c1")</definedName>
    <definedName name="__shared_28_3_0" localSheetId="8">SUM("a1"*"c1")</definedName>
    <definedName name="__shared_28_3_0">SUM("a1"*"c1")</definedName>
    <definedName name="__shared_28_4_0" localSheetId="1">SUM("a1"*"c1")</definedName>
    <definedName name="__shared_28_4_0" localSheetId="8">SUM("a1"*"c1")</definedName>
    <definedName name="__shared_28_4_0">SUM("a1"*"c1")</definedName>
    <definedName name="__shared_28_5_0" localSheetId="1">SUM("a1"*"c1")</definedName>
    <definedName name="__shared_28_5_0" localSheetId="8">SUM("a1"*"c1")</definedName>
    <definedName name="__shared_28_5_0">SUM("a1"*"c1")</definedName>
    <definedName name="__shared_28_6_0" localSheetId="1">SUM("a1"*"c1")</definedName>
    <definedName name="__shared_28_6_0" localSheetId="8">SUM("a1"*"c1")</definedName>
    <definedName name="__shared_28_6_0">SUM("a1"*"c1")</definedName>
    <definedName name="__shared_28_7_0" localSheetId="1">SUM("a1"*"c1")</definedName>
    <definedName name="__shared_28_7_0" localSheetId="8">SUM("a1"*"c1")</definedName>
    <definedName name="__shared_28_7_0">SUM("a1"*"c1")</definedName>
    <definedName name="__shared_28_8_0" localSheetId="1">SUM("a1"*"c1")</definedName>
    <definedName name="__shared_28_8_0" localSheetId="8">SUM("a1"*"c1")</definedName>
    <definedName name="__shared_28_8_0">SUM("a1"*"c1")</definedName>
    <definedName name="__shared_28_9_0" localSheetId="1">SUM("a1"*"c1")</definedName>
    <definedName name="__shared_28_9_0" localSheetId="8">SUM("a1"*"c1")</definedName>
    <definedName name="__shared_28_9_0">SUM("a1"*"c1")</definedName>
    <definedName name="__shared_30_0_0" localSheetId="1">SUM("a1"*"c1")</definedName>
    <definedName name="__shared_30_0_0" localSheetId="8">SUM("a1"*"c1")</definedName>
    <definedName name="__shared_30_0_0">SUM("a1"*"c1")</definedName>
    <definedName name="__shared_30_1_0" localSheetId="1">SUM("a1"*"c1")</definedName>
    <definedName name="__shared_30_1_0" localSheetId="8">SUM("a1"*"c1")</definedName>
    <definedName name="__shared_30_1_0">SUM("a1"*"c1")</definedName>
    <definedName name="__shared_30_10_0" localSheetId="1">SUM("a1"*"c1")</definedName>
    <definedName name="__shared_30_10_0" localSheetId="8">SUM("a1"*"c1")</definedName>
    <definedName name="__shared_30_10_0">SUM("a1"*"c1")</definedName>
    <definedName name="__shared_30_2_0" localSheetId="1">SUM("a1"*"c1")</definedName>
    <definedName name="__shared_30_2_0" localSheetId="8">SUM("a1"*"c1")</definedName>
    <definedName name="__shared_30_2_0">SUM("a1"*"c1")</definedName>
    <definedName name="__shared_30_3_0" localSheetId="1">SUM("a1"*"c1")</definedName>
    <definedName name="__shared_30_3_0" localSheetId="8">SUM("a1"*"c1")</definedName>
    <definedName name="__shared_30_3_0">SUM("a1"*"c1")</definedName>
    <definedName name="__shared_30_4_0" localSheetId="1">SUM("a1"*"c1")</definedName>
    <definedName name="__shared_30_4_0" localSheetId="8">SUM("a1"*"c1")</definedName>
    <definedName name="__shared_30_4_0">SUM("a1"*"c1")</definedName>
    <definedName name="__shared_30_5_0" localSheetId="1">SUM("a1"*"c1")</definedName>
    <definedName name="__shared_30_5_0" localSheetId="8">SUM("a1"*"c1")</definedName>
    <definedName name="__shared_30_5_0">SUM("a1"*"c1")</definedName>
    <definedName name="__shared_30_6_0" localSheetId="1">SUM("a1"*"c1")</definedName>
    <definedName name="__shared_30_6_0" localSheetId="8">SUM("a1"*"c1")</definedName>
    <definedName name="__shared_30_6_0">SUM("a1"*"c1")</definedName>
    <definedName name="__shared_30_7_0" localSheetId="1">SUM("a1"*"c1")</definedName>
    <definedName name="__shared_30_7_0" localSheetId="8">SUM("a1"*"c1")</definedName>
    <definedName name="__shared_30_7_0">SUM("a1"*"c1")</definedName>
    <definedName name="__shared_30_8_0" localSheetId="1">SUM("a1"*"c1")</definedName>
    <definedName name="__shared_30_8_0" localSheetId="8">SUM("a1"*"c1")</definedName>
    <definedName name="__shared_30_8_0">SUM("a1"*"c1")</definedName>
    <definedName name="__shared_30_9_0" localSheetId="1">SUM("a1"*"c1")</definedName>
    <definedName name="__shared_30_9_0" localSheetId="8">SUM("a1"*"c1")</definedName>
    <definedName name="__shared_30_9_0">SUM("a1"*"c1")</definedName>
    <definedName name="__shared_32_0_0" localSheetId="1">SUM("a1"*"c1")</definedName>
    <definedName name="__shared_32_0_0" localSheetId="8">SUM("a1"*"c1")</definedName>
    <definedName name="__shared_32_0_0">SUM("a1"*"c1")</definedName>
    <definedName name="__shared_32_1_0" localSheetId="1">SUM("a1"*"c1")</definedName>
    <definedName name="__shared_32_1_0" localSheetId="8">SUM("a1"*"c1")</definedName>
    <definedName name="__shared_32_1_0">SUM("a1"*"c1")</definedName>
    <definedName name="__shared_32_10_0" localSheetId="1">SUM("a1"*"c1")</definedName>
    <definedName name="__shared_32_10_0" localSheetId="8">SUM("a1"*"c1")</definedName>
    <definedName name="__shared_32_10_0">SUM("a1"*"c1")</definedName>
    <definedName name="__shared_32_2_0" localSheetId="1">SUM("a1"*"c1")</definedName>
    <definedName name="__shared_32_2_0" localSheetId="8">SUM("a1"*"c1")</definedName>
    <definedName name="__shared_32_2_0">SUM("a1"*"c1")</definedName>
    <definedName name="__shared_32_3_0" localSheetId="1">SUM("a1"*"c1")</definedName>
    <definedName name="__shared_32_3_0" localSheetId="8">SUM("a1"*"c1")</definedName>
    <definedName name="__shared_32_3_0">SUM("a1"*"c1")</definedName>
    <definedName name="__shared_32_4_0" localSheetId="1">SUM("a1"*"c1")</definedName>
    <definedName name="__shared_32_4_0" localSheetId="8">SUM("a1"*"c1")</definedName>
    <definedName name="__shared_32_4_0">SUM("a1"*"c1")</definedName>
    <definedName name="__shared_32_5_0" localSheetId="1">SUM("a1"*"c1")</definedName>
    <definedName name="__shared_32_5_0" localSheetId="8">SUM("a1"*"c1")</definedName>
    <definedName name="__shared_32_5_0">SUM("a1"*"c1")</definedName>
    <definedName name="__shared_32_6_0" localSheetId="1">SUM("a1"*"c1")</definedName>
    <definedName name="__shared_32_6_0" localSheetId="8">SUM("a1"*"c1")</definedName>
    <definedName name="__shared_32_6_0">SUM("a1"*"c1")</definedName>
    <definedName name="__shared_32_7_0" localSheetId="1">SUM("a1"*"c1")</definedName>
    <definedName name="__shared_32_7_0" localSheetId="8">SUM("a1"*"c1")</definedName>
    <definedName name="__shared_32_7_0">SUM("a1"*"c1")</definedName>
    <definedName name="__shared_32_8_0" localSheetId="1">SUM("a1"*"c1")</definedName>
    <definedName name="__shared_32_8_0" localSheetId="8">SUM("a1"*"c1")</definedName>
    <definedName name="__shared_32_8_0">SUM("a1"*"c1")</definedName>
    <definedName name="__shared_32_9_0" localSheetId="1">SUM("a1"*"c1")</definedName>
    <definedName name="__shared_32_9_0" localSheetId="8">SUM("a1"*"c1")</definedName>
    <definedName name="__shared_32_9_0">SUM("a1"*"c1")</definedName>
    <definedName name="__shared_34_0_0" localSheetId="1">SUM("a1"*"c1")</definedName>
    <definedName name="__shared_34_0_0" localSheetId="8">SUM("a1"*"c1")</definedName>
    <definedName name="__shared_34_0_0">SUM("a1"*"c1")</definedName>
    <definedName name="__shared_34_1_0" localSheetId="1">SUM("a1"*"c1")</definedName>
    <definedName name="__shared_34_1_0" localSheetId="8">SUM("a1"*"c1")</definedName>
    <definedName name="__shared_34_1_0">SUM("a1"*"c1")</definedName>
    <definedName name="__shared_34_2_0" localSheetId="1">SUM("a1"*"c1")</definedName>
    <definedName name="__shared_34_2_0" localSheetId="8">SUM("a1"*"c1")</definedName>
    <definedName name="__shared_34_2_0">SUM("a1"*"c1")</definedName>
    <definedName name="__shared_34_3_0" localSheetId="1">SUM("a1"*"c1")</definedName>
    <definedName name="__shared_34_3_0" localSheetId="8">SUM("a1"*"c1")</definedName>
    <definedName name="__shared_34_3_0">SUM("a1"*"c1")</definedName>
    <definedName name="__shared_34_4_0" localSheetId="1">SUM("a1"*"c1")</definedName>
    <definedName name="__shared_34_4_0" localSheetId="8">SUM("a1"*"c1")</definedName>
    <definedName name="__shared_34_4_0">SUM("a1"*"c1")</definedName>
    <definedName name="__shared_34_5_0" localSheetId="1">SUM("a1"*"c1")</definedName>
    <definedName name="__shared_34_5_0" localSheetId="8">SUM("a1"*"c1")</definedName>
    <definedName name="__shared_34_5_0">SUM("a1"*"c1")</definedName>
    <definedName name="__shared_34_6_0" localSheetId="1">SUM("a1"*"c1")</definedName>
    <definedName name="__shared_34_6_0" localSheetId="8">SUM("a1"*"c1")</definedName>
    <definedName name="__shared_34_6_0">SUM("a1"*"c1")</definedName>
    <definedName name="__shared_34_7_0" localSheetId="1">SUM("a1"*"c1")</definedName>
    <definedName name="__shared_34_7_0" localSheetId="8">SUM("a1"*"c1")</definedName>
    <definedName name="__shared_34_7_0">SUM("a1"*"c1")</definedName>
    <definedName name="__shared_34_8_0" localSheetId="1">SUM("a1"*"c1")</definedName>
    <definedName name="__shared_34_8_0" localSheetId="8">SUM("a1"*"c1")</definedName>
    <definedName name="__shared_34_8_0">SUM("a1"*"c1")</definedName>
    <definedName name="__shared_40_0_0">"a1"*"g1"</definedName>
    <definedName name="__shared_40_1_0">"a1"*"g1"</definedName>
    <definedName name="__shared_40_10_0">"a1"*"g1"</definedName>
    <definedName name="__shared_40_11_0">"a1"*"g1"</definedName>
    <definedName name="__shared_40_12_0">"a1"*"g1"</definedName>
    <definedName name="__shared_40_13_0">"a1"*"g1"</definedName>
    <definedName name="__shared_40_14_0">"a1"*"g1"</definedName>
    <definedName name="__shared_40_15_0">"a1"*"g1"</definedName>
    <definedName name="__shared_40_16_0">"a1"*"g1"</definedName>
    <definedName name="__shared_40_17_0">"a1"*"g1"</definedName>
    <definedName name="__shared_40_18_0">"a1"*"g1"</definedName>
    <definedName name="__shared_40_19_0">"a1"*"g1"</definedName>
    <definedName name="__shared_40_2_0">"a1"*"g1"</definedName>
    <definedName name="__shared_40_20_0">"a1"*"g1"</definedName>
    <definedName name="__shared_40_21_0">"a1"*"g1"</definedName>
    <definedName name="__shared_40_22_0">"a1"*"g1"</definedName>
    <definedName name="__shared_40_23_0">"a1"*"g1"</definedName>
    <definedName name="__shared_40_24_0">"a1"*"g1"</definedName>
    <definedName name="__shared_40_25_0">"a1"*"g1"</definedName>
    <definedName name="__shared_40_26_0">"a1"*"g1"</definedName>
    <definedName name="__shared_40_27_0">"a1"*"g1"</definedName>
    <definedName name="__shared_40_28_0">"a1"*"g1"</definedName>
    <definedName name="__shared_40_29_0">"a1"*"g1"</definedName>
    <definedName name="__shared_40_3_0">"a1"*"g1"</definedName>
    <definedName name="__shared_40_30_0">"a1"*"g1"</definedName>
    <definedName name="__shared_40_31_0">"a1"*"g1"</definedName>
    <definedName name="__shared_40_32_0">"a1"*"g1"</definedName>
    <definedName name="__shared_40_33_0">"a1"*"g1"</definedName>
    <definedName name="__shared_40_34_0">"a1"*"g1"</definedName>
    <definedName name="__shared_40_35_0">"a1"*"g1"</definedName>
    <definedName name="__shared_40_36_0">"a1"*"g1"</definedName>
    <definedName name="__shared_40_37_0">"a1"*"g1"</definedName>
    <definedName name="__shared_40_38_0">"a1"*"g1"</definedName>
    <definedName name="__shared_40_39_0">"a1"*"g1"</definedName>
    <definedName name="__shared_40_4_0">"a1"*"g1"</definedName>
    <definedName name="__shared_40_40_0">"a1"*"g1"</definedName>
    <definedName name="__shared_40_41_0">"a1"*"g1"</definedName>
    <definedName name="__shared_40_42_0">"a1"*"g1"</definedName>
    <definedName name="__shared_40_43_0">"a1"*"g1"</definedName>
    <definedName name="__shared_40_44_0">"a1"*"g1"</definedName>
    <definedName name="__shared_40_45_0">"a1"*"g1"</definedName>
    <definedName name="__shared_40_46_0">"a1"*"g1"</definedName>
    <definedName name="__shared_40_47_0">"a1"*"g1"</definedName>
    <definedName name="__shared_40_48_0">"a1"*"g1"</definedName>
    <definedName name="__shared_40_49_0">"a1"*"g1"</definedName>
    <definedName name="__shared_40_5_0">"a1"*"g1"</definedName>
    <definedName name="__shared_40_50_0">"a1"*"g1"</definedName>
    <definedName name="__shared_40_51_0" localSheetId="1">SUM("a1"*"g1")</definedName>
    <definedName name="__shared_40_51_0" localSheetId="8">SUM("a1"*"g1")</definedName>
    <definedName name="__shared_40_51_0">SUM("a1"*"g1")</definedName>
    <definedName name="__shared_40_52_0">"a1"*"g1"</definedName>
    <definedName name="__shared_40_53_0">"a1"*"g1"</definedName>
    <definedName name="__shared_40_54_0">"a1"*"g1"</definedName>
    <definedName name="__shared_40_55_0">"a1"*"g1"</definedName>
    <definedName name="__shared_40_56_0">"a1"</definedName>
    <definedName name="__shared_40_57_0">"a1"</definedName>
    <definedName name="__shared_40_58_0">"a1"</definedName>
    <definedName name="__shared_40_59_0" localSheetId="1">SUM("a1"*"g1")</definedName>
    <definedName name="__shared_40_59_0" localSheetId="8">SUM("a1"*"g1")</definedName>
    <definedName name="__shared_40_59_0">SUM("a1"*"g1")</definedName>
    <definedName name="__shared_40_6_0">"a1"*"g1"</definedName>
    <definedName name="__shared_40_60_0">"a1"</definedName>
    <definedName name="__shared_40_61_0" localSheetId="1">SUM("a1"*"g1")</definedName>
    <definedName name="__shared_40_61_0" localSheetId="8">SUM("a1"*"g1")</definedName>
    <definedName name="__shared_40_61_0">SUM("a1"*"g1")</definedName>
    <definedName name="__shared_40_62_0">"a1"</definedName>
    <definedName name="__shared_40_63_0" localSheetId="1">SUM("a1"*"g1")</definedName>
    <definedName name="__shared_40_63_0" localSheetId="8">SUM("a1"*"g1")</definedName>
    <definedName name="__shared_40_63_0">SUM("a1"*"g1")</definedName>
    <definedName name="__shared_40_7_0">"a1"*"g1"</definedName>
    <definedName name="__shared_40_8_0">"a1"*"g1"</definedName>
    <definedName name="__shared_40_9_0">"a1"*"g1"</definedName>
    <definedName name="__shared_41_0_0">"a1"*"g1"</definedName>
    <definedName name="__shared_41_1_0">"a1"*"g1"</definedName>
    <definedName name="__shared_41_10_0">"a1"*"g1"</definedName>
    <definedName name="__shared_41_11_0">"a1"*"g1"</definedName>
    <definedName name="__shared_41_12_0">"a1"*"g1"</definedName>
    <definedName name="__shared_41_13_0">"a1"*"g1"</definedName>
    <definedName name="__shared_41_14_0">"a1"*"g1"</definedName>
    <definedName name="__shared_41_15_0">"a1"*"g1"</definedName>
    <definedName name="__shared_41_16_0">"a1"*"g1"</definedName>
    <definedName name="__shared_41_17_0">"a1"*"g1"</definedName>
    <definedName name="__shared_41_18_0">"a1"*"g1"</definedName>
    <definedName name="__shared_41_19_0">"a1"*"g1"</definedName>
    <definedName name="__shared_41_2_0">"a1"*"g1"</definedName>
    <definedName name="__shared_41_20_0">"a1"*"g1"</definedName>
    <definedName name="__shared_41_21_0">"a1"*"g1"</definedName>
    <definedName name="__shared_41_22_0">"a1"*"g1"</definedName>
    <definedName name="__shared_41_23_0">"a1"*"g1"</definedName>
    <definedName name="__shared_41_24_0">"a1"*"g1"</definedName>
    <definedName name="__shared_41_25_0">"a1"*"g1"</definedName>
    <definedName name="__shared_41_26_0">"a1"*"g1"</definedName>
    <definedName name="__shared_41_27_0">"a1"*"g1"</definedName>
    <definedName name="__shared_41_28_0">"a1"*"g1"</definedName>
    <definedName name="__shared_41_29_0">"a1"*"g1"</definedName>
    <definedName name="__shared_41_3_0">"a1"*"g1"</definedName>
    <definedName name="__shared_41_30_0">"a1"*"g1"</definedName>
    <definedName name="__shared_41_31_0">"a1"*"g1"</definedName>
    <definedName name="__shared_41_32_0">"a1"*"g1"</definedName>
    <definedName name="__shared_41_33_0">"a1"*"g1"</definedName>
    <definedName name="__shared_41_34_0">"a1"*"g1"</definedName>
    <definedName name="__shared_41_35_0">"a1"*"g1"</definedName>
    <definedName name="__shared_41_36_0">"a1"*"g1"</definedName>
    <definedName name="__shared_41_37_0">"a1"*"g1"</definedName>
    <definedName name="__shared_41_38_0">"a1"*"g1"</definedName>
    <definedName name="__shared_41_39_0">"a1"*"g1"</definedName>
    <definedName name="__shared_41_4_0">"a1"*"g1"</definedName>
    <definedName name="__shared_41_40_0">"a1"*"g1"</definedName>
    <definedName name="__shared_41_41_0">"a1"*"g1"</definedName>
    <definedName name="__shared_41_42_0">"a1"*"g1"</definedName>
    <definedName name="__shared_41_43_0">"a1"*"g1"</definedName>
    <definedName name="__shared_41_44_0">"a1"*"g1"</definedName>
    <definedName name="__shared_41_45_0">"a1"*"g1"</definedName>
    <definedName name="__shared_41_46_0">"a1"*"g1"</definedName>
    <definedName name="__shared_41_47_0" localSheetId="1">SUM("a1"*"g1")</definedName>
    <definedName name="__shared_41_47_0" localSheetId="8">SUM("a1"*"g1")</definedName>
    <definedName name="__shared_41_47_0">SUM("a1"*"g1")</definedName>
    <definedName name="__shared_41_48_0">"a1"*"g1"</definedName>
    <definedName name="__shared_41_49_0">"a1"*"g1"</definedName>
    <definedName name="__shared_41_5_0">"a1"*"g1"</definedName>
    <definedName name="__shared_41_50_0">"a1"*"g1"</definedName>
    <definedName name="__shared_41_51_0">"a1"*"g1"</definedName>
    <definedName name="__shared_41_52_0">"a1"</definedName>
    <definedName name="__shared_41_53_0">"a1"</definedName>
    <definedName name="__shared_41_54_0">"a1"</definedName>
    <definedName name="__shared_41_55_0" localSheetId="1">SUM("a1"*"g1")</definedName>
    <definedName name="__shared_41_55_0" localSheetId="8">SUM("a1"*"g1")</definedName>
    <definedName name="__shared_41_55_0">SUM("a1"*"g1")</definedName>
    <definedName name="__shared_41_56_0">"a1"</definedName>
    <definedName name="__shared_41_57_0" localSheetId="1">SUM("a1"*"g1")</definedName>
    <definedName name="__shared_41_57_0" localSheetId="8">SUM("a1"*"g1")</definedName>
    <definedName name="__shared_41_57_0">SUM("a1"*"g1")</definedName>
    <definedName name="__shared_41_58_0">"a1"</definedName>
    <definedName name="__shared_41_59_0" localSheetId="1">SUM("a1"*"g1")</definedName>
    <definedName name="__shared_41_59_0" localSheetId="8">SUM("a1"*"g1")</definedName>
    <definedName name="__shared_41_59_0">SUM("a1"*"g1")</definedName>
    <definedName name="__shared_41_6_0">"a1"*"g1"</definedName>
    <definedName name="__shared_41_7_0">"a1"*"g1"</definedName>
    <definedName name="__shared_41_8_0">"a1"*"g1"</definedName>
    <definedName name="__shared_41_9_0">"a1"*"g1"</definedName>
    <definedName name="__shared_42_0_0" localSheetId="1">SUM("a1"*"c1")</definedName>
    <definedName name="__shared_42_0_0" localSheetId="8">SUM("a1"*"c1")</definedName>
    <definedName name="__shared_42_0_0">SUM("a1"*"c1")</definedName>
    <definedName name="__shared_42_1_0" localSheetId="1">SUM("a1"*"c1")</definedName>
    <definedName name="__shared_42_1_0" localSheetId="8">SUM("a1"*"c1")</definedName>
    <definedName name="__shared_42_1_0">SUM("a1"*"c1")</definedName>
    <definedName name="__shared_42_2_0" localSheetId="1">SUM("a1"*"c1")</definedName>
    <definedName name="__shared_42_2_0" localSheetId="8">SUM("a1"*"c1")</definedName>
    <definedName name="__shared_42_2_0">SUM("a1"*"c1")</definedName>
    <definedName name="__shared_42_3_0" localSheetId="1">SUM("a1"*"c1")</definedName>
    <definedName name="__shared_42_3_0" localSheetId="8">SUM("a1"*"c1")</definedName>
    <definedName name="__shared_42_3_0">SUM("a1"*"c1")</definedName>
    <definedName name="__shared_42_4_0" localSheetId="1">SUM("a1"*"c1")</definedName>
    <definedName name="__shared_42_4_0" localSheetId="8">SUM("a1"*"c1")</definedName>
    <definedName name="__shared_42_4_0">SUM("a1"*"c1")</definedName>
    <definedName name="__shared_42_5_0" localSheetId="1">SUM("a1"*"c1")</definedName>
    <definedName name="__shared_42_5_0" localSheetId="8">SUM("a1"*"c1")</definedName>
    <definedName name="__shared_42_5_0">SUM("a1"*"c1")</definedName>
    <definedName name="__shared_42_6_0" localSheetId="1">SUM("a1"*"c1")</definedName>
    <definedName name="__shared_42_6_0" localSheetId="8">SUM("a1"*"c1")</definedName>
    <definedName name="__shared_42_6_0">SUM("a1"*"c1")</definedName>
    <definedName name="__shared_42_7_0" localSheetId="1">SUM("a1"*"c1")</definedName>
    <definedName name="__shared_42_7_0" localSheetId="8">SUM("a1"*"c1")</definedName>
    <definedName name="__shared_42_7_0">SUM("a1"*"c1")</definedName>
    <definedName name="__shared_42_8_0" localSheetId="1">SUM("a1"*"c1")</definedName>
    <definedName name="__shared_42_8_0" localSheetId="8">SUM("a1"*"c1")</definedName>
    <definedName name="__shared_42_8_0">SUM("a1"*"c1")</definedName>
    <definedName name="__shared_44_0_0" localSheetId="1">SUM("a1"*"c1")</definedName>
    <definedName name="__shared_44_0_0" localSheetId="8">SUM("a1"*"c1")</definedName>
    <definedName name="__shared_44_0_0">SUM("a1"*"c1")</definedName>
    <definedName name="__shared_44_1_0" localSheetId="1">SUM("a1"*"c1")</definedName>
    <definedName name="__shared_44_1_0" localSheetId="8">SUM("a1"*"c1")</definedName>
    <definedName name="__shared_44_1_0">SUM("a1"*"c1")</definedName>
    <definedName name="__shared_44_2_0" localSheetId="1">SUM("a1"*"c1")</definedName>
    <definedName name="__shared_44_2_0" localSheetId="8">SUM("a1"*"c1")</definedName>
    <definedName name="__shared_44_2_0">SUM("a1"*"c1")</definedName>
    <definedName name="__shared_44_3_0" localSheetId="1">SUM("a1"*"c1")</definedName>
    <definedName name="__shared_44_3_0" localSheetId="8">SUM("a1"*"c1")</definedName>
    <definedName name="__shared_44_3_0">SUM("a1"*"c1")</definedName>
    <definedName name="__shared_44_4_0" localSheetId="1">SUM("a1"*"c1")</definedName>
    <definedName name="__shared_44_4_0" localSheetId="8">SUM("a1"*"c1")</definedName>
    <definedName name="__shared_44_4_0">SUM("a1"*"c1")</definedName>
    <definedName name="__shared_44_5_0" localSheetId="1">SUM("a1"*"c1")</definedName>
    <definedName name="__shared_44_5_0" localSheetId="8">SUM("a1"*"c1")</definedName>
    <definedName name="__shared_44_5_0">SUM("a1"*"c1")</definedName>
    <definedName name="__shared_44_6_0" localSheetId="1">SUM("a1"*"c1")</definedName>
    <definedName name="__shared_44_6_0" localSheetId="8">SUM("a1"*"c1")</definedName>
    <definedName name="__shared_44_6_0">SUM("a1"*"c1")</definedName>
    <definedName name="__shared_44_7_0" localSheetId="1">SUM("a1"*"c1")</definedName>
    <definedName name="__shared_44_7_0" localSheetId="8">SUM("a1"*"c1")</definedName>
    <definedName name="__shared_44_7_0">SUM("a1"*"c1")</definedName>
    <definedName name="__shared_44_8_0" localSheetId="1">SUM("a1"*"c1")</definedName>
    <definedName name="__shared_44_8_0" localSheetId="8">SUM("a1"*"c1")</definedName>
    <definedName name="__shared_44_8_0">SUM("a1"*"c1")</definedName>
    <definedName name="__shared_45_0_0" localSheetId="1">SUM("a1"*"c1")</definedName>
    <definedName name="__shared_45_0_0" localSheetId="8">SUM("a1"*"c1")</definedName>
    <definedName name="__shared_45_0_0">SUM("a1"*"c1")</definedName>
    <definedName name="__shared_45_1_0" localSheetId="1">SUM("a1"*"c1")</definedName>
    <definedName name="__shared_45_1_0" localSheetId="8">SUM("a1"*"c1")</definedName>
    <definedName name="__shared_45_1_0">SUM("a1"*"c1")</definedName>
    <definedName name="__shared_45_2_0" localSheetId="1">SUM("a1"*"c1")</definedName>
    <definedName name="__shared_45_2_0" localSheetId="8">SUM("a1"*"c1")</definedName>
    <definedName name="__shared_45_2_0">SUM("a1"*"c1")</definedName>
    <definedName name="__shared_45_3_0" localSheetId="1">SUM("a1"*"c1")</definedName>
    <definedName name="__shared_45_3_0" localSheetId="8">SUM("a1"*"c1")</definedName>
    <definedName name="__shared_45_3_0">SUM("a1"*"c1")</definedName>
    <definedName name="__shared_45_4_0" localSheetId="1">SUM("a1"*"c1")</definedName>
    <definedName name="__shared_45_4_0" localSheetId="8">SUM("a1"*"c1")</definedName>
    <definedName name="__shared_45_4_0">SUM("a1"*"c1")</definedName>
    <definedName name="__shared_45_5_0" localSheetId="1">SUM("a1"*"c1")</definedName>
    <definedName name="__shared_45_5_0" localSheetId="8">SUM("a1"*"c1")</definedName>
    <definedName name="__shared_45_5_0">SUM("a1"*"c1")</definedName>
    <definedName name="__shared_45_6_0" localSheetId="1">SUM("a1"*"c1")</definedName>
    <definedName name="__shared_45_6_0" localSheetId="8">SUM("a1"*"c1")</definedName>
    <definedName name="__shared_45_6_0">SUM("a1"*"c1")</definedName>
    <definedName name="__shared_45_7_0" localSheetId="1">SUM("a1"*"c1")</definedName>
    <definedName name="__shared_45_7_0" localSheetId="8">SUM("a1"*"c1")</definedName>
    <definedName name="__shared_45_7_0">SUM("a1"*"c1")</definedName>
    <definedName name="__shared_47_0_0" localSheetId="1">SUM("a1"*"c1")</definedName>
    <definedName name="__shared_47_0_0" localSheetId="8">SUM("a1"*"c1")</definedName>
    <definedName name="__shared_47_0_0">SUM("a1"*"c1")</definedName>
    <definedName name="__shared_47_1_0" localSheetId="1">SUM("a1"*"c1")</definedName>
    <definedName name="__shared_47_1_0" localSheetId="8">SUM("a1"*"c1")</definedName>
    <definedName name="__shared_47_1_0">SUM("a1"*"c1")</definedName>
    <definedName name="__shared_47_10_0" localSheetId="1">SUM("a1"*"c1")</definedName>
    <definedName name="__shared_47_10_0" localSheetId="8">SUM("a1"*"c1")</definedName>
    <definedName name="__shared_47_10_0">SUM("a1"*"c1")</definedName>
    <definedName name="__shared_47_11_0" localSheetId="1">SUM("a1"*"c1")</definedName>
    <definedName name="__shared_47_11_0" localSheetId="8">SUM("a1"*"c1")</definedName>
    <definedName name="__shared_47_11_0">SUM("a1"*"c1")</definedName>
    <definedName name="__shared_47_12_0" localSheetId="1">SUM("a1"*"c1")</definedName>
    <definedName name="__shared_47_12_0" localSheetId="8">SUM("a1"*"c1")</definedName>
    <definedName name="__shared_47_12_0">SUM("a1"*"c1")</definedName>
    <definedName name="__shared_47_13_0" localSheetId="1">SUM("a1"*"c1")</definedName>
    <definedName name="__shared_47_13_0" localSheetId="8">SUM("a1"*"c1")</definedName>
    <definedName name="__shared_47_13_0">SUM("a1"*"c1")</definedName>
    <definedName name="__shared_47_14_0" localSheetId="1">SUM("a1"*"c1")</definedName>
    <definedName name="__shared_47_14_0" localSheetId="8">SUM("a1"*"c1")</definedName>
    <definedName name="__shared_47_14_0">SUM("a1"*"c1")</definedName>
    <definedName name="__shared_47_15_0" localSheetId="1">SUM("a1"*"c1")</definedName>
    <definedName name="__shared_47_15_0" localSheetId="8">SUM("a1"*"c1")</definedName>
    <definedName name="__shared_47_15_0">SUM("a1"*"c1")</definedName>
    <definedName name="__shared_47_16_0" localSheetId="1">SUM("a1"*"c1")</definedName>
    <definedName name="__shared_47_16_0" localSheetId="8">SUM("a1"*"c1")</definedName>
    <definedName name="__shared_47_16_0">SUM("a1"*"c1")</definedName>
    <definedName name="__shared_47_17_0" localSheetId="1">SUM("a1"*"c1")</definedName>
    <definedName name="__shared_47_17_0" localSheetId="8">SUM("a1"*"c1")</definedName>
    <definedName name="__shared_47_17_0">SUM("a1"*"c1")</definedName>
    <definedName name="__shared_47_18_0" localSheetId="1">SUM("a1"*"c1")</definedName>
    <definedName name="__shared_47_18_0" localSheetId="8">SUM("a1"*"c1")</definedName>
    <definedName name="__shared_47_18_0">SUM("a1"*"c1")</definedName>
    <definedName name="__shared_47_19_0" localSheetId="1">SUM("a1"*"c1")</definedName>
    <definedName name="__shared_47_19_0" localSheetId="8">SUM("a1"*"c1")</definedName>
    <definedName name="__shared_47_19_0">SUM("a1"*"c1")</definedName>
    <definedName name="__shared_47_2_0" localSheetId="1">SUM("a1"*"c1")</definedName>
    <definedName name="__shared_47_2_0" localSheetId="8">SUM("a1"*"c1")</definedName>
    <definedName name="__shared_47_2_0">SUM("a1"*"c1")</definedName>
    <definedName name="__shared_47_20_0" localSheetId="1">SUM("a1"*"c1")</definedName>
    <definedName name="__shared_47_20_0" localSheetId="8">SUM("a1"*"c1")</definedName>
    <definedName name="__shared_47_20_0">SUM("a1"*"c1")</definedName>
    <definedName name="__shared_47_21_0" localSheetId="1">SUM("a1"*"c1")</definedName>
    <definedName name="__shared_47_21_0" localSheetId="8">SUM("a1"*"c1")</definedName>
    <definedName name="__shared_47_21_0">SUM("a1"*"c1")</definedName>
    <definedName name="__shared_47_22_0" localSheetId="1">SUM("a1"*"c1")</definedName>
    <definedName name="__shared_47_22_0" localSheetId="8">SUM("a1"*"c1")</definedName>
    <definedName name="__shared_47_22_0">SUM("a1"*"c1")</definedName>
    <definedName name="__shared_47_23_0" localSheetId="1">SUM("a1"*"c1")</definedName>
    <definedName name="__shared_47_23_0" localSheetId="8">SUM("a1"*"c1")</definedName>
    <definedName name="__shared_47_23_0">SUM("a1"*"c1")</definedName>
    <definedName name="__shared_47_24_0" localSheetId="1">SUM("a1"*"c1")</definedName>
    <definedName name="__shared_47_24_0" localSheetId="8">SUM("a1"*"c1")</definedName>
    <definedName name="__shared_47_24_0">SUM("a1"*"c1")</definedName>
    <definedName name="__shared_47_25_0" localSheetId="1">SUM("a1"*"c1")</definedName>
    <definedName name="__shared_47_25_0" localSheetId="8">SUM("a1"*"c1")</definedName>
    <definedName name="__shared_47_25_0">SUM("a1"*"c1")</definedName>
    <definedName name="__shared_47_26_0" localSheetId="1">SUM("a1"*"c1")</definedName>
    <definedName name="__shared_47_26_0" localSheetId="8">SUM("a1"*"c1")</definedName>
    <definedName name="__shared_47_26_0">SUM("a1"*"c1")</definedName>
    <definedName name="__shared_47_27_0" localSheetId="1">SUM("a1"*"c1")</definedName>
    <definedName name="__shared_47_27_0" localSheetId="8">SUM("a1"*"c1")</definedName>
    <definedName name="__shared_47_27_0">SUM("a1"*"c1")</definedName>
    <definedName name="__shared_47_3_0" localSheetId="1">SUM("a1"*"c1")</definedName>
    <definedName name="__shared_47_3_0" localSheetId="8">SUM("a1"*"c1")</definedName>
    <definedName name="__shared_47_3_0">SUM("a1"*"c1")</definedName>
    <definedName name="__shared_47_4_0" localSheetId="1">SUM("a1"*"c1")</definedName>
    <definedName name="__shared_47_4_0" localSheetId="8">SUM("a1"*"c1")</definedName>
    <definedName name="__shared_47_4_0">SUM("a1"*"c1")</definedName>
    <definedName name="__shared_47_5_0" localSheetId="1">SUM("a1"*"c1")</definedName>
    <definedName name="__shared_47_5_0" localSheetId="8">SUM("a1"*"c1")</definedName>
    <definedName name="__shared_47_5_0">SUM("a1"*"c1")</definedName>
    <definedName name="__shared_47_6_0" localSheetId="1">SUM("a1"*"c1")</definedName>
    <definedName name="__shared_47_6_0" localSheetId="8">SUM("a1"*"c1")</definedName>
    <definedName name="__shared_47_6_0">SUM("a1"*"c1")</definedName>
    <definedName name="__shared_47_7_0" localSheetId="1">SUM("a1"*"c1")</definedName>
    <definedName name="__shared_47_7_0" localSheetId="8">SUM("a1"*"c1")</definedName>
    <definedName name="__shared_47_7_0">SUM("a1"*"c1")</definedName>
    <definedName name="__shared_47_8_0" localSheetId="1">SUM("a1"*"c1")</definedName>
    <definedName name="__shared_47_8_0" localSheetId="8">SUM("a1"*"c1")</definedName>
    <definedName name="__shared_47_8_0">SUM("a1"*"c1")</definedName>
    <definedName name="__shared_47_9_0" localSheetId="1">SUM("a1"*"c1")</definedName>
    <definedName name="__shared_47_9_0" localSheetId="8">SUM("a1"*"c1")</definedName>
    <definedName name="__shared_47_9_0">SUM("a1"*"c1")</definedName>
    <definedName name="__shared_49_0_0">"c1"*"a1"</definedName>
    <definedName name="__shared_49_1_0" localSheetId="1">SUM("a1"*"c1")</definedName>
    <definedName name="__shared_49_1_0" localSheetId="8">SUM("a1"*"c1")</definedName>
    <definedName name="__shared_49_1_0">SUM("a1"*"c1")</definedName>
    <definedName name="__shared_49_10_0" localSheetId="1">SUM("a1"*"c1")</definedName>
    <definedName name="__shared_49_10_0" localSheetId="8">SUM("a1"*"c1")</definedName>
    <definedName name="__shared_49_10_0">SUM("a1"*"c1")</definedName>
    <definedName name="__shared_49_11_0" localSheetId="1">SUM("a1"*"c1")</definedName>
    <definedName name="__shared_49_11_0" localSheetId="8">SUM("a1"*"c1")</definedName>
    <definedName name="__shared_49_11_0">SUM("a1"*"c1")</definedName>
    <definedName name="__shared_49_12_0" localSheetId="1">SUM("a1"*"c1")</definedName>
    <definedName name="__shared_49_12_0" localSheetId="8">SUM("a1"*"c1")</definedName>
    <definedName name="__shared_49_12_0">SUM("a1"*"c1")</definedName>
    <definedName name="__shared_49_13_0">"c1"*"a1"</definedName>
    <definedName name="__shared_49_14_0">"c1"*"a1"</definedName>
    <definedName name="__shared_49_15_0" localSheetId="1">SUM("a1"*"c1")</definedName>
    <definedName name="__shared_49_15_0" localSheetId="8">SUM("a1"*"c1")</definedName>
    <definedName name="__shared_49_15_0">SUM("a1"*"c1")</definedName>
    <definedName name="__shared_49_16_0" localSheetId="1">SUM("a1"*"c1")</definedName>
    <definedName name="__shared_49_16_0" localSheetId="8">SUM("a1"*"c1")</definedName>
    <definedName name="__shared_49_16_0">SUM("a1"*"c1")</definedName>
    <definedName name="__shared_49_17_0" localSheetId="1">SUM("a1"*"c1")</definedName>
    <definedName name="__shared_49_17_0" localSheetId="8">SUM("a1"*"c1")</definedName>
    <definedName name="__shared_49_17_0">SUM("a1"*"c1")</definedName>
    <definedName name="__shared_49_18_0" localSheetId="1">SUM("a1"*"c1")</definedName>
    <definedName name="__shared_49_18_0" localSheetId="8">SUM("a1"*"c1")</definedName>
    <definedName name="__shared_49_18_0">SUM("a1"*"c1")</definedName>
    <definedName name="__shared_49_19_0" localSheetId="1">SUM("a1"*"c1")</definedName>
    <definedName name="__shared_49_19_0" localSheetId="8">SUM("a1"*"c1")</definedName>
    <definedName name="__shared_49_19_0">SUM("a1"*"c1")</definedName>
    <definedName name="__shared_49_2_0">"c1"*"a1"</definedName>
    <definedName name="__shared_49_20_0" localSheetId="1">SUM("a1"*"c1")</definedName>
    <definedName name="__shared_49_20_0" localSheetId="8">SUM("a1"*"c1")</definedName>
    <definedName name="__shared_49_20_0">SUM("a1"*"c1")</definedName>
    <definedName name="__shared_49_21_0" localSheetId="1">SUM("a1"*"c1")</definedName>
    <definedName name="__shared_49_21_0" localSheetId="8">SUM("a1"*"c1")</definedName>
    <definedName name="__shared_49_21_0">SUM("a1"*"c1")</definedName>
    <definedName name="__shared_49_22_0" localSheetId="1">SUM("a1"*"c1")</definedName>
    <definedName name="__shared_49_22_0" localSheetId="8">SUM("a1"*"c1")</definedName>
    <definedName name="__shared_49_22_0">SUM("a1"*"c1")</definedName>
    <definedName name="__shared_49_23_0" localSheetId="1">SUM("a1"*"c1")</definedName>
    <definedName name="__shared_49_23_0" localSheetId="8">SUM("a1"*"c1")</definedName>
    <definedName name="__shared_49_23_0">SUM("a1"*"c1")</definedName>
    <definedName name="__shared_49_24_0" localSheetId="1">SUM("a1"*"c1")</definedName>
    <definedName name="__shared_49_24_0" localSheetId="8">SUM("a1"*"c1")</definedName>
    <definedName name="__shared_49_24_0">SUM("a1"*"c1")</definedName>
    <definedName name="__shared_49_25_0">"c1"*"a1"</definedName>
    <definedName name="__shared_49_26_0">"c1"*"a1"</definedName>
    <definedName name="__shared_49_27_0" localSheetId="1">SUM("a1"*"c1")</definedName>
    <definedName name="__shared_49_27_0" localSheetId="8">SUM("a1"*"c1")</definedName>
    <definedName name="__shared_49_27_0">SUM("a1"*"c1")</definedName>
    <definedName name="__shared_49_3_0" localSheetId="1">SUM("a1"*"c1")</definedName>
    <definedName name="__shared_49_3_0" localSheetId="8">SUM("a1"*"c1")</definedName>
    <definedName name="__shared_49_3_0">SUM("a1"*"c1")</definedName>
    <definedName name="__shared_49_4_0" localSheetId="1">SUM("a1"*"c1")</definedName>
    <definedName name="__shared_49_4_0" localSheetId="8">SUM("a1"*"c1")</definedName>
    <definedName name="__shared_49_4_0">SUM("a1"*"c1")</definedName>
    <definedName name="__shared_49_5_0" localSheetId="1">SUM("a1"*"c1")</definedName>
    <definedName name="__shared_49_5_0" localSheetId="8">SUM("a1"*"c1")</definedName>
    <definedName name="__shared_49_5_0">SUM("a1"*"c1")</definedName>
    <definedName name="__shared_49_6_0" localSheetId="1">SUM("a1"*"c1")</definedName>
    <definedName name="__shared_49_6_0" localSheetId="8">SUM("a1"*"c1")</definedName>
    <definedName name="__shared_49_6_0">SUM("a1"*"c1")</definedName>
    <definedName name="__shared_49_7_0" localSheetId="1">SUM("a1"*"c1")</definedName>
    <definedName name="__shared_49_7_0" localSheetId="8">SUM("a1"*"c1")</definedName>
    <definedName name="__shared_49_7_0">SUM("a1"*"c1")</definedName>
    <definedName name="__shared_49_8_0" localSheetId="1">SUM("a1"*"c1")</definedName>
    <definedName name="__shared_49_8_0" localSheetId="8">SUM("a1"*"c1")</definedName>
    <definedName name="__shared_49_8_0">SUM("a1"*"c1")</definedName>
    <definedName name="__shared_49_9_0" localSheetId="1">SUM("a1"*"c1")</definedName>
    <definedName name="__shared_49_9_0" localSheetId="8">SUM("a1"*"c1")</definedName>
    <definedName name="__shared_49_9_0">SUM("a1"*"c1")</definedName>
    <definedName name="__shared_51_0_0">"c1"*"a1"</definedName>
    <definedName name="__shared_51_1_0">"c1"*"a1"</definedName>
    <definedName name="__shared_51_2_0" localSheetId="1">SUM("a1"*"c1")</definedName>
    <definedName name="__shared_51_2_0" localSheetId="8">SUM("a1"*"c1")</definedName>
    <definedName name="__shared_51_2_0">SUM("a1"*"c1")</definedName>
    <definedName name="__shared_51_3_0">"c1"*"a1"</definedName>
    <definedName name="__shared_51_4_0">"c1"*"a1"</definedName>
    <definedName name="__shared_51_5_0" localSheetId="1">SUM("a1"*"c1")</definedName>
    <definedName name="__shared_51_5_0" localSheetId="8">SUM("a1"*"c1")</definedName>
    <definedName name="__shared_51_5_0">SUM("a1"*"c1")</definedName>
    <definedName name="__shared_51_6_0" localSheetId="1">SUM("a1"*"c1")</definedName>
    <definedName name="__shared_51_6_0" localSheetId="8">SUM("a1"*"c1")</definedName>
    <definedName name="__shared_51_6_0">SUM("a1"*"c1")</definedName>
    <definedName name="__shared_51_7_0" localSheetId="1">SUM("a1"*"c1")</definedName>
    <definedName name="__shared_51_7_0" localSheetId="8">SUM("a1"*"c1")</definedName>
    <definedName name="__shared_51_7_0">SUM("a1"*"c1")</definedName>
    <definedName name="__shared_53_0_0" localSheetId="1">SUM("a1"*"c1")</definedName>
    <definedName name="__shared_53_0_0" localSheetId="8">SUM("a1"*"c1")</definedName>
    <definedName name="__shared_53_0_0">SUM("a1"*"c1")</definedName>
    <definedName name="__shared_53_1_0" localSheetId="1">SUM("a1"*"c1")</definedName>
    <definedName name="__shared_53_1_0" localSheetId="8">SUM("a1"*"c1")</definedName>
    <definedName name="__shared_53_1_0">SUM("a1"*"c1")</definedName>
    <definedName name="__shared_53_2_0" localSheetId="1">SUM("a1"*"c1")</definedName>
    <definedName name="__shared_53_2_0" localSheetId="8">SUM("a1"*"c1")</definedName>
    <definedName name="__shared_53_2_0">SUM("a1"*"c1")</definedName>
    <definedName name="__shared_53_3_0" localSheetId="1">SUM("a1"*"c1")</definedName>
    <definedName name="__shared_53_3_0" localSheetId="8">SUM("a1"*"c1")</definedName>
    <definedName name="__shared_53_3_0">SUM("a1"*"c1")</definedName>
    <definedName name="__shared_53_4_0" localSheetId="1">SUM("a1"*"c1")</definedName>
    <definedName name="__shared_53_4_0" localSheetId="8">SUM("a1"*"c1")</definedName>
    <definedName name="__shared_53_4_0">SUM("a1"*"c1")</definedName>
    <definedName name="__shared_53_5_0" localSheetId="1">SUM("a1"*"c1")</definedName>
    <definedName name="__shared_53_5_0" localSheetId="8">SUM("a1"*"c1")</definedName>
    <definedName name="__shared_53_5_0">SUM("a1"*"c1")</definedName>
    <definedName name="__shared_53_6_0" localSheetId="1">SUM("a1"*"c1")</definedName>
    <definedName name="__shared_53_6_0" localSheetId="8">SUM("a1"*"c1")</definedName>
    <definedName name="__shared_53_6_0">SUM("a1"*"c1")</definedName>
    <definedName name="__shared_53_7_0" localSheetId="1">SUM("a1"*"c1")</definedName>
    <definedName name="__shared_53_7_0" localSheetId="8">SUM("a1"*"c1")</definedName>
    <definedName name="__shared_53_7_0">SUM("a1"*"c1")</definedName>
    <definedName name="__shared_53_8_0" localSheetId="1">SUM("a1"*"c1")</definedName>
    <definedName name="__shared_53_8_0" localSheetId="8">SUM("a1"*"c1")</definedName>
    <definedName name="__shared_53_8_0">SUM("a1"*"c1")</definedName>
    <definedName name="__shared_55_0_0" localSheetId="1">SUM("a1"*"c1")</definedName>
    <definedName name="__shared_55_0_0" localSheetId="8">SUM("a1"*"c1")</definedName>
    <definedName name="__shared_55_0_0">SUM("a1"*"c1")</definedName>
    <definedName name="__shared_55_1_0" localSheetId="1">SUM("a1"*"c1")</definedName>
    <definedName name="__shared_55_1_0" localSheetId="8">SUM("a1"*"c1")</definedName>
    <definedName name="__shared_55_1_0">SUM("a1"*"c1")</definedName>
    <definedName name="__shared_57_0_0" localSheetId="1">SUM("a1"*"c1")</definedName>
    <definedName name="__shared_57_0_0" localSheetId="8">SUM("a1"*"c1")</definedName>
    <definedName name="__shared_57_0_0">SUM("a1"*"c1")</definedName>
    <definedName name="__shared_57_1_0" localSheetId="1">SUM("a1"*"c1")</definedName>
    <definedName name="__shared_57_1_0" localSheetId="8">SUM("a1"*"c1")</definedName>
    <definedName name="__shared_57_1_0">SUM("a1"*"c1")</definedName>
    <definedName name="__shared_57_10_0" localSheetId="1">SUM("a1"*"c1")</definedName>
    <definedName name="__shared_57_10_0" localSheetId="8">SUM("a1"*"c1")</definedName>
    <definedName name="__shared_57_10_0">SUM("a1"*"c1")</definedName>
    <definedName name="__shared_57_11_0" localSheetId="1">SUM("a1"*"c1")</definedName>
    <definedName name="__shared_57_11_0" localSheetId="8">SUM("a1"*"c1")</definedName>
    <definedName name="__shared_57_11_0">SUM("a1"*"c1")</definedName>
    <definedName name="__shared_57_12_0" localSheetId="1">SUM("a1"*"c1")</definedName>
    <definedName name="__shared_57_12_0" localSheetId="8">SUM("a1"*"c1")</definedName>
    <definedName name="__shared_57_12_0">SUM("a1"*"c1")</definedName>
    <definedName name="__shared_57_2_0" localSheetId="1">SUM("a1"*"c1")</definedName>
    <definedName name="__shared_57_2_0" localSheetId="8">SUM("a1"*"c1")</definedName>
    <definedName name="__shared_57_2_0">SUM("a1"*"c1")</definedName>
    <definedName name="__shared_57_3_0" localSheetId="1">SUM("a1"*"c1")</definedName>
    <definedName name="__shared_57_3_0" localSheetId="8">SUM("a1"*"c1")</definedName>
    <definedName name="__shared_57_3_0">SUM("a1"*"c1")</definedName>
    <definedName name="__shared_57_4_0" localSheetId="1">SUM("a1"*"c1")</definedName>
    <definedName name="__shared_57_4_0" localSheetId="8">SUM("a1"*"c1")</definedName>
    <definedName name="__shared_57_4_0">SUM("a1"*"c1")</definedName>
    <definedName name="__shared_57_5_0" localSheetId="1">SUM("a1"*"c1")</definedName>
    <definedName name="__shared_57_5_0" localSheetId="8">SUM("a1"*"c1")</definedName>
    <definedName name="__shared_57_5_0">SUM("a1"*"c1")</definedName>
    <definedName name="__shared_57_6_0" localSheetId="1">SUM("a1"*"c1")</definedName>
    <definedName name="__shared_57_6_0" localSheetId="8">SUM("a1"*"c1")</definedName>
    <definedName name="__shared_57_6_0">SUM("a1"*"c1")</definedName>
    <definedName name="__shared_57_7_0" localSheetId="1">SUM("a1"*"c1")</definedName>
    <definedName name="__shared_57_7_0" localSheetId="8">SUM("a1"*"c1")</definedName>
    <definedName name="__shared_57_7_0">SUM("a1"*"c1")</definedName>
    <definedName name="__shared_57_8_0" localSheetId="1">SUM("a1"*"c1")</definedName>
    <definedName name="__shared_57_8_0" localSheetId="8">SUM("a1"*"c1")</definedName>
    <definedName name="__shared_57_8_0">SUM("a1"*"c1")</definedName>
    <definedName name="__shared_57_9_0" localSheetId="1">SUM("a1"*"c1")</definedName>
    <definedName name="__shared_57_9_0" localSheetId="8">SUM("a1"*"c1")</definedName>
    <definedName name="__shared_57_9_0">SUM("a1"*"c1")</definedName>
    <definedName name="__shared_59_0_0" localSheetId="1">SUM("a1"*"c1")</definedName>
    <definedName name="__shared_59_0_0" localSheetId="8">SUM("a1"*"c1")</definedName>
    <definedName name="__shared_59_0_0">SUM("a1"*"c1")</definedName>
    <definedName name="__shared_59_1_0" localSheetId="1">SUM("a1"*"c1")</definedName>
    <definedName name="__shared_59_1_0" localSheetId="8">SUM("a1"*"c1")</definedName>
    <definedName name="__shared_59_1_0">SUM("a1"*"c1")</definedName>
    <definedName name="__shared_59_10_0" localSheetId="1">SUM("a1"*"c1")</definedName>
    <definedName name="__shared_59_10_0" localSheetId="8">SUM("a1"*"c1")</definedName>
    <definedName name="__shared_59_10_0">SUM("a1"*"c1")</definedName>
    <definedName name="__shared_59_11_0" localSheetId="1">SUM("a1"*"c1")</definedName>
    <definedName name="__shared_59_11_0" localSheetId="8">SUM("a1"*"c1")</definedName>
    <definedName name="__shared_59_11_0">SUM("a1"*"c1")</definedName>
    <definedName name="__shared_59_2_0" localSheetId="1">SUM("a1"*"c1")</definedName>
    <definedName name="__shared_59_2_0" localSheetId="8">SUM("a1"*"c1")</definedName>
    <definedName name="__shared_59_2_0">SUM("a1"*"c1")</definedName>
    <definedName name="__shared_59_3_0" localSheetId="1">SUM("a1"*"c1")</definedName>
    <definedName name="__shared_59_3_0" localSheetId="8">SUM("a1"*"c1")</definedName>
    <definedName name="__shared_59_3_0">SUM("a1"*"c1")</definedName>
    <definedName name="__shared_59_4_0" localSheetId="1">SUM("a1"*"c1")</definedName>
    <definedName name="__shared_59_4_0" localSheetId="8">SUM("a1"*"c1")</definedName>
    <definedName name="__shared_59_4_0">SUM("a1"*"c1")</definedName>
    <definedName name="__shared_59_5_0" localSheetId="1">SUM("a1"*"c1")</definedName>
    <definedName name="__shared_59_5_0" localSheetId="8">SUM("a1"*"c1")</definedName>
    <definedName name="__shared_59_5_0">SUM("a1"*"c1")</definedName>
    <definedName name="__shared_59_6_0" localSheetId="1">SUM("a1"*"c1")</definedName>
    <definedName name="__shared_59_6_0" localSheetId="8">SUM("a1"*"c1")</definedName>
    <definedName name="__shared_59_6_0">SUM("a1"*"c1")</definedName>
    <definedName name="__shared_59_7_0" localSheetId="1">SUM("a1"*"c1")</definedName>
    <definedName name="__shared_59_7_0" localSheetId="8">SUM("a1"*"c1")</definedName>
    <definedName name="__shared_59_7_0">SUM("a1"*"c1")</definedName>
    <definedName name="__shared_59_8_0" localSheetId="1">SUM("a1"*"c1")</definedName>
    <definedName name="__shared_59_8_0" localSheetId="8">SUM("a1"*"c1")</definedName>
    <definedName name="__shared_59_8_0">SUM("a1"*"c1")</definedName>
    <definedName name="__shared_59_9_0" localSheetId="1">SUM("a1"*"c1")</definedName>
    <definedName name="__shared_59_9_0" localSheetId="8">SUM("a1"*"c1")</definedName>
    <definedName name="__shared_59_9_0">SUM("a1"*"c1")</definedName>
    <definedName name="__shared_61_0_0" localSheetId="1">SUM("a1"*"c1")</definedName>
    <definedName name="__shared_61_0_0" localSheetId="8">SUM("a1"*"c1")</definedName>
    <definedName name="__shared_61_0_0">SUM("a1"*"c1")</definedName>
    <definedName name="__shared_61_1_0" localSheetId="1">SUM("a1"*"c1")</definedName>
    <definedName name="__shared_61_1_0" localSheetId="8">SUM("a1"*"c1")</definedName>
    <definedName name="__shared_61_1_0">SUM("a1"*"c1")</definedName>
    <definedName name="__shared_61_10_0" localSheetId="1">SUM("a1"*"c1")</definedName>
    <definedName name="__shared_61_10_0" localSheetId="8">SUM("a1"*"c1")</definedName>
    <definedName name="__shared_61_10_0">SUM("a1"*"c1")</definedName>
    <definedName name="__shared_61_2_0" localSheetId="1">SUM("a1"*"c1")</definedName>
    <definedName name="__shared_61_2_0" localSheetId="8">SUM("a1"*"c1")</definedName>
    <definedName name="__shared_61_2_0">SUM("a1"*"c1")</definedName>
    <definedName name="__shared_61_3_0" localSheetId="1">SUM("a1"*"c1")</definedName>
    <definedName name="__shared_61_3_0" localSheetId="8">SUM("a1"*"c1")</definedName>
    <definedName name="__shared_61_3_0">SUM("a1"*"c1")</definedName>
    <definedName name="__shared_61_4_0" localSheetId="1">SUM("a1"*"c1")</definedName>
    <definedName name="__shared_61_4_0" localSheetId="8">SUM("a1"*"c1")</definedName>
    <definedName name="__shared_61_4_0">SUM("a1"*"c1")</definedName>
    <definedName name="__shared_61_5_0" localSheetId="1">SUM("a1"*"c1")</definedName>
    <definedName name="__shared_61_5_0" localSheetId="8">SUM("a1"*"c1")</definedName>
    <definedName name="__shared_61_5_0">SUM("a1"*"c1")</definedName>
    <definedName name="__shared_61_6_0" localSheetId="1">SUM("a1"*"c1")</definedName>
    <definedName name="__shared_61_6_0" localSheetId="8">SUM("a1"*"c1")</definedName>
    <definedName name="__shared_61_6_0">SUM("a1"*"c1")</definedName>
    <definedName name="__shared_61_7_0" localSheetId="1">SUM("a1"*"c1")</definedName>
    <definedName name="__shared_61_7_0" localSheetId="8">SUM("a1"*"c1")</definedName>
    <definedName name="__shared_61_7_0">SUM("a1"*"c1")</definedName>
    <definedName name="__shared_61_8_0" localSheetId="1">SUM("a1"*"c1")</definedName>
    <definedName name="__shared_61_8_0" localSheetId="8">SUM("a1"*"c1")</definedName>
    <definedName name="__shared_61_8_0">SUM("a1"*"c1")</definedName>
    <definedName name="__shared_61_9_0" localSheetId="1">SUM("a1"*"c1")</definedName>
    <definedName name="__shared_61_9_0" localSheetId="8">SUM("a1"*"c1")</definedName>
    <definedName name="__shared_61_9_0">SUM("a1"*"c1")</definedName>
    <definedName name="__shared_63_0_0" localSheetId="1">SUM("a1"*"c1")</definedName>
    <definedName name="__shared_63_0_0" localSheetId="8">SUM("a1"*"c1")</definedName>
    <definedName name="__shared_63_0_0">SUM("a1"*"c1")</definedName>
    <definedName name="__shared_63_1_0" localSheetId="1">SUM("a1"*"c1")</definedName>
    <definedName name="__shared_63_1_0" localSheetId="8">SUM("a1"*"c1")</definedName>
    <definedName name="__shared_63_1_0">SUM("a1"*"c1")</definedName>
    <definedName name="__shared_63_10_0" localSheetId="1">SUM("a1"*"c1")</definedName>
    <definedName name="__shared_63_10_0" localSheetId="8">SUM("a1"*"c1")</definedName>
    <definedName name="__shared_63_10_0">SUM("a1"*"c1")</definedName>
    <definedName name="__shared_63_2_0" localSheetId="1">SUM("a1"*"c1")</definedName>
    <definedName name="__shared_63_2_0" localSheetId="8">SUM("a1"*"c1")</definedName>
    <definedName name="__shared_63_2_0">SUM("a1"*"c1")</definedName>
    <definedName name="__shared_63_3_0" localSheetId="1">SUM("a1"*"c1")</definedName>
    <definedName name="__shared_63_3_0" localSheetId="8">SUM("a1"*"c1")</definedName>
    <definedName name="__shared_63_3_0">SUM("a1"*"c1")</definedName>
    <definedName name="__shared_63_4_0" localSheetId="1">SUM("a1"*"c1")</definedName>
    <definedName name="__shared_63_4_0" localSheetId="8">SUM("a1"*"c1")</definedName>
    <definedName name="__shared_63_4_0">SUM("a1"*"c1")</definedName>
    <definedName name="__shared_63_5_0" localSheetId="1">SUM("a1"*"c1")</definedName>
    <definedName name="__shared_63_5_0" localSheetId="8">SUM("a1"*"c1")</definedName>
    <definedName name="__shared_63_5_0">SUM("a1"*"c1")</definedName>
    <definedName name="__shared_63_6_0" localSheetId="1">SUM("a1"*"c1")</definedName>
    <definedName name="__shared_63_6_0" localSheetId="8">SUM("a1"*"c1")</definedName>
    <definedName name="__shared_63_6_0">SUM("a1"*"c1")</definedName>
    <definedName name="__shared_63_7_0" localSheetId="1">SUM("a1"*"c1")</definedName>
    <definedName name="__shared_63_7_0" localSheetId="8">SUM("a1"*"c1")</definedName>
    <definedName name="__shared_63_7_0">SUM("a1"*"c1")</definedName>
    <definedName name="__shared_63_8_0" localSheetId="1">SUM("a1"*"c1")</definedName>
    <definedName name="__shared_63_8_0" localSheetId="8">SUM("a1"*"c1")</definedName>
    <definedName name="__shared_63_8_0">SUM("a1"*"c1")</definedName>
    <definedName name="__shared_63_9_0" localSheetId="1">SUM("a1"*"c1")</definedName>
    <definedName name="__shared_63_9_0" localSheetId="8">SUM("a1"*"c1")</definedName>
    <definedName name="__shared_63_9_0">SUM("a1"*"c1")</definedName>
    <definedName name="__shared_65_0_0" localSheetId="1">SUM("a1"*"c1")</definedName>
    <definedName name="__shared_65_0_0" localSheetId="8">SUM("a1"*"c1")</definedName>
    <definedName name="__shared_65_0_0">SUM("a1"*"c1")</definedName>
    <definedName name="__shared_65_1_0" localSheetId="1">SUM("a1"*"c1")</definedName>
    <definedName name="__shared_65_1_0" localSheetId="8">SUM("a1"*"c1")</definedName>
    <definedName name="__shared_65_1_0">SUM("a1"*"c1")</definedName>
    <definedName name="__shared_65_2_0" localSheetId="1">SUM("a1"*"c1")</definedName>
    <definedName name="__shared_65_2_0" localSheetId="8">SUM("a1"*"c1")</definedName>
    <definedName name="__shared_65_2_0">SUM("a1"*"c1")</definedName>
    <definedName name="__shared_65_3_0" localSheetId="1">SUM("a1"*"c1")</definedName>
    <definedName name="__shared_65_3_0" localSheetId="8">SUM("a1"*"c1")</definedName>
    <definedName name="__shared_65_3_0">SUM("a1"*"c1")</definedName>
    <definedName name="__shared_65_4_0" localSheetId="1">SUM("a1"*"c1")</definedName>
    <definedName name="__shared_65_4_0" localSheetId="8">SUM("a1"*"c1")</definedName>
    <definedName name="__shared_65_4_0">SUM("a1"*"c1")</definedName>
    <definedName name="__shared_65_5_0" localSheetId="1">SUM("a1"*"c1")</definedName>
    <definedName name="__shared_65_5_0" localSheetId="8">SUM("a1"*"c1")</definedName>
    <definedName name="__shared_65_5_0">SUM("a1"*"c1")</definedName>
    <definedName name="__shared_65_6_0" localSheetId="1">SUM("a1"*"c1")</definedName>
    <definedName name="__shared_65_6_0" localSheetId="8">SUM("a1"*"c1")</definedName>
    <definedName name="__shared_65_6_0">SUM("a1"*"c1")</definedName>
    <definedName name="__shared_65_7_0" localSheetId="1">SUM("a1"*"c1")</definedName>
    <definedName name="__shared_65_7_0" localSheetId="8">SUM("a1"*"c1")</definedName>
    <definedName name="__shared_65_7_0">SUM("a1"*"c1")</definedName>
    <definedName name="__shared_66_0_0" localSheetId="1">SUM("a1"*"c1")</definedName>
    <definedName name="__shared_66_0_0" localSheetId="8">SUM("a1"*"c1")</definedName>
    <definedName name="__shared_66_0_0">SUM("a1"*"c1")</definedName>
    <definedName name="__shared_66_1_0" localSheetId="1">SUM("a1"*"c1")</definedName>
    <definedName name="__shared_66_1_0" localSheetId="8">SUM("a1"*"c1")</definedName>
    <definedName name="__shared_66_1_0">SUM("a1"*"c1")</definedName>
    <definedName name="__shared_66_10_0" localSheetId="1">SUM("a1"*"c1")</definedName>
    <definedName name="__shared_66_10_0" localSheetId="8">SUM("a1"*"c1")</definedName>
    <definedName name="__shared_66_10_0">SUM("a1"*"c1")</definedName>
    <definedName name="__shared_66_11_0" localSheetId="1">SUM("a1"*"c1")</definedName>
    <definedName name="__shared_66_11_0" localSheetId="8">SUM("a1"*"c1")</definedName>
    <definedName name="__shared_66_11_0">SUM("a1"*"c1")</definedName>
    <definedName name="__shared_66_12_0" localSheetId="1">SUM("a1"*"c1")</definedName>
    <definedName name="__shared_66_12_0" localSheetId="8">SUM("a1"*"c1")</definedName>
    <definedName name="__shared_66_12_0">SUM("a1"*"c1")</definedName>
    <definedName name="__shared_66_13_0" localSheetId="1">SUM("a1"*"c1")</definedName>
    <definedName name="__shared_66_13_0" localSheetId="8">SUM("a1"*"c1")</definedName>
    <definedName name="__shared_66_13_0">SUM("a1"*"c1")</definedName>
    <definedName name="__shared_66_14_0" localSheetId="1">SUM("a1"*"c1")</definedName>
    <definedName name="__shared_66_14_0" localSheetId="8">SUM("a1"*"c1")</definedName>
    <definedName name="__shared_66_14_0">SUM("a1"*"c1")</definedName>
    <definedName name="__shared_66_15_0" localSheetId="1">SUM("a1"*"c1")</definedName>
    <definedName name="__shared_66_15_0" localSheetId="8">SUM("a1"*"c1")</definedName>
    <definedName name="__shared_66_15_0">SUM("a1"*"c1")</definedName>
    <definedName name="__shared_66_2_0" localSheetId="1">SUM("a1"*"c1")</definedName>
    <definedName name="__shared_66_2_0" localSheetId="8">SUM("a1"*"c1")</definedName>
    <definedName name="__shared_66_2_0">SUM("a1"*"c1")</definedName>
    <definedName name="__shared_66_3_0" localSheetId="1">SUM("a1"*"c1")</definedName>
    <definedName name="__shared_66_3_0" localSheetId="8">SUM("a1"*"c1")</definedName>
    <definedName name="__shared_66_3_0">SUM("a1"*"c1")</definedName>
    <definedName name="__shared_66_4_0" localSheetId="1">SUM("a1"*"c1")</definedName>
    <definedName name="__shared_66_4_0" localSheetId="8">SUM("a1"*"c1")</definedName>
    <definedName name="__shared_66_4_0">SUM("a1"*"c1")</definedName>
    <definedName name="__shared_66_5_0" localSheetId="1">SUM("a1"*"c1")</definedName>
    <definedName name="__shared_66_5_0" localSheetId="8">SUM("a1"*"c1")</definedName>
    <definedName name="__shared_66_5_0">SUM("a1"*"c1")</definedName>
    <definedName name="__shared_66_6_0" localSheetId="1">SUM("a1"*"c1")</definedName>
    <definedName name="__shared_66_6_0" localSheetId="8">SUM("a1"*"c1")</definedName>
    <definedName name="__shared_66_6_0">SUM("a1"*"c1")</definedName>
    <definedName name="__shared_66_7_0" localSheetId="1">SUM("a1"*"c1")</definedName>
    <definedName name="__shared_66_7_0" localSheetId="8">SUM("a1"*"c1")</definedName>
    <definedName name="__shared_66_7_0">SUM("a1"*"c1")</definedName>
    <definedName name="__shared_66_8_0" localSheetId="1">SUM("a1"*"c1")</definedName>
    <definedName name="__shared_66_8_0" localSheetId="8">SUM("a1"*"c1")</definedName>
    <definedName name="__shared_66_8_0">SUM("a1"*"c1")</definedName>
    <definedName name="__shared_66_9_0" localSheetId="1">SUM("a1"*"c1")</definedName>
    <definedName name="__shared_66_9_0" localSheetId="8">SUM("a1"*"c1")</definedName>
    <definedName name="__shared_66_9_0">SUM("a1"*"c1")</definedName>
    <definedName name="__shared_68_0_0" localSheetId="1">SUM("a1"*"c1")</definedName>
    <definedName name="__shared_68_0_0" localSheetId="8">SUM("a1"*"c1")</definedName>
    <definedName name="__shared_68_0_0">SUM("a1"*"c1")</definedName>
    <definedName name="__shared_68_1_0" localSheetId="1">SUM("a1"*"c1")</definedName>
    <definedName name="__shared_68_1_0" localSheetId="8">SUM("a1"*"c1")</definedName>
    <definedName name="__shared_68_1_0">SUM("a1"*"c1")</definedName>
    <definedName name="__shared_68_10_0" localSheetId="1">SUM("a1"*"c1")</definedName>
    <definedName name="__shared_68_10_0" localSheetId="8">SUM("a1"*"c1")</definedName>
    <definedName name="__shared_68_10_0">SUM("a1"*"c1")</definedName>
    <definedName name="__shared_68_11_0" localSheetId="1">SUM("a1"*"c1")</definedName>
    <definedName name="__shared_68_11_0" localSheetId="8">SUM("a1"*"c1")</definedName>
    <definedName name="__shared_68_11_0">SUM("a1"*"c1")</definedName>
    <definedName name="__shared_68_12_0" localSheetId="1">SUM("a1"*"c1")</definedName>
    <definedName name="__shared_68_12_0" localSheetId="8">SUM("a1"*"c1")</definedName>
    <definedName name="__shared_68_12_0">SUM("a1"*"c1")</definedName>
    <definedName name="__shared_68_13_0" localSheetId="1">SUM("a1"*"c1")</definedName>
    <definedName name="__shared_68_13_0" localSheetId="8">SUM("a1"*"c1")</definedName>
    <definedName name="__shared_68_13_0">SUM("a1"*"c1")</definedName>
    <definedName name="__shared_68_14_0" localSheetId="1">SUM("a1"*"c1")</definedName>
    <definedName name="__shared_68_14_0" localSheetId="8">SUM("a1"*"c1")</definedName>
    <definedName name="__shared_68_14_0">SUM("a1"*"c1")</definedName>
    <definedName name="__shared_68_15_0" localSheetId="1">SUM("a1"*"c1")</definedName>
    <definedName name="__shared_68_15_0" localSheetId="8">SUM("a1"*"c1")</definedName>
    <definedName name="__shared_68_15_0">SUM("a1"*"c1")</definedName>
    <definedName name="__shared_68_16_0" localSheetId="1">SUM("a1"*"c1")</definedName>
    <definedName name="__shared_68_16_0" localSheetId="8">SUM("a1"*"c1")</definedName>
    <definedName name="__shared_68_16_0">SUM("a1"*"c1")</definedName>
    <definedName name="__shared_68_2_0" localSheetId="1">SUM("a1"*"c1")</definedName>
    <definedName name="__shared_68_2_0" localSheetId="8">SUM("a1"*"c1")</definedName>
    <definedName name="__shared_68_2_0">SUM("a1"*"c1")</definedName>
    <definedName name="__shared_68_3_0" localSheetId="1">SUM("a1"*"c1")</definedName>
    <definedName name="__shared_68_3_0" localSheetId="8">SUM("a1"*"c1")</definedName>
    <definedName name="__shared_68_3_0">SUM("a1"*"c1")</definedName>
    <definedName name="__shared_68_4_0" localSheetId="1">SUM("a1"*"c1")</definedName>
    <definedName name="__shared_68_4_0" localSheetId="8">SUM("a1"*"c1")</definedName>
    <definedName name="__shared_68_4_0">SUM("a1"*"c1")</definedName>
    <definedName name="__shared_68_5_0" localSheetId="1">SUM("a1"*"c1")</definedName>
    <definedName name="__shared_68_5_0" localSheetId="8">SUM("a1"*"c1")</definedName>
    <definedName name="__shared_68_5_0">SUM("a1"*"c1")</definedName>
    <definedName name="__shared_68_6_0" localSheetId="1">SUM("a1"*"c1")</definedName>
    <definedName name="__shared_68_6_0" localSheetId="8">SUM("a1"*"c1")</definedName>
    <definedName name="__shared_68_6_0">SUM("a1"*"c1")</definedName>
    <definedName name="__shared_68_7_0" localSheetId="1">SUM("a1"*"c1")</definedName>
    <definedName name="__shared_68_7_0" localSheetId="8">SUM("a1"*"c1")</definedName>
    <definedName name="__shared_68_7_0">SUM("a1"*"c1")</definedName>
    <definedName name="__shared_68_8_0" localSheetId="1">SUM("a1"*"c1")</definedName>
    <definedName name="__shared_68_8_0" localSheetId="8">SUM("a1"*"c1")</definedName>
    <definedName name="__shared_68_8_0">SUM("a1"*"c1")</definedName>
    <definedName name="__shared_68_9_0" localSheetId="1">SUM("a1"*"c1")</definedName>
    <definedName name="__shared_68_9_0" localSheetId="8">SUM("a1"*"c1")</definedName>
    <definedName name="__shared_68_9_0">SUM("a1"*"c1")</definedName>
    <definedName name="__shared_70_0_0" localSheetId="1">SUM("a1"*"c1")</definedName>
    <definedName name="__shared_70_0_0" localSheetId="8">SUM("a1"*"c1")</definedName>
    <definedName name="__shared_70_0_0">SUM("a1"*"c1")</definedName>
    <definedName name="__shared_70_1_0" localSheetId="1">SUM("a1"*"c1")</definedName>
    <definedName name="__shared_70_1_0" localSheetId="8">SUM("a1"*"c1")</definedName>
    <definedName name="__shared_70_1_0">SUM("a1"*"c1")</definedName>
    <definedName name="__shared_70_10_0" localSheetId="1">SUM("a1"*"c1")</definedName>
    <definedName name="__shared_70_10_0" localSheetId="8">SUM("a1"*"c1")</definedName>
    <definedName name="__shared_70_10_0">SUM("a1"*"c1")</definedName>
    <definedName name="__shared_70_11_0" localSheetId="1">SUM("a1"*"c1")</definedName>
    <definedName name="__shared_70_11_0" localSheetId="8">SUM("a1"*"c1")</definedName>
    <definedName name="__shared_70_11_0">SUM("a1"*"c1")</definedName>
    <definedName name="__shared_70_12_0" localSheetId="1">SUM("a1"*"c1")</definedName>
    <definedName name="__shared_70_12_0" localSheetId="8">SUM("a1"*"c1")</definedName>
    <definedName name="__shared_70_12_0">SUM("a1"*"c1")</definedName>
    <definedName name="__shared_70_13_0" localSheetId="1">SUM("a1"*"c1")</definedName>
    <definedName name="__shared_70_13_0" localSheetId="8">SUM("a1"*"c1")</definedName>
    <definedName name="__shared_70_13_0">SUM("a1"*"c1")</definedName>
    <definedName name="__shared_70_14_0" localSheetId="1">SUM("a1"*"c1")</definedName>
    <definedName name="__shared_70_14_0" localSheetId="8">SUM("a1"*"c1")</definedName>
    <definedName name="__shared_70_14_0">SUM("a1"*"c1")</definedName>
    <definedName name="__shared_70_15_0" localSheetId="1">SUM("a1"*"c1")</definedName>
    <definedName name="__shared_70_15_0" localSheetId="8">SUM("a1"*"c1")</definedName>
    <definedName name="__shared_70_15_0">SUM("a1"*"c1")</definedName>
    <definedName name="__shared_70_16_0" localSheetId="1">SUM("a1"*"c1")</definedName>
    <definedName name="__shared_70_16_0" localSheetId="8">SUM("a1"*"c1")</definedName>
    <definedName name="__shared_70_16_0">SUM("a1"*"c1")</definedName>
    <definedName name="__shared_70_2_0" localSheetId="1">SUM("a1"*"c1")</definedName>
    <definedName name="__shared_70_2_0" localSheetId="8">SUM("a1"*"c1")</definedName>
    <definedName name="__shared_70_2_0">SUM("a1"*"c1")</definedName>
    <definedName name="__shared_70_3_0" localSheetId="1">SUM("a1"*"c1")</definedName>
    <definedName name="__shared_70_3_0" localSheetId="8">SUM("a1"*"c1")</definedName>
    <definedName name="__shared_70_3_0">SUM("a1"*"c1")</definedName>
    <definedName name="__shared_70_4_0" localSheetId="1">SUM("a1"*"c1")</definedName>
    <definedName name="__shared_70_4_0" localSheetId="8">SUM("a1"*"c1")</definedName>
    <definedName name="__shared_70_4_0">SUM("a1"*"c1")</definedName>
    <definedName name="__shared_70_5_0" localSheetId="1">SUM("a1"*"c1")</definedName>
    <definedName name="__shared_70_5_0" localSheetId="8">SUM("a1"*"c1")</definedName>
    <definedName name="__shared_70_5_0">SUM("a1"*"c1")</definedName>
    <definedName name="__shared_70_6_0" localSheetId="1">SUM("a1"*"c1")</definedName>
    <definedName name="__shared_70_6_0" localSheetId="8">SUM("a1"*"c1")</definedName>
    <definedName name="__shared_70_6_0">SUM("a1"*"c1")</definedName>
    <definedName name="__shared_70_7_0" localSheetId="1">SUM("a1"*"c1")</definedName>
    <definedName name="__shared_70_7_0" localSheetId="8">SUM("a1"*"c1")</definedName>
    <definedName name="__shared_70_7_0">SUM("a1"*"c1")</definedName>
    <definedName name="__shared_70_8_0" localSheetId="1">SUM("a1"*"c1")</definedName>
    <definedName name="__shared_70_8_0" localSheetId="8">SUM("a1"*"c1")</definedName>
    <definedName name="__shared_70_8_0">SUM("a1"*"c1")</definedName>
    <definedName name="__shared_70_9_0" localSheetId="1">SUM("a1"*"c1")</definedName>
    <definedName name="__shared_70_9_0" localSheetId="8">SUM("a1"*"c1")</definedName>
    <definedName name="__shared_70_9_0">SUM("a1"*"c1")</definedName>
    <definedName name="__shared_71_0_0" localSheetId="1">SUM("a1"*"c1")</definedName>
    <definedName name="__shared_71_0_0" localSheetId="8">SUM("a1"*"c1")</definedName>
    <definedName name="__shared_71_0_0">SUM("a1"*"c1")</definedName>
    <definedName name="__shared_71_1_0" localSheetId="1">SUM("a1"*"c1")</definedName>
    <definedName name="__shared_71_1_0" localSheetId="8">SUM("a1"*"c1")</definedName>
    <definedName name="__shared_71_1_0">SUM("a1"*"c1")</definedName>
    <definedName name="__shared_71_10_0" localSheetId="1">SUM("a1"*"c1")</definedName>
    <definedName name="__shared_71_10_0" localSheetId="8">SUM("a1"*"c1")</definedName>
    <definedName name="__shared_71_10_0">SUM("a1"*"c1")</definedName>
    <definedName name="__shared_71_11_0" localSheetId="1">SUM("a1"*"c1")</definedName>
    <definedName name="__shared_71_11_0" localSheetId="8">SUM("a1"*"c1")</definedName>
    <definedName name="__shared_71_11_0">SUM("a1"*"c1")</definedName>
    <definedName name="__shared_71_12_0" localSheetId="1">SUM("a1"*"c1")</definedName>
    <definedName name="__shared_71_12_0" localSheetId="8">SUM("a1"*"c1")</definedName>
    <definedName name="__shared_71_12_0">SUM("a1"*"c1")</definedName>
    <definedName name="__shared_71_13_0" localSheetId="1">SUM("a1"*"c1")</definedName>
    <definedName name="__shared_71_13_0" localSheetId="8">SUM("a1"*"c1")</definedName>
    <definedName name="__shared_71_13_0">SUM("a1"*"c1")</definedName>
    <definedName name="__shared_71_14_0" localSheetId="1">SUM("a1"*"c1")</definedName>
    <definedName name="__shared_71_14_0" localSheetId="8">SUM("a1"*"c1")</definedName>
    <definedName name="__shared_71_14_0">SUM("a1"*"c1")</definedName>
    <definedName name="__shared_71_15_0" localSheetId="1">SUM("a1"*"c1")</definedName>
    <definedName name="__shared_71_15_0" localSheetId="8">SUM("a1"*"c1")</definedName>
    <definedName name="__shared_71_15_0">SUM("a1"*"c1")</definedName>
    <definedName name="__shared_71_16_0" localSheetId="1">SUM("a1"*"c1")</definedName>
    <definedName name="__shared_71_16_0" localSheetId="8">SUM("a1"*"c1")</definedName>
    <definedName name="__shared_71_16_0">SUM("a1"*"c1")</definedName>
    <definedName name="__shared_71_17_0" localSheetId="1">SUM("a1"*"c1")</definedName>
    <definedName name="__shared_71_17_0" localSheetId="8">SUM("a1"*"c1")</definedName>
    <definedName name="__shared_71_17_0">SUM("a1"*"c1")</definedName>
    <definedName name="__shared_71_2_0" localSheetId="1">SUM("a1"*"c1")</definedName>
    <definedName name="__shared_71_2_0" localSheetId="8">SUM("a1"*"c1")</definedName>
    <definedName name="__shared_71_2_0">SUM("a1"*"c1")</definedName>
    <definedName name="__shared_71_3_0" localSheetId="1">SUM("a1"*"c1")</definedName>
    <definedName name="__shared_71_3_0" localSheetId="8">SUM("a1"*"c1")</definedName>
    <definedName name="__shared_71_3_0">SUM("a1"*"c1")</definedName>
    <definedName name="__shared_71_4_0" localSheetId="1">SUM("a1"*"c1")</definedName>
    <definedName name="__shared_71_4_0" localSheetId="8">SUM("a1"*"c1")</definedName>
    <definedName name="__shared_71_4_0">SUM("a1"*"c1")</definedName>
    <definedName name="__shared_71_5_0" localSheetId="1">SUM("a1"*"c1")</definedName>
    <definedName name="__shared_71_5_0" localSheetId="8">SUM("a1"*"c1")</definedName>
    <definedName name="__shared_71_5_0">SUM("a1"*"c1")</definedName>
    <definedName name="__shared_71_6_0" localSheetId="1">SUM("a1"*"c1")</definedName>
    <definedName name="__shared_71_6_0" localSheetId="8">SUM("a1"*"c1")</definedName>
    <definedName name="__shared_71_6_0">SUM("a1"*"c1")</definedName>
    <definedName name="__shared_71_7_0" localSheetId="1">SUM("a1"*"c1")</definedName>
    <definedName name="__shared_71_7_0" localSheetId="8">SUM("a1"*"c1")</definedName>
    <definedName name="__shared_71_7_0">SUM("a1"*"c1")</definedName>
    <definedName name="__shared_71_8_0" localSheetId="1">SUM("a1"*"c1")</definedName>
    <definedName name="__shared_71_8_0" localSheetId="8">SUM("a1"*"c1")</definedName>
    <definedName name="__shared_71_8_0">SUM("a1"*"c1")</definedName>
    <definedName name="__shared_71_9_0" localSheetId="1">SUM("a1"*"c1")</definedName>
    <definedName name="__shared_71_9_0" localSheetId="8">SUM("a1"*"c1")</definedName>
    <definedName name="__shared_71_9_0">SUM("a1"*"c1")</definedName>
    <definedName name="__shared_73_0_0" localSheetId="1">SUM("a1"*"c1")</definedName>
    <definedName name="__shared_73_0_0" localSheetId="8">SUM("a1"*"c1")</definedName>
    <definedName name="__shared_73_0_0">SUM("a1"*"c1")</definedName>
    <definedName name="__shared_73_1_0" localSheetId="1">SUM("a1"*"c1")</definedName>
    <definedName name="__shared_73_1_0" localSheetId="8">SUM("a1"*"c1")</definedName>
    <definedName name="__shared_73_1_0">SUM("a1"*"c1")</definedName>
    <definedName name="__shared_73_2_0" localSheetId="1">SUM("a1"*"c1")</definedName>
    <definedName name="__shared_73_2_0" localSheetId="8">SUM("a1"*"c1")</definedName>
    <definedName name="__shared_73_2_0">SUM("a1"*"c1")</definedName>
    <definedName name="__shared_73_3_0" localSheetId="1">SUM("a1"*"c1")</definedName>
    <definedName name="__shared_73_3_0" localSheetId="8">SUM("a1"*"c1")</definedName>
    <definedName name="__shared_73_3_0">SUM("a1"*"c1")</definedName>
    <definedName name="__sp606" localSheetId="6">#REF!</definedName>
    <definedName name="__sp606">#REF!</definedName>
    <definedName name="__xlnm.Print_Area">"#ref!"</definedName>
    <definedName name="__xlnm_Print_Area">"#ref!"</definedName>
    <definedName name="_110" localSheetId="6">#REF!</definedName>
    <definedName name="_110">#REF!</definedName>
    <definedName name="_210" localSheetId="6">#REF!</definedName>
    <definedName name="_210">#REF!</definedName>
    <definedName name="_224" localSheetId="6">#REF!</definedName>
    <definedName name="_224">#REF!</definedName>
    <definedName name="_225" localSheetId="6">#REF!</definedName>
    <definedName name="_225">#REF!</definedName>
    <definedName name="_310" localSheetId="6">#REF!</definedName>
    <definedName name="_310">#REF!</definedName>
    <definedName name="_410" localSheetId="6">#REF!</definedName>
    <definedName name="_410">#REF!</definedName>
    <definedName name="_424" localSheetId="6">#REF!</definedName>
    <definedName name="_424">#REF!</definedName>
    <definedName name="_514" localSheetId="6">#REF!</definedName>
    <definedName name="_514">#REF!</definedName>
    <definedName name="_7.1__2" localSheetId="6">'[11]D7(1)'!#REF!</definedName>
    <definedName name="_7.1__2">'[11]D7(1)'!#REF!</definedName>
    <definedName name="_705" localSheetId="6">#REF!</definedName>
    <definedName name="_705">#REF!</definedName>
    <definedName name="_DIV1">[9]RAB!$J$29</definedName>
    <definedName name="_DIV10" localSheetId="6">'[10]Kuantitas &amp; Harga'!#REF!</definedName>
    <definedName name="_DIV10">'[10]Kuantitas &amp; Harga'!#REF!</definedName>
    <definedName name="_DIV11" localSheetId="6">'[10]Kuantitas &amp; Harga'!#REF!</definedName>
    <definedName name="_DIV11">'[10]Kuantitas &amp; Harga'!#REF!</definedName>
    <definedName name="_div2" localSheetId="6">'[10]Rekap Biaya'!#REF!</definedName>
    <definedName name="_div2">'[10]Rekap Biaya'!#REF!</definedName>
    <definedName name="_DIV3" hidden="1">[6]Div2!$G$12:$G$20</definedName>
    <definedName name="_DIV4" localSheetId="6">'[10]Kuantitas &amp; Harga'!#REF!</definedName>
    <definedName name="_DIV4">'[10]Kuantitas &amp; Harga'!#REF!</definedName>
    <definedName name="_DIV5" localSheetId="6">'[10]Kuantitas &amp; Harga'!#REF!</definedName>
    <definedName name="_DIV5">'[10]Kuantitas &amp; Harga'!#REF!</definedName>
    <definedName name="_DIV6" localSheetId="6">'[10]Kuantitas &amp; Harga'!#REF!</definedName>
    <definedName name="_DIV6">'[10]Kuantitas &amp; Harga'!#REF!</definedName>
    <definedName name="_DIV7" localSheetId="6">'[10]Kuantitas &amp; Harga'!#REF!</definedName>
    <definedName name="_DIV7">'[10]Kuantitas &amp; Harga'!#REF!</definedName>
    <definedName name="_DIV8" localSheetId="6">'[10]Kuantitas &amp; Harga'!#REF!</definedName>
    <definedName name="_DIV8">'[10]Kuantitas &amp; Harga'!#REF!</definedName>
    <definedName name="_DIV9" localSheetId="6">'[10]Kuantitas &amp; Harga'!#REF!</definedName>
    <definedName name="_DIV9">'[10]Kuantitas &amp; Harga'!#REF!</definedName>
    <definedName name="_EEE01" localSheetId="6">#REF!</definedName>
    <definedName name="_EEE01">#REF!</definedName>
    <definedName name="_EEE02">'[11]5-Alt(1)'!$AW$9</definedName>
    <definedName name="_EEE03" localSheetId="6">#REF!</definedName>
    <definedName name="_EEE03">#REF!</definedName>
    <definedName name="_EEE04" localSheetId="6">#REF!</definedName>
    <definedName name="_EEE04">#REF!</definedName>
    <definedName name="_EEE05">'[11]5-Alt(1)'!$AW$12</definedName>
    <definedName name="_EEE06">'[11]5-Alt(1)'!$AW$13</definedName>
    <definedName name="_EEE07">'[11]5-Alt(1)'!$AW$14</definedName>
    <definedName name="_EEE08">'[11]5-Alt(1)'!$AW$15</definedName>
    <definedName name="_EEE09">'[11]5-Alt(1)'!$AW$16</definedName>
    <definedName name="_EEE10">'[11]5-Alt(1)'!$AW$17</definedName>
    <definedName name="_EEE11">'[11]5-Alt(1)'!$AW$18</definedName>
    <definedName name="_EEE12" localSheetId="6">#REF!</definedName>
    <definedName name="_EEE12">#REF!</definedName>
    <definedName name="_EEE13">'[11]5-Alt(1)'!$AW$20</definedName>
    <definedName name="_EEE14" localSheetId="6">#REF!</definedName>
    <definedName name="_EEE14">#REF!</definedName>
    <definedName name="_EEE15" localSheetId="6">#REF!</definedName>
    <definedName name="_EEE15">#REF!</definedName>
    <definedName name="_EEE16">'[11]5-Alt(1)'!$AW$23</definedName>
    <definedName name="_EEE17">'[11]5-Alt(1)'!$AW$24</definedName>
    <definedName name="_EEE18" localSheetId="6">#REF!</definedName>
    <definedName name="_EEE18">#REF!</definedName>
    <definedName name="_EEE19" localSheetId="6">#REF!</definedName>
    <definedName name="_EEE19">#REF!</definedName>
    <definedName name="_EEE20" localSheetId="6">#REF!</definedName>
    <definedName name="_EEE20">#REF!</definedName>
    <definedName name="_EEE21" localSheetId="6">#REF!</definedName>
    <definedName name="_EEE21">#REF!</definedName>
    <definedName name="_EEE22" localSheetId="6">#REF!</definedName>
    <definedName name="_EEE22">#REF!</definedName>
    <definedName name="_EEE23">'[11]5-Alt(1)'!$AW$30</definedName>
    <definedName name="_EEE24" localSheetId="6">#REF!</definedName>
    <definedName name="_EEE24">#REF!</definedName>
    <definedName name="_EEE25" localSheetId="6">#REF!</definedName>
    <definedName name="_EEE25">#REF!</definedName>
    <definedName name="_EEE26" localSheetId="6">#REF!</definedName>
    <definedName name="_EEE26">#REF!</definedName>
    <definedName name="_EEE27">'[11]5-Alt(1)'!$AW$34</definedName>
    <definedName name="_EEE28" localSheetId="6">#REF!</definedName>
    <definedName name="_EEE28">#REF!</definedName>
    <definedName name="_EEE29">'[11]5-Alt(1)'!$AW$36</definedName>
    <definedName name="_EEE30" localSheetId="6">#REF!</definedName>
    <definedName name="_EEE30">#REF!</definedName>
    <definedName name="_EEE31">'[11]5-Alt(1)'!$AW$38</definedName>
    <definedName name="_EEE32" localSheetId="6">#REF!</definedName>
    <definedName name="_EEE32">#REF!</definedName>
    <definedName name="_EEE33" localSheetId="6">#REF!</definedName>
    <definedName name="_EEE33">#REF!</definedName>
    <definedName name="_Fill" localSheetId="6" hidden="1">#REF!</definedName>
    <definedName name="_Fill" hidden="1">#REF!</definedName>
    <definedName name="_xlnm._FilterDatabase" hidden="1">[12]REKAP!$A$1:$H$53</definedName>
    <definedName name="_HAL1" localSheetId="1">#REF!</definedName>
    <definedName name="_HAL1" localSheetId="6">#REF!</definedName>
    <definedName name="_HAL1" localSheetId="4">#REF!</definedName>
    <definedName name="_HAL1" localSheetId="0">#REF!</definedName>
    <definedName name="_HAL1" localSheetId="5">#REF!</definedName>
    <definedName name="_HAL1">#REF!</definedName>
    <definedName name="_HAL2" localSheetId="6">'[10]Kuantitas &amp; Harga'!#REF!</definedName>
    <definedName name="_HAL2">'[10]Kuantitas &amp; Harga'!#REF!</definedName>
    <definedName name="_HAL3" localSheetId="6">'[10]Kuantitas &amp; Harga'!#REF!</definedName>
    <definedName name="_HAL3">'[10]Kuantitas &amp; Harga'!#REF!</definedName>
    <definedName name="_HAL4" localSheetId="6">'[10]Kuantitas &amp; Harga'!#REF!</definedName>
    <definedName name="_HAL4">'[10]Kuantitas &amp; Harga'!#REF!</definedName>
    <definedName name="_HAL5" localSheetId="6">'[10]Kuantitas &amp; Harga'!#REF!</definedName>
    <definedName name="_HAL5">'[10]Kuantitas &amp; Harga'!#REF!</definedName>
    <definedName name="_HAL6" localSheetId="6">'[10]Kuantitas &amp; Harga'!#REF!</definedName>
    <definedName name="_HAL6">'[10]Kuantitas &amp; Harga'!#REF!</definedName>
    <definedName name="_HAL7" localSheetId="6">'[10]Kuantitas &amp; Harga'!#REF!</definedName>
    <definedName name="_HAL7">'[10]Kuantitas &amp; Harga'!#REF!</definedName>
    <definedName name="_HAL8" localSheetId="6">'[10]Kuantitas &amp; Harga'!#REF!</definedName>
    <definedName name="_HAL8">'[10]Kuantitas &amp; Harga'!#REF!</definedName>
    <definedName name="_Key1" localSheetId="6" hidden="1">#REF!</definedName>
    <definedName name="_Key1" hidden="1">#REF!</definedName>
    <definedName name="_Key2" localSheetId="6" hidden="1">#REF!</definedName>
    <definedName name="_Key2" hidden="1">#REF!</definedName>
    <definedName name="_LLL01">"#ref!"</definedName>
    <definedName name="_LLL02">"#ref!"</definedName>
    <definedName name="_LLL03">"#ref!"</definedName>
    <definedName name="_LLL04">"#ref!"</definedName>
    <definedName name="_LLL05">"#ref!"</definedName>
    <definedName name="_LLL06">"#ref!"</definedName>
    <definedName name="_LLL07">"#ref!"</definedName>
    <definedName name="_LLL08">"#ref!"</definedName>
    <definedName name="_LLL09">"#ref!"</definedName>
    <definedName name="_LLL10">"#ref!"</definedName>
    <definedName name="_LLL11">"#ref!"</definedName>
    <definedName name="_MDE01">[1]Peralatan!$BO$27</definedName>
    <definedName name="_MDE02">[1]Peralatan!$BO$47</definedName>
    <definedName name="_MDE03">[1]Peralatan!$BO$67</definedName>
    <definedName name="_MDE04">[1]Peralatan!$BO$87</definedName>
    <definedName name="_MDE05">[1]Peralatan!$BO$107</definedName>
    <definedName name="_MDE06">[1]Peralatan!$BO$127</definedName>
    <definedName name="_MDE07">[1]Peralatan!$BO$147</definedName>
    <definedName name="_MDE08">[1]Peralatan!$BO$167</definedName>
    <definedName name="_MDE09">[1]Peralatan!$BO$187</definedName>
    <definedName name="_MDE10">[1]Peralatan!$BO$207</definedName>
    <definedName name="_MDE11">[1]Peralatan!$BO$227</definedName>
    <definedName name="_MDE12">[1]Peralatan!$BO$247</definedName>
    <definedName name="_MDE13">[1]Peralatan!$BO$267</definedName>
    <definedName name="_MDE14">[1]Peralatan!$BO$287</definedName>
    <definedName name="_MDE15">[1]Peralatan!$BO$307</definedName>
    <definedName name="_MDE16">[1]Peralatan!$BO$327</definedName>
    <definedName name="_MDE17">[1]Peralatan!$BO$347</definedName>
    <definedName name="_MDE18">[1]Peralatan!$BO$367</definedName>
    <definedName name="_MDE19">[1]Peralatan!$BO$387</definedName>
    <definedName name="_MDE20">[1]Peralatan!$BO$407</definedName>
    <definedName name="_MDE21">[1]Peralatan!$BO$427</definedName>
    <definedName name="_MDE22">[1]Peralatan!$BO$447</definedName>
    <definedName name="_MDE23">[1]Peralatan!$BO$467</definedName>
    <definedName name="_MDE24">[1]Peralatan!$BO$487</definedName>
    <definedName name="_MDE25">[1]Peralatan!$BO$507</definedName>
    <definedName name="_MDE26" localSheetId="6">#REF!</definedName>
    <definedName name="_MDE26">#REF!</definedName>
    <definedName name="_MDE27">[1]Peralatan!$BO$547</definedName>
    <definedName name="_MDE28">[1]Peralatan!$BO$567</definedName>
    <definedName name="_MDE29">[1]Peralatan!$BO$587</definedName>
    <definedName name="_MDE30">[1]Peralatan!$BO$607</definedName>
    <definedName name="_MDE31">[1]Peralatan!$BO$627</definedName>
    <definedName name="_MDE32">[1]Peralatan!$BO$647</definedName>
    <definedName name="_MDE33">[1]Peralatan!$BO$667</definedName>
    <definedName name="_MDE34">[1]Peralatan!$BO$698</definedName>
    <definedName name="_MDE35">'[1]Peralatan (2)'!$R$27</definedName>
    <definedName name="_ME01">[1]Peralatan!$BO$26</definedName>
    <definedName name="_ME02">[1]Peralatan!$BO$46</definedName>
    <definedName name="_ME03">[1]Peralatan!$BO$66</definedName>
    <definedName name="_ME04">[1]Peralatan!$BO$86</definedName>
    <definedName name="_ME05">[1]Peralatan!$BO$106</definedName>
    <definedName name="_ME06">[1]Peralatan!$BO$126</definedName>
    <definedName name="_ME07">[1]Peralatan!$BO$146</definedName>
    <definedName name="_ME08">[1]Peralatan!$BO$166</definedName>
    <definedName name="_ME09">[1]Peralatan!$BO$186</definedName>
    <definedName name="_ME10">[1]Peralatan!$BO$206</definedName>
    <definedName name="_ME11">[1]Peralatan!$BO$226</definedName>
    <definedName name="_ME12">[1]Peralatan!$BO$246</definedName>
    <definedName name="_ME13">[1]Peralatan!$BO$266</definedName>
    <definedName name="_ME14">[1]Peralatan!$BO$286</definedName>
    <definedName name="_ME15">[1]Peralatan!$BO$306</definedName>
    <definedName name="_ME16">[1]Peralatan!$BO$326</definedName>
    <definedName name="_ME17">[1]Peralatan!$BO$346</definedName>
    <definedName name="_ME18">[1]Peralatan!$BO$366</definedName>
    <definedName name="_ME19">[1]Peralatan!$BO$386</definedName>
    <definedName name="_ME20">[1]Peralatan!$BO$406</definedName>
    <definedName name="_ME21">[1]Peralatan!$BO$426</definedName>
    <definedName name="_ME22">[1]Peralatan!$BO$446</definedName>
    <definedName name="_ME23">[1]Peralatan!$BO$466</definedName>
    <definedName name="_ME24">[1]Peralatan!$BO$486</definedName>
    <definedName name="_ME25">[1]Peralatan!$BO$506</definedName>
    <definedName name="_ME26" localSheetId="6">#REF!</definedName>
    <definedName name="_ME26">#REF!</definedName>
    <definedName name="_ME27">[1]Peralatan!$BO$546</definedName>
    <definedName name="_ME28">[1]Peralatan!$BO$566</definedName>
    <definedName name="_ME29">[1]Peralatan!$BO$586</definedName>
    <definedName name="_ME30">[1]Peralatan!$BO$606</definedName>
    <definedName name="_ME31">[1]Peralatan!$BO$626</definedName>
    <definedName name="_ME32">[1]Peralatan!$BO$646</definedName>
    <definedName name="_ME33">[1]Peralatan!$BO$666</definedName>
    <definedName name="_ME34">[1]Peralatan!$BO$697</definedName>
    <definedName name="_ME35">'[1]Peralatan (2)'!$R$26</definedName>
    <definedName name="_MMM01">"#ref!"</definedName>
    <definedName name="_MMM02">"#ref!"</definedName>
    <definedName name="_MMM03">"#ref!"</definedName>
    <definedName name="_MMM04">"#ref!"</definedName>
    <definedName name="_MMM05">"#ref!"</definedName>
    <definedName name="_MMM06">"#ref!"</definedName>
    <definedName name="_MMM07">"#ref!"</definedName>
    <definedName name="_MMM08">"#ref!"</definedName>
    <definedName name="_MMM09">"#ref!"</definedName>
    <definedName name="_MMM10">"#ref!"</definedName>
    <definedName name="_MMM11">"#ref!"</definedName>
    <definedName name="_MMM12">"#ref!"</definedName>
    <definedName name="_MMM13">"#ref!"</definedName>
    <definedName name="_MMM14">"#ref!"</definedName>
    <definedName name="_MMM15">"#ref!"</definedName>
    <definedName name="_MMM16">"#ref!"</definedName>
    <definedName name="_MMM17">"#ref!"</definedName>
    <definedName name="_MMM18">"#ref!"</definedName>
    <definedName name="_MMM19">"#ref!"</definedName>
    <definedName name="_MMM20">"#ref!"</definedName>
    <definedName name="_MMM21">"#ref!"</definedName>
    <definedName name="_MMM22">"#ref!"</definedName>
    <definedName name="_MMM23">"#ref!"</definedName>
    <definedName name="_MMM24">"#ref!"</definedName>
    <definedName name="_MMM25">"#ref!"</definedName>
    <definedName name="_MMM26">"#ref!"</definedName>
    <definedName name="_MMM27">"#ref!"</definedName>
    <definedName name="_MMM28">"#ref!"</definedName>
    <definedName name="_MMM29">"#ref!"</definedName>
    <definedName name="_MMM30">"#ref!"</definedName>
    <definedName name="_MMM31">"#ref!"</definedName>
    <definedName name="_MMM32">"#ref!"</definedName>
    <definedName name="_MMM33">"#ref!"</definedName>
    <definedName name="_MMM34">"#ref!"</definedName>
    <definedName name="_MMM35">"#ref!"</definedName>
    <definedName name="_MMM36">"#ref!"</definedName>
    <definedName name="_MMM37">"#ref!"</definedName>
    <definedName name="_MMM38">"#ref!"</definedName>
    <definedName name="_MMM39">"#ref!"</definedName>
    <definedName name="_MMM40">"#ref!"</definedName>
    <definedName name="_MMM41">"#ref!"</definedName>
    <definedName name="_MMM411">"#ref!"</definedName>
    <definedName name="_MMM42">"#ref!"</definedName>
    <definedName name="_MMM43">"#ref!"</definedName>
    <definedName name="_MMM44">"#ref!"</definedName>
    <definedName name="_MMM45">"#ref!"</definedName>
    <definedName name="_MMM46">"#ref!"</definedName>
    <definedName name="_MMM47">"#ref!"</definedName>
    <definedName name="_MMM48">"#ref!"</definedName>
    <definedName name="_MMM49">"#ref!"</definedName>
    <definedName name="_MMM50">"#ref!"</definedName>
    <definedName name="_MMM51">"#ref!"</definedName>
    <definedName name="_MMM52">"#ref!"</definedName>
    <definedName name="_MMM53">"#ref!"</definedName>
    <definedName name="_MMM54">"#ref!"</definedName>
    <definedName name="_Order1" hidden="1">255</definedName>
    <definedName name="_Order2" hidden="1">255</definedName>
    <definedName name="_Sort" localSheetId="6" hidden="1">#REF!</definedName>
    <definedName name="_Sort" hidden="1">#REF!</definedName>
    <definedName name="_sp606" localSheetId="6">#REF!</definedName>
    <definedName name="_sp606">#REF!</definedName>
    <definedName name="_Table1_In1" localSheetId="6" hidden="1">#REF!</definedName>
    <definedName name="_Table1_In1" hidden="1">#REF!</definedName>
    <definedName name="_Table1_Out" localSheetId="6" hidden="1">#REF!</definedName>
    <definedName name="_Table1_Out" hidden="1">#REF!</definedName>
    <definedName name="_Table2_In1" localSheetId="6" hidden="1">#REF!</definedName>
    <definedName name="_Table2_In1" hidden="1">#REF!</definedName>
    <definedName name="_Table2_In2" localSheetId="6" hidden="1">#REF!</definedName>
    <definedName name="_Table2_In2" hidden="1">#REF!</definedName>
    <definedName name="_Table2_Out" localSheetId="6" hidden="1">#REF!</definedName>
    <definedName name="_Table2_Out" hidden="1">#REF!</definedName>
    <definedName name="a" localSheetId="6">[13]RAB!#REF!</definedName>
    <definedName name="a">[13]RAB!#REF!</definedName>
    <definedName name="A.1" localSheetId="1">#REF!</definedName>
    <definedName name="A.1" localSheetId="6">#REF!</definedName>
    <definedName name="A.1" localSheetId="4">#REF!</definedName>
    <definedName name="A.1" localSheetId="0">#REF!</definedName>
    <definedName name="A.1" localSheetId="5">#REF!</definedName>
    <definedName name="A.1">#REF!</definedName>
    <definedName name="A.16" localSheetId="1">#REF!</definedName>
    <definedName name="A.16" localSheetId="6">#REF!</definedName>
    <definedName name="A.16" localSheetId="4">#REF!</definedName>
    <definedName name="A.16" localSheetId="0">#REF!</definedName>
    <definedName name="A.16" localSheetId="5">#REF!</definedName>
    <definedName name="A.16">#REF!</definedName>
    <definedName name="A.18_PASIR" localSheetId="1">#REF!</definedName>
    <definedName name="A.18_PASIR" localSheetId="6">#REF!</definedName>
    <definedName name="A.18_PASIR" localSheetId="4">#REF!</definedName>
    <definedName name="A.18_PASIR" localSheetId="0">#REF!</definedName>
    <definedName name="A.18_PASIR" localSheetId="5">#REF!</definedName>
    <definedName name="A.18_PASIR">#REF!</definedName>
    <definedName name="A.18_TANAH" localSheetId="6">#REF!</definedName>
    <definedName name="A.18_TANAH">#REF!</definedName>
    <definedName name="A.2" localSheetId="6">#REF!</definedName>
    <definedName name="A.2">#REF!</definedName>
    <definedName name="A.4" localSheetId="6">#REF!</definedName>
    <definedName name="A.4">#REF!</definedName>
    <definedName name="A.4A">[14]Analisa!$H$57</definedName>
    <definedName name="A_1" localSheetId="1">#REF!</definedName>
    <definedName name="A_1" localSheetId="6">#REF!</definedName>
    <definedName name="A_1" localSheetId="4">#REF!</definedName>
    <definedName name="A_1" localSheetId="0">#REF!</definedName>
    <definedName name="A_1" localSheetId="5">#REF!</definedName>
    <definedName name="A_1">#REF!</definedName>
    <definedName name="A_AMP">"#ref!"</definedName>
    <definedName name="A_DumpTruck">"#ref!"</definedName>
    <definedName name="A_Excavator">"#ref!"</definedName>
    <definedName name="A_Finisher">"#ref!"</definedName>
    <definedName name="A_MotorGreder">"#ref!"</definedName>
    <definedName name="A_WaterTank">#N/A</definedName>
    <definedName name="A_WheelLoader">#N/A</definedName>
    <definedName name="aa" localSheetId="6">'[15]Analisa K'!#REF!</definedName>
    <definedName name="aa">'[15]Analisa K'!#REF!</definedName>
    <definedName name="AAA" localSheetId="1">#REF!</definedName>
    <definedName name="AAA" localSheetId="6">#REF!</definedName>
    <definedName name="AAA" localSheetId="4">#REF!</definedName>
    <definedName name="AAA" localSheetId="0">#REF!</definedName>
    <definedName name="AAA" localSheetId="5">#REF!</definedName>
    <definedName name="AAA">#REF!</definedName>
    <definedName name="ab" localSheetId="1">[14]RAB!#REF!</definedName>
    <definedName name="ab" localSheetId="6">[14]RAB!#REF!</definedName>
    <definedName name="ab">[14]RAB!#REF!</definedName>
    <definedName name="AC_GENERAL" localSheetId="1">'[16]Hrg Bahan'!#REF!</definedName>
    <definedName name="AC_GENERAL" localSheetId="6">'[16]Hrg Bahan'!#REF!</definedName>
    <definedName name="AC_GENERAL">'[16]Hrg Bahan'!#REF!</definedName>
    <definedName name="AC_TOSHIBA" localSheetId="1">'[16]Hrg Bahan'!#REF!</definedName>
    <definedName name="AC_TOSHIBA" localSheetId="6">'[16]Hrg Bahan'!#REF!</definedName>
    <definedName name="AC_TOSHIBA">'[16]Hrg Bahan'!#REF!</definedName>
    <definedName name="AD">'[17]D. Upah'!$E$7:$G$18</definedName>
    <definedName name="adsdsd" localSheetId="1">#REF!</definedName>
    <definedName name="adsdsd" localSheetId="6">#REF!</definedName>
    <definedName name="adsdsd" localSheetId="4">#REF!</definedName>
    <definedName name="adsdsd" localSheetId="0">#REF!</definedName>
    <definedName name="adsdsd" localSheetId="5">#REF!</definedName>
    <definedName name="adsdsd">#REF!</definedName>
    <definedName name="AGREGAT" localSheetId="1">'[10]Kuantitas &amp; Harga'!#REF!</definedName>
    <definedName name="AGREGAT" localSheetId="6">'[10]Kuantitas &amp; Harga'!#REF!</definedName>
    <definedName name="AGREGAT">'[10]Kuantitas &amp; Harga'!#REF!</definedName>
    <definedName name="AIR_VALVE_DIA.1" localSheetId="1">'[16]Hrg Bahan'!#REF!</definedName>
    <definedName name="AIR_VALVE_DIA.1" localSheetId="6">'[16]Hrg Bahan'!#REF!</definedName>
    <definedName name="AIR_VALVE_DIA.1">'[16]Hrg Bahan'!#REF!</definedName>
    <definedName name="AKUSTIK" localSheetId="6">'[16]Hrg Bahan'!#REF!</definedName>
    <definedName name="AKUSTIK">'[16]Hrg Bahan'!#REF!</definedName>
    <definedName name="alat" localSheetId="1">#REF!</definedName>
    <definedName name="alat" localSheetId="6">#REF!</definedName>
    <definedName name="alat" localSheetId="4">#REF!</definedName>
    <definedName name="alat" localSheetId="0">#REF!</definedName>
    <definedName name="alat" localSheetId="5">#REF!</definedName>
    <definedName name="alat">#REF!</definedName>
    <definedName name="ALAT_BANTU">'[16]Hrg Bahan'!$N$122</definedName>
    <definedName name="ALATUTAMA" localSheetId="1">#REF!</definedName>
    <definedName name="ALATUTAMA" localSheetId="6">#REF!</definedName>
    <definedName name="ALATUTAMA" localSheetId="4">#REF!</definedName>
    <definedName name="ALATUTAMA" localSheetId="0">#REF!</definedName>
    <definedName name="ALATUTAMA" localSheetId="5">#REF!</definedName>
    <definedName name="ALATUTAMA">#REF!</definedName>
    <definedName name="ALT">'[18]daft sewa alt'!$C$4:$E$11</definedName>
    <definedName name="ALUMINIUM_U" localSheetId="6">'[16]Hrg Bahan'!#REF!</definedName>
    <definedName name="ALUMINIUM_U">'[16]Hrg Bahan'!#REF!</definedName>
    <definedName name="AMP" localSheetId="1">#REF!</definedName>
    <definedName name="AMP" localSheetId="6">#REF!</definedName>
    <definedName name="AMP" localSheetId="4">#REF!</definedName>
    <definedName name="AMP" localSheetId="0">#REF!</definedName>
    <definedName name="AMP" localSheetId="5">#REF!</definedName>
    <definedName name="AMP">#REF!</definedName>
    <definedName name="AMPLAS_KASAR" localSheetId="1">'[16]Hrg Bahan'!#REF!</definedName>
    <definedName name="AMPLAS_KASAR" localSheetId="6">'[16]Hrg Bahan'!#REF!</definedName>
    <definedName name="AMPLAS_KASAR">'[16]Hrg Bahan'!#REF!</definedName>
    <definedName name="AN.1" localSheetId="1">#REF!</definedName>
    <definedName name="AN.1" localSheetId="6">#REF!</definedName>
    <definedName name="AN.1" localSheetId="4">#REF!</definedName>
    <definedName name="AN.1" localSheetId="0">#REF!</definedName>
    <definedName name="AN.1" localSheetId="5">#REF!</definedName>
    <definedName name="AN.1">#REF!</definedName>
    <definedName name="andi">'[17]Daftar Bahan'!$F$6:$J$45</definedName>
    <definedName name="Anl.G50c_voeg_hal.18">'[19]Hrg.sat.'!$I$1213</definedName>
    <definedName name="Anl.G50m_plesteran_hal.18">'[19]Hrg.sat.'!$I$1198</definedName>
    <definedName name="Apr_All">"#ref!"</definedName>
    <definedName name="Apr_Bahapal">"#ref!"</definedName>
    <definedName name="Apr_Barumun">"#ref!"</definedName>
    <definedName name="Apr_Buaya">"#ref!"</definedName>
    <definedName name="Apr_Dua1">"#ref!"</definedName>
    <definedName name="Apr_Dua2">"#ref!"</definedName>
    <definedName name="Apr_Hantu">"#ref!"</definedName>
    <definedName name="Apr_Pane">"#ref!"</definedName>
    <definedName name="Apr_Poncan">"#ref!"</definedName>
    <definedName name="Apr_Raso">"#ref!"</definedName>
    <definedName name="Apr_Sibintang">"#ref!"</definedName>
    <definedName name="Apr_Sibuluh">"#ref!"</definedName>
    <definedName name="Apr_Ujung">"#ref!"</definedName>
    <definedName name="april" localSheetId="6">#REF!</definedName>
    <definedName name="april">#REF!</definedName>
    <definedName name="ASBER_GELOMBANG">'[16]Hrg Bahan'!$N$166</definedName>
    <definedName name="ASBES_GENTENG" localSheetId="6">'[16]Hrg Bahan'!#REF!</definedName>
    <definedName name="ASBES_GENTENG">'[16]Hrg Bahan'!#REF!</definedName>
    <definedName name="ASBES_PLAT_HAPL" localSheetId="6">'[16]Hrg Bahan'!#REF!</definedName>
    <definedName name="ASBES_PLAT_HAPL">'[16]Hrg Bahan'!#REF!</definedName>
    <definedName name="asdasd" localSheetId="1">#REF!</definedName>
    <definedName name="asdasd" localSheetId="6">#REF!</definedName>
    <definedName name="asdasd" localSheetId="4">#REF!</definedName>
    <definedName name="asdasd" localSheetId="0">#REF!</definedName>
    <definedName name="asdasd" localSheetId="5">#REF!</definedName>
    <definedName name="asdasd">#REF!</definedName>
    <definedName name="ASPAL" localSheetId="1">'[10]Kuantitas &amp; Harga'!#REF!</definedName>
    <definedName name="ASPAL" localSheetId="6">'[10]Kuantitas &amp; Harga'!#REF!</definedName>
    <definedName name="ASPAL">'[10]Kuantitas &amp; Harga'!#REF!</definedName>
    <definedName name="ATAP" localSheetId="1">#REF!</definedName>
    <definedName name="ATAP" localSheetId="6">#REF!</definedName>
    <definedName name="ATAP">#REF!</definedName>
    <definedName name="ATAP_GENTENG" localSheetId="1">[16]Analisa!#REF!</definedName>
    <definedName name="ATAP_GENTENG" localSheetId="6">[16]Analisa!#REF!</definedName>
    <definedName name="ATAP_GENTENG">[16]Analisa!#REF!</definedName>
    <definedName name="ATAP_SPANDEK" localSheetId="1">'[16]Hrg Bahan'!#REF!</definedName>
    <definedName name="ATAP_SPANDEK" localSheetId="6">'[16]Hrg Bahan'!#REF!</definedName>
    <definedName name="ATAP_SPANDEK">'[16]Hrg Bahan'!#REF!</definedName>
    <definedName name="ATAP_TLS" localSheetId="1">'[16]Hrg Bahan'!#REF!</definedName>
    <definedName name="ATAP_TLS" localSheetId="6">'[16]Hrg Bahan'!#REF!</definedName>
    <definedName name="ATAP_TLS">'[16]Hrg Bahan'!#REF!</definedName>
    <definedName name="ATB_Hampar">#N/A</definedName>
    <definedName name="ATB_Prod">#N/A</definedName>
    <definedName name="Aug_All">"#ref!"</definedName>
    <definedName name="Aug_Bahapal">"#ref!"</definedName>
    <definedName name="Aug_Barumun">"#ref!"</definedName>
    <definedName name="Aug_Buaya">"#ref!"</definedName>
    <definedName name="Aug_Dua1">"#ref!"</definedName>
    <definedName name="Aug_Dua2">"#ref!"</definedName>
    <definedName name="Aug_Hantu">"#ref!"</definedName>
    <definedName name="Aug_Pane">"#ref!"</definedName>
    <definedName name="Aug_Poncan">"#ref!"</definedName>
    <definedName name="Aug_Raso">"#ref!"</definedName>
    <definedName name="Aug_Sibintang">"#ref!"</definedName>
    <definedName name="Aug_Sibuluh">"#ref!"</definedName>
    <definedName name="Aug_Ujung">"#ref!"</definedName>
    <definedName name="B" localSheetId="6">[13]RAB!#REF!</definedName>
    <definedName name="B">[13]RAB!#REF!</definedName>
    <definedName name="B_DINDING" localSheetId="6">[16]Analisa!#REF!</definedName>
    <definedName name="B_DINDING">[16]Analisa!#REF!</definedName>
    <definedName name="B_KOLOM" localSheetId="6">[16]Analisa!#REF!</definedName>
    <definedName name="B_KOLOM">[16]Analisa!#REF!</definedName>
    <definedName name="B_PLAT" localSheetId="6">[16]Analisa!#REF!</definedName>
    <definedName name="B_PLAT">[16]Analisa!#REF!</definedName>
    <definedName name="B_PONDASI" localSheetId="6">[16]Analisa!#REF!</definedName>
    <definedName name="B_PONDASI">[16]Analisa!#REF!</definedName>
    <definedName name="B_RINGBALK" localSheetId="6">[16]Analisa!#REF!</definedName>
    <definedName name="B_RINGBALK">[16]Analisa!#REF!</definedName>
    <definedName name="B_SLOEF" localSheetId="6">[16]Analisa!#REF!</definedName>
    <definedName name="B_SLOEF">[16]Analisa!#REF!</definedName>
    <definedName name="B_TANGGA" localSheetId="6">[16]Analisa!#REF!</definedName>
    <definedName name="B_TANGGA">[16]Analisa!#REF!</definedName>
    <definedName name="BADAK_20X20" localSheetId="6">'[16]Hrg Bahan'!#REF!</definedName>
    <definedName name="BADAK_20X20">'[16]Hrg Bahan'!#REF!</definedName>
    <definedName name="BADAK_30X30" localSheetId="6">'[16]Hrg Bahan'!#REF!</definedName>
    <definedName name="BADAK_30X30">'[16]Hrg Bahan'!#REF!</definedName>
    <definedName name="BAHAN" localSheetId="6">[20]ANALISA.T!#REF!</definedName>
    <definedName name="BAHAN">[20]ANALISA.T!#REF!</definedName>
    <definedName name="bahan.">[21]HBU!$E$8:$E$592</definedName>
    <definedName name="BAHU" localSheetId="6">'[10]Kuantitas &amp; Harga'!#REF!</definedName>
    <definedName name="BAHU">'[10]Kuantitas &amp; Harga'!#REF!</definedName>
    <definedName name="BAJA_C_" localSheetId="6">'[16]Hrg Bahan'!#REF!</definedName>
    <definedName name="BAJA_C_">'[16]Hrg Bahan'!#REF!</definedName>
    <definedName name="BAJA_I" localSheetId="6">'[16]Hrg Bahan'!#REF!</definedName>
    <definedName name="BAJA_I">'[16]Hrg Bahan'!#REF!</definedName>
    <definedName name="BAJA_IWF_100" localSheetId="6">'[16]Hrg Bahan'!#REF!</definedName>
    <definedName name="BAJA_IWF_100">'[16]Hrg Bahan'!#REF!</definedName>
    <definedName name="BAJA_IWF_198" localSheetId="6">'[16]Hrg Bahan'!#REF!</definedName>
    <definedName name="BAJA_IWF_198">'[16]Hrg Bahan'!#REF!</definedName>
    <definedName name="BAJA_KONSTRUKSI" localSheetId="6">'[16]Hrg Bahan'!#REF!</definedName>
    <definedName name="BAJA_KONSTRUKSI">'[16]Hrg Bahan'!#REF!</definedName>
    <definedName name="BAJA_L" localSheetId="6">'[16]Hrg Bahan'!#REF!</definedName>
    <definedName name="BAJA_L">'[16]Hrg Bahan'!#REF!</definedName>
    <definedName name="BajaU32Polos">"#ref!"</definedName>
    <definedName name="BAK_MANDI_60X60">'[16]Hrg Bahan'!$N$186</definedName>
    <definedName name="BAK_MANDI_FIBER" localSheetId="6">'[16]Hrg Bahan'!#REF!</definedName>
    <definedName name="BAK_MANDI_FIBER">'[16]Hrg Bahan'!#REF!</definedName>
    <definedName name="BAK_MANDI_PLAS" localSheetId="6">'[16]Hrg Bahan'!#REF!</definedName>
    <definedName name="BAK_MANDI_PLAS">'[16]Hrg Bahan'!#REF!</definedName>
    <definedName name="BAK_MANDI_POR" localSheetId="6">'[16]Hrg Bahan'!#REF!</definedName>
    <definedName name="BAK_MANDI_POR">'[16]Hrg Bahan'!#REF!</definedName>
    <definedName name="BALOK" localSheetId="1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BALOK" localSheetId="4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BALOK" localSheetId="8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BALOK" localSheetId="0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BALOK" localSheetId="5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BALOK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BALOK_I">'[16]Hrg Bahan'!$N$26</definedName>
    <definedName name="BALOK_II">'[16]Hrg Bahan'!$N$30</definedName>
    <definedName name="BATH_TUB" localSheetId="6">'[16]Hrg Bahan'!#REF!</definedName>
    <definedName name="BATH_TUB">'[16]Hrg Bahan'!#REF!</definedName>
    <definedName name="batu">[12]harga!$F$34</definedName>
    <definedName name="BATU_KOSONG" localSheetId="6">[16]Analisa!#REF!</definedName>
    <definedName name="BATU_KOSONG">[16]Analisa!#REF!</definedName>
    <definedName name="BATUBETON" localSheetId="6">[22]RAB01!#REF!</definedName>
    <definedName name="BATUBETON">[22]RAB01!#REF!</definedName>
    <definedName name="BAUT___VISER" localSheetId="6">'[16]Hrg Bahan'!#REF!</definedName>
    <definedName name="BAUT___VISER">'[16]Hrg Bahan'!#REF!</definedName>
    <definedName name="BAUT_BAJA" localSheetId="6">'[16]Hrg Bahan'!#REF!</definedName>
    <definedName name="BAUT_BAJA">'[16]Hrg Bahan'!#REF!</definedName>
    <definedName name="bb" localSheetId="1">#REF!</definedName>
    <definedName name="bb" localSheetId="6">#REF!</definedName>
    <definedName name="bb" localSheetId="4">#REF!</definedName>
    <definedName name="bb" localSheetId="0">#REF!</definedName>
    <definedName name="bb" localSheetId="5">#REF!</definedName>
    <definedName name="bb">#REF!</definedName>
    <definedName name="bbb" localSheetId="1">#REF!</definedName>
    <definedName name="bbb" localSheetId="6">#REF!</definedName>
    <definedName name="bbb" localSheetId="4">#REF!</definedName>
    <definedName name="bbb" localSheetId="0">#REF!</definedName>
    <definedName name="bbb" localSheetId="5">#REF!</definedName>
    <definedName name="bbb">#REF!</definedName>
    <definedName name="BBG_ASBES_GEL" localSheetId="1">'[16]Hrg Bahan'!#REF!</definedName>
    <definedName name="BBG_ASBES_GEL" localSheetId="6">'[16]Hrg Bahan'!#REF!</definedName>
    <definedName name="BBG_ASBES_GEL" localSheetId="4">'[16]Hrg Bahan'!#REF!</definedName>
    <definedName name="BBG_ASBES_GEL" localSheetId="0">'[16]Hrg Bahan'!#REF!</definedName>
    <definedName name="BBG_ASBES_GEL" localSheetId="5">'[16]Hrg Bahan'!#REF!</definedName>
    <definedName name="BBG_ASBES_GEL">'[16]Hrg Bahan'!#REF!</definedName>
    <definedName name="BBG_ASBES_GEN" localSheetId="1">'[16]Hrg Bahan'!#REF!</definedName>
    <definedName name="BBG_ASBES_GEN" localSheetId="6">'[16]Hrg Bahan'!#REF!</definedName>
    <definedName name="BBG_ASBES_GEN" localSheetId="4">'[16]Hrg Bahan'!#REF!</definedName>
    <definedName name="BBG_ASBES_GEN" localSheetId="0">'[16]Hrg Bahan'!#REF!</definedName>
    <definedName name="BBG_ASBES_GEN" localSheetId="5">'[16]Hrg Bahan'!#REF!</definedName>
    <definedName name="BBG_ASBES_GEN">'[16]Hrg Bahan'!#REF!</definedName>
    <definedName name="BBG_ASBES_GEN_W" localSheetId="1">'[16]Hrg Bahan'!#REF!</definedName>
    <definedName name="BBG_ASBES_GEN_W" localSheetId="6">'[16]Hrg Bahan'!#REF!</definedName>
    <definedName name="BBG_ASBES_GEN_W">'[16]Hrg Bahan'!#REF!</definedName>
    <definedName name="BBG_GTG_BETON">'[16]Hrg Bahan'!$N$169</definedName>
    <definedName name="BBG_GTG_KERAMIK" localSheetId="6">'[16]Hrg Bahan'!#REF!</definedName>
    <definedName name="BBG_GTG_KERAMIK">'[16]Hrg Bahan'!#REF!</definedName>
    <definedName name="BBG_GTG_METAL" localSheetId="6">'[16]Hrg Bahan'!#REF!</definedName>
    <definedName name="BBG_GTG_METAL">'[16]Hrg Bahan'!#REF!</definedName>
    <definedName name="BBG_GTG_STEEL" localSheetId="6">'[16]Hrg Bahan'!#REF!</definedName>
    <definedName name="BBG_GTG_STEEL">'[16]Hrg Bahan'!#REF!</definedName>
    <definedName name="besi">[12]harga!$F$62</definedName>
    <definedName name="BESI_BETON" localSheetId="6">'[16]Hrg Bahan'!#REF!</definedName>
    <definedName name="BESI_BETON">'[16]Hrg Bahan'!#REF!</definedName>
    <definedName name="BESI_STRIP_3" localSheetId="6">'[16]Hrg Bahan'!#REF!</definedName>
    <definedName name="BESI_STRIP_3">'[16]Hrg Bahan'!#REF!</definedName>
    <definedName name="besi10">[23]Sheet1!$U$3</definedName>
    <definedName name="BESI14">'[16]Hrg Bahan'!$N$88</definedName>
    <definedName name="besi16">[23]Sheet1!$R$3</definedName>
    <definedName name="BESI19" localSheetId="6">'[16]Hrg Bahan'!#REF!</definedName>
    <definedName name="BESI19">'[16]Hrg Bahan'!#REF!</definedName>
    <definedName name="BESI25" localSheetId="6">'[16]Hrg Bahan'!#REF!</definedName>
    <definedName name="BESI25">'[16]Hrg Bahan'!#REF!</definedName>
    <definedName name="BESI4" localSheetId="6">'[16]Hrg Bahan'!#REF!</definedName>
    <definedName name="BESI4">'[16]Hrg Bahan'!#REF!</definedName>
    <definedName name="BET_NON_STRUK" localSheetId="1">#REF!</definedName>
    <definedName name="BET_NON_STRUK" localSheetId="6">#REF!</definedName>
    <definedName name="BET_NON_STRUK" localSheetId="4">#REF!</definedName>
    <definedName name="BET_NON_STRUK" localSheetId="0">#REF!</definedName>
    <definedName name="BET_NON_STRUK" localSheetId="5">#REF!</definedName>
    <definedName name="BET_NON_STRUK">#REF!</definedName>
    <definedName name="beton" hidden="1">[24]Div2!$G$12:$G$20</definedName>
    <definedName name="BetonK175">#N/A</definedName>
    <definedName name="BetonK250">"#ref!"</definedName>
    <definedName name="bg">'[25]hrg-jadi'!$H$21</definedName>
    <definedName name="bhn" localSheetId="1">#REF!</definedName>
    <definedName name="bhn" localSheetId="6">#REF!</definedName>
    <definedName name="bhn" localSheetId="4">#REF!</definedName>
    <definedName name="bhn" localSheetId="0">#REF!</definedName>
    <definedName name="bhn" localSheetId="5">#REF!</definedName>
    <definedName name="bhn">#REF!</definedName>
    <definedName name="BHN.MAROS" localSheetId="1">#REF!</definedName>
    <definedName name="BHN.MAROS" localSheetId="6">#REF!</definedName>
    <definedName name="BHN.MAROS" localSheetId="4">#REF!</definedName>
    <definedName name="BHN.MAROS" localSheetId="0">#REF!</definedName>
    <definedName name="BHN.MAROS" localSheetId="5">#REF!</definedName>
    <definedName name="BHN.MAROS">#REF!</definedName>
    <definedName name="bhn.maros1" localSheetId="1">#REF!</definedName>
    <definedName name="bhn.maros1" localSheetId="6">#REF!</definedName>
    <definedName name="bhn.maros1" localSheetId="4">#REF!</definedName>
    <definedName name="bhn.maros1" localSheetId="0">#REF!</definedName>
    <definedName name="bhn.maros1" localSheetId="5">#REF!</definedName>
    <definedName name="bhn.maros1">#REF!</definedName>
    <definedName name="bhn.pangkep" localSheetId="6">#REF!</definedName>
    <definedName name="bhn.pangkep">#REF!</definedName>
    <definedName name="BIASA_1_4" localSheetId="6">[16]Analisa!#REF!</definedName>
    <definedName name="BIASA_1_4">[16]Analisa!#REF!</definedName>
    <definedName name="BIAYA_PENYAM" localSheetId="6">'[16]Hrg Bahan'!#REF!</definedName>
    <definedName name="BIAYA_PENYAM">'[16]Hrg Bahan'!#REF!</definedName>
    <definedName name="BJLS.020_LICIN" localSheetId="6">'[16]Hrg Bahan'!#REF!</definedName>
    <definedName name="BJLS.020_LICIN">'[16]Hrg Bahan'!#REF!</definedName>
    <definedName name="BJLS.020_PLAT">'[16]Hrg Bahan'!$N$157</definedName>
    <definedName name="bnb" localSheetId="1">#REF!</definedName>
    <definedName name="bnb" localSheetId="6">#REF!</definedName>
    <definedName name="bnb" localSheetId="4">#REF!</definedName>
    <definedName name="bnb" localSheetId="0">#REF!</definedName>
    <definedName name="bnb" localSheetId="5">#REF!</definedName>
    <definedName name="bnb">#REF!</definedName>
    <definedName name="BOHLAM_MINI" localSheetId="1">'[16]Hrg Bahan'!#REF!</definedName>
    <definedName name="BOHLAM_MINI" localSheetId="6">'[16]Hrg Bahan'!#REF!</definedName>
    <definedName name="BOHLAM_MINI">'[16]Hrg Bahan'!#REF!</definedName>
    <definedName name="BOSOWA_40" localSheetId="1">'[16]Hrg Bahan'!#REF!</definedName>
    <definedName name="BOSOWA_40" localSheetId="6">'[16]Hrg Bahan'!#REF!</definedName>
    <definedName name="BOSOWA_40">'[16]Hrg Bahan'!#REF!</definedName>
    <definedName name="BOSOWA_50" localSheetId="6">'[16]Hrg Bahan'!#REF!</definedName>
    <definedName name="BOSOWA_50">'[16]Hrg Bahan'!#REF!</definedName>
    <definedName name="BOUWPLANK" localSheetId="6">[16]Analisa!#REF!</definedName>
    <definedName name="BOUWPLANK">[16]Analisa!#REF!</definedName>
    <definedName name="BOX_METER" localSheetId="6">'[16]Hrg Bahan'!#REF!</definedName>
    <definedName name="BOX_METER">'[16]Hrg Bahan'!#REF!</definedName>
    <definedName name="BOX_ROLL_DOOR" localSheetId="6">'[16]Hrg Bahan'!#REF!</definedName>
    <definedName name="BOX_ROLL_DOOR">'[16]Hrg Bahan'!#REF!</definedName>
    <definedName name="BRIKET" localSheetId="6">'[16]Hrg Bahan'!#REF!</definedName>
    <definedName name="BRIKET">'[16]Hrg Bahan'!#REF!</definedName>
    <definedName name="Bronjong">#N/A</definedName>
    <definedName name="BT._PECAH_0_5_1" localSheetId="6">'[16]Hrg Bahan'!#REF!</definedName>
    <definedName name="BT._PECAH_0_5_1">'[16]Hrg Bahan'!#REF!</definedName>
    <definedName name="BT.BATA">'[16]Hrg Bahan'!$N$23</definedName>
    <definedName name="BT.GUNUNG">'[16]Hrg Bahan'!$N$8</definedName>
    <definedName name="BT.GUNUNG_1.3" localSheetId="6">[16]Analisa!#REF!</definedName>
    <definedName name="BT.GUNUNG_1.3">[16]Analisa!#REF!</definedName>
    <definedName name="BT.KALI" localSheetId="6">'[16]Hrg Bahan'!#REF!</definedName>
    <definedName name="BT.KALI">'[16]Hrg Bahan'!#REF!</definedName>
    <definedName name="BT.PECAH_10_15" localSheetId="6">'[16]Hrg Bahan'!#REF!</definedName>
    <definedName name="BT.PECAH_10_15">'[16]Hrg Bahan'!#REF!</definedName>
    <definedName name="BT.PECAH_2_3">'[16]Hrg Bahan'!$N$9</definedName>
    <definedName name="BT.PECAH_3_5" localSheetId="6">'[16]Hrg Bahan'!#REF!</definedName>
    <definedName name="BT.PECAH_3_5">'[16]Hrg Bahan'!#REF!</definedName>
    <definedName name="BT.PECAH_5_7" localSheetId="6">'[16]Hrg Bahan'!#REF!</definedName>
    <definedName name="BT.PECAH_5_7">'[16]Hrg Bahan'!#REF!</definedName>
    <definedName name="BT.PECAH_7_10" localSheetId="6">'[16]Hrg Bahan'!#REF!</definedName>
    <definedName name="BT.PECAH_7_10">'[16]Hrg Bahan'!#REF!</definedName>
    <definedName name="BT_GUNUNG_1.4" localSheetId="6">[16]Analisa!#REF!</definedName>
    <definedName name="BT_GUNUNG_1.4">[16]Analisa!#REF!</definedName>
    <definedName name="BT_GUNUNG_1.5" localSheetId="6">[16]Analisa!#REF!</definedName>
    <definedName name="BT_GUNUNG_1.5">[16]Analisa!#REF!</definedName>
    <definedName name="BT_GUNUNG_1_5" localSheetId="6">[16]Analisa!#REF!</definedName>
    <definedName name="BT_GUNUNG_1_5">[16]Analisa!#REF!</definedName>
    <definedName name="bt_merah">'[25]hrg-jadi'!$H$30</definedName>
    <definedName name="Bt_Pecah">#N/A</definedName>
    <definedName name="BUBUNGAN_SENG" localSheetId="6">'[16]Hrg Bahan'!#REF!</definedName>
    <definedName name="BUBUNGAN_SENG">'[16]Hrg Bahan'!#REF!</definedName>
    <definedName name="BUBUNGAN_TLS" localSheetId="6">'[16]Hrg Bahan'!#REF!</definedName>
    <definedName name="BUBUNGAN_TLS">'[16]Hrg Bahan'!#REF!</definedName>
    <definedName name="BULLDOZER" localSheetId="1">#REF!</definedName>
    <definedName name="BULLDOZER" localSheetId="6">#REF!</definedName>
    <definedName name="BULLDOZER" localSheetId="4">#REF!</definedName>
    <definedName name="BULLDOZER" localSheetId="0">#REF!</definedName>
    <definedName name="BULLDOZER" localSheetId="5">#REF!</definedName>
    <definedName name="BULLDOZER">#REF!</definedName>
    <definedName name="C." localSheetId="1">[13]RAB!#REF!</definedName>
    <definedName name="C." localSheetId="6">[13]RAB!#REF!</definedName>
    <definedName name="C.">[13]RAB!#REF!</definedName>
    <definedName name="C._TEMBOK_KEDAP" localSheetId="1">'[16]Hrg Bahan'!#REF!</definedName>
    <definedName name="C._TEMBOK_KEDAP" localSheetId="6">'[16]Hrg Bahan'!#REF!</definedName>
    <definedName name="C._TEMBOK_KEDAP">'[16]Hrg Bahan'!#REF!</definedName>
    <definedName name="CampAspalMinor">"#ref!"</definedName>
    <definedName name="CAT" localSheetId="6">#REF!</definedName>
    <definedName name="CAT">#REF!</definedName>
    <definedName name="CAT_ANTI_LUMUT" localSheetId="6">'[16]Hrg Bahan'!#REF!</definedName>
    <definedName name="CAT_ANTI_LUMUT">'[16]Hrg Bahan'!#REF!</definedName>
    <definedName name="CAT_ASBES" localSheetId="6">'[16]Hrg Bahan'!#REF!</definedName>
    <definedName name="CAT_ASBES">'[16]Hrg Bahan'!#REF!</definedName>
    <definedName name="CAT_ATAP" localSheetId="6">[16]Analisa!#REF!</definedName>
    <definedName name="CAT_ATAP">[16]Analisa!#REF!</definedName>
    <definedName name="CAT_BESI" localSheetId="6">'[16]Hrg Bahan'!#REF!</definedName>
    <definedName name="CAT_BESI">'[16]Hrg Bahan'!#REF!</definedName>
    <definedName name="CAT_DINDING_BARU" localSheetId="6">[16]Analisa!#REF!</definedName>
    <definedName name="CAT_DINDING_BARU">[16]Analisa!#REF!</definedName>
    <definedName name="CAT_DINDING_LAMA" localSheetId="6">[16]Analisa!#REF!</definedName>
    <definedName name="CAT_DINDING_LAMA">[16]Analisa!#REF!</definedName>
    <definedName name="CAT_GENTENG" localSheetId="6">'[16]Hrg Bahan'!#REF!</definedName>
    <definedName name="CAT_GENTENG">'[16]Hrg Bahan'!#REF!</definedName>
    <definedName name="CAT_JEMBATAN" localSheetId="6">'[16]Hrg Bahan'!#REF!</definedName>
    <definedName name="CAT_JEMBATAN">'[16]Hrg Bahan'!#REF!</definedName>
    <definedName name="CAT_KAYU_LAMA" localSheetId="6">[16]Analisa!#REF!</definedName>
    <definedName name="CAT_KAYU_LAMA">[16]Analisa!#REF!</definedName>
    <definedName name="CAT_MINYAK_FIL" localSheetId="6">'[16]Hrg Bahan'!#REF!</definedName>
    <definedName name="CAT_MINYAK_FIL">'[16]Hrg Bahan'!#REF!</definedName>
    <definedName name="CAT_MINYAK_STAI" localSheetId="6">'[16]Hrg Bahan'!#REF!</definedName>
    <definedName name="CAT_MINYAK_STAI">'[16]Hrg Bahan'!#REF!</definedName>
    <definedName name="CAT_MOBILEX" localSheetId="6">'[16]Hrg Bahan'!#REF!</definedName>
    <definedName name="CAT_MOBILEX">'[16]Hrg Bahan'!#REF!</definedName>
    <definedName name="CAT_SANDING" localSheetId="6">'[16]Hrg Bahan'!#REF!</definedName>
    <definedName name="CAT_SANDING">'[16]Hrg Bahan'!#REF!</definedName>
    <definedName name="CAT_SENG" localSheetId="6">'[16]Hrg Bahan'!#REF!</definedName>
    <definedName name="CAT_SENG">'[16]Hrg Bahan'!#REF!</definedName>
    <definedName name="CAT_TEMBOK_EKS" localSheetId="6">'[16]Hrg Bahan'!#REF!</definedName>
    <definedName name="CAT_TEMBOK_EKS">'[16]Hrg Bahan'!#REF!</definedName>
    <definedName name="CAT_TEMBOK_IN" localSheetId="6">'[16]Hrg Bahan'!#REF!</definedName>
    <definedName name="CAT_TEMBOK_IN">'[16]Hrg Bahan'!#REF!</definedName>
    <definedName name="CCC" localSheetId="6">[13]RAB!#REF!</definedName>
    <definedName name="CCC">[13]RAB!#REF!</definedName>
    <definedName name="CCCC" localSheetId="1" hidden="1">#REF!</definedName>
    <definedName name="CCCC" localSheetId="6" hidden="1">#REF!</definedName>
    <definedName name="CCCC" localSheetId="4" hidden="1">#REF!</definedName>
    <definedName name="CCCC" localSheetId="0" hidden="1">#REF!</definedName>
    <definedName name="CCCC" localSheetId="5" hidden="1">#REF!</definedName>
    <definedName name="CCCC" hidden="1">#REF!</definedName>
    <definedName name="CCO2_Div1_Bahapal">"#ref!"</definedName>
    <definedName name="CCO2_Div1_Barumun">"#ref!"</definedName>
    <definedName name="CCO2_Div1_Buaya">"#ref!"</definedName>
    <definedName name="CCO2_Div1_Dua1">"#ref!"</definedName>
    <definedName name="CCO2_Div1_Dua2">"#ref!"</definedName>
    <definedName name="CCO2_Div1_Hantu">"#ref!"</definedName>
    <definedName name="CCO2_Div1_Pane">"#ref!"</definedName>
    <definedName name="CCO2_Div1_Poncan">"#ref!"</definedName>
    <definedName name="CCO2_Div1_Raso">"#ref!"</definedName>
    <definedName name="CCO2_Div1_Sibintang">"#ref!"</definedName>
    <definedName name="CCO2_Div1_Sibuluh">"#ref!"</definedName>
    <definedName name="CCO2_Div1_Total">"#ref!"</definedName>
    <definedName name="CCO2_Div1_Ujung">"#ref!"</definedName>
    <definedName name="CCO2_Div2_Bahapal">"#ref!"</definedName>
    <definedName name="CCO2_Div2_Barumun">"#ref!"</definedName>
    <definedName name="CCO2_Div2_Buaya">"#ref!"</definedName>
    <definedName name="CCO2_Div2_Dua1">"#ref!"</definedName>
    <definedName name="CCO2_Div2_Dua2">"#ref!"</definedName>
    <definedName name="CCO2_Div2_Hantu">"#ref!"</definedName>
    <definedName name="CCO2_Div2_Pane">"#ref!"</definedName>
    <definedName name="CCO2_Div2_Poncan">"#ref!"</definedName>
    <definedName name="CCO2_Div2_Raso">"#ref!"</definedName>
    <definedName name="CCO2_Div2_Sibintang">"#ref!"</definedName>
    <definedName name="CCO2_Div2_Sibuluh">"#ref!"</definedName>
    <definedName name="CCO2_Div2_Total">"#ref!"</definedName>
    <definedName name="CCO2_Div2_Ujung">"#ref!"</definedName>
    <definedName name="CCO2_Div3_Bahapal">"#ref!"</definedName>
    <definedName name="CCO2_Div3_Barumun">"#ref!"</definedName>
    <definedName name="CCO2_Div3_Buaya">"#ref!"</definedName>
    <definedName name="CCO2_Div3_Dua1">"#ref!"</definedName>
    <definedName name="CCO2_Div3_Dua2">"#ref!"</definedName>
    <definedName name="CCO2_Div3_Hantu">"#ref!"</definedName>
    <definedName name="CCO2_Div3_Pane">"#ref!"</definedName>
    <definedName name="CCO2_Div3_Poncan">"#ref!"</definedName>
    <definedName name="CCO2_Div3_Raso">"#ref!"</definedName>
    <definedName name="CCO2_Div3_Sibintang">"#ref!"</definedName>
    <definedName name="CCO2_Div3_Sibuluh">"#ref!"</definedName>
    <definedName name="CCO2_Div3_Total">"#ref!"</definedName>
    <definedName name="CCO2_Div3_Ujung">"#ref!"</definedName>
    <definedName name="CCO2_Div4_Bahapal">"#ref!"</definedName>
    <definedName name="CCO2_Div4_Barumun">"#ref!"</definedName>
    <definedName name="CCO2_Div4_Buaya">"#ref!"</definedName>
    <definedName name="CCO2_Div4_Dua1">"#ref!"</definedName>
    <definedName name="CCO2_Div4_Dua2">"#ref!"</definedName>
    <definedName name="CCO2_Div4_Hantu">"#ref!"</definedName>
    <definedName name="CCO2_Div4_Pane">"#ref!"</definedName>
    <definedName name="CCO2_Div4_Poncan">"#ref!"</definedName>
    <definedName name="CCO2_Div4_Raso">"#ref!"</definedName>
    <definedName name="CCO2_Div4_Sibintang">"#ref!"</definedName>
    <definedName name="CCO2_Div4_Sibuluh">"#ref!"</definedName>
    <definedName name="CCO2_Div4_Total">"#ref!"</definedName>
    <definedName name="CCO2_Div4_Ujung">"#ref!"</definedName>
    <definedName name="CCO2_Div5_Bahapal">"#ref!"</definedName>
    <definedName name="CCO2_Div5_Barumun">"#ref!"</definedName>
    <definedName name="CCO2_Div5_Buaya">"#ref!"</definedName>
    <definedName name="CCO2_Div5_Dua1">"#ref!"</definedName>
    <definedName name="CCO2_Div5_Dua2">"#ref!"</definedName>
    <definedName name="CCO2_Div5_Hantu">"#ref!"</definedName>
    <definedName name="CCO2_Div5_Pane">"#ref!"</definedName>
    <definedName name="CCO2_Div5_Poncan">"#ref!"</definedName>
    <definedName name="CCO2_Div5_Raso">"#ref!"</definedName>
    <definedName name="CCO2_Div5_Sibintang">"#ref!"</definedName>
    <definedName name="CCO2_Div5_Sibuluh">"#ref!"</definedName>
    <definedName name="CCO2_Div5_Total">"#ref!"</definedName>
    <definedName name="CCO2_Div5_Ujung">"#ref!"</definedName>
    <definedName name="CCO2_Div6_Bahapal">"#ref!"</definedName>
    <definedName name="CCO2_Div6_Barumun">"#ref!"</definedName>
    <definedName name="CCO2_Div6_Buaya">"#ref!"</definedName>
    <definedName name="CCO2_Div6_Dua1">"#ref!"</definedName>
    <definedName name="CCO2_Div6_Dua2">"#ref!"</definedName>
    <definedName name="CCO2_Div6_Hantu">"#ref!"</definedName>
    <definedName name="CCO2_Div6_Pane">"#ref!"</definedName>
    <definedName name="CCO2_Div6_Poncan">"#ref!"</definedName>
    <definedName name="CCO2_Div6_Raso">"#ref!"</definedName>
    <definedName name="CCO2_Div6_Sibintang">"#ref!"</definedName>
    <definedName name="CCO2_Div6_Sibuluh">"#ref!"</definedName>
    <definedName name="CCO2_Div6_Total">"#ref!"</definedName>
    <definedName name="CCO2_Div6_Ujung">"#ref!"</definedName>
    <definedName name="CCO2_Div7_Bahapal">"#ref!"</definedName>
    <definedName name="CCO2_Div7_Barumun">"#ref!"</definedName>
    <definedName name="CCO2_Div7_Buaya">"#ref!"</definedName>
    <definedName name="CCO2_Div7_Dua1">"#ref!"</definedName>
    <definedName name="CCO2_Div7_Dua2">"#ref!"</definedName>
    <definedName name="CCO2_Div7_Hantu">"#ref!"</definedName>
    <definedName name="CCO2_Div7_Pane">"#ref!"</definedName>
    <definedName name="CCO2_Div7_Poncan">"#ref!"</definedName>
    <definedName name="CCO2_Div7_Raso">"#ref!"</definedName>
    <definedName name="CCO2_Div7_Sibintang">"#ref!"</definedName>
    <definedName name="CCO2_Div7_Sibuluh">"#ref!"</definedName>
    <definedName name="CCO2_Div7_Total">"#ref!"</definedName>
    <definedName name="CCO2_Div7_Ujung">"#ref!"</definedName>
    <definedName name="cek">[11]Rek!$H$30</definedName>
    <definedName name="CLOSED_DDK___KR">'[16]Hrg Bahan'!$N$179</definedName>
    <definedName name="CLOSED_DUDUK" localSheetId="6">'[16]Hrg Bahan'!#REF!</definedName>
    <definedName name="CLOSED_DUDUK">'[16]Hrg Bahan'!#REF!</definedName>
    <definedName name="CLOSED_JGK_KIA" localSheetId="6">'[16]Hrg Bahan'!#REF!</definedName>
    <definedName name="CLOSED_JGK_KIA">'[16]Hrg Bahan'!#REF!</definedName>
    <definedName name="CLOSED_JONGKOK">'[16]Hrg Bahan'!$N$178</definedName>
    <definedName name="COMPRESSOR" localSheetId="1">#REF!</definedName>
    <definedName name="COMPRESSOR" localSheetId="6">#REF!</definedName>
    <definedName name="COMPRESSOR" localSheetId="4">#REF!</definedName>
    <definedName name="COMPRESSOR" localSheetId="0">#REF!</definedName>
    <definedName name="COMPRESSOR" localSheetId="5">#REF!</definedName>
    <definedName name="COMPRESSOR">#REF!</definedName>
    <definedName name="CONCRETEMIXER" localSheetId="1">#REF!</definedName>
    <definedName name="CONCRETEMIXER" localSheetId="6">#REF!</definedName>
    <definedName name="CONCRETEMIXER" localSheetId="4">#REF!</definedName>
    <definedName name="CONCRETEMIXER" localSheetId="0">#REF!</definedName>
    <definedName name="CONCRETEMIXER" localSheetId="5">#REF!</definedName>
    <definedName name="CONCRETEMIXER">#REF!</definedName>
    <definedName name="CONCRETEVIBRO" localSheetId="1">#REF!</definedName>
    <definedName name="CONCRETEVIBRO" localSheetId="6">#REF!</definedName>
    <definedName name="CONCRETEVIBRO" localSheetId="4">#REF!</definedName>
    <definedName name="CONCRETEVIBRO" localSheetId="0">#REF!</definedName>
    <definedName name="CONCRETEVIBRO" localSheetId="5">#REF!</definedName>
    <definedName name="CONCRETEVIBRO">#REF!</definedName>
    <definedName name="CRANE" localSheetId="6">#REF!</definedName>
    <definedName name="CRANE">#REF!</definedName>
    <definedName name="D" localSheetId="6">#REF!</definedName>
    <definedName name="D">#REF!</definedName>
    <definedName name="DAFTARSEWA" localSheetId="6">#REF!</definedName>
    <definedName name="DAFTARSEWA">#REF!</definedName>
    <definedName name="DATAUPAH">'[11]4-Basic Price'!$D$8:$F$38</definedName>
    <definedName name="DAYWORKS" localSheetId="6">'[10]Kuantitas &amp; Harga'!#REF!</definedName>
    <definedName name="DAYWORKS">'[10]Kuantitas &amp; Harga'!#REF!</definedName>
    <definedName name="dd" localSheetId="6" hidden="1">#REF!</definedName>
    <definedName name="dd" hidden="1">#REF!</definedName>
    <definedName name="dddd" localSheetId="6" hidden="1">#REF!</definedName>
    <definedName name="dddd" hidden="1">#REF!</definedName>
    <definedName name="ddg_btalam" localSheetId="6">[16]Analisa!#REF!</definedName>
    <definedName name="ddg_btalam">[16]Analisa!#REF!</definedName>
    <definedName name="Dec_All">"#ref!"</definedName>
    <definedName name="Dec_Bahapal">"#ref!"</definedName>
    <definedName name="Dec_Barumun">"#ref!"</definedName>
    <definedName name="Dec_Buaya">"#ref!"</definedName>
    <definedName name="Dec_Dua1">"#ref!"</definedName>
    <definedName name="Dec_Dua2">"#ref!"</definedName>
    <definedName name="Dec_Hantu">"#ref!"</definedName>
    <definedName name="Dec_Pane">"#ref!"</definedName>
    <definedName name="Dec_Poncan">"#ref!"</definedName>
    <definedName name="Dec_Raso">"#ref!"</definedName>
    <definedName name="Dec_Sibintang">"#ref!"</definedName>
    <definedName name="Dec_Sibuluh">"#ref!"</definedName>
    <definedName name="Dec_Ujung">"#ref!"</definedName>
    <definedName name="Dec02_All">"#ref!"</definedName>
    <definedName name="Dec02_Bahapal">"#ref!"</definedName>
    <definedName name="Dec02_Barumun">"#ref!"</definedName>
    <definedName name="Dec02_Buaya">"#ref!"</definedName>
    <definedName name="Dec02_Dua1">"#ref!"</definedName>
    <definedName name="Dec02_Dua2">"#ref!"</definedName>
    <definedName name="Dec02_Hantu">"#ref!"</definedName>
    <definedName name="Dec02_Pane">"#ref!"</definedName>
    <definedName name="Dec02_Poncan">"#ref!"</definedName>
    <definedName name="Dec02_Raso">"#ref!"</definedName>
    <definedName name="Dec02_Sibintang">"#ref!"</definedName>
    <definedName name="Dec02_Sibuluh">"#ref!"</definedName>
    <definedName name="Dec02_Ujung">"#ref!"</definedName>
    <definedName name="deuicker" localSheetId="6">#REF!</definedName>
    <definedName name="deuicker">#REF!</definedName>
    <definedName name="Dibuat_tgl" localSheetId="6">#REF!</definedName>
    <definedName name="Dibuat_tgl">#REF!</definedName>
    <definedName name="DINDING" localSheetId="6">#REF!</definedName>
    <definedName name="DINDING">#REF!</definedName>
    <definedName name="DINDING_POLOS_20.25" localSheetId="6">[16]Analisa!#REF!</definedName>
    <definedName name="DINDING_POLOS_20.25">[16]Analisa!#REF!</definedName>
    <definedName name="Disiapkan_oleh" localSheetId="1">#REF!</definedName>
    <definedName name="Disiapkan_oleh" localSheetId="6">#REF!</definedName>
    <definedName name="Disiapkan_oleh" localSheetId="4">#REF!</definedName>
    <definedName name="Disiapkan_oleh" localSheetId="0">#REF!</definedName>
    <definedName name="Disiapkan_oleh" localSheetId="5">#REF!</definedName>
    <definedName name="Disiapkan_oleh">#REF!</definedName>
    <definedName name="Div1_Bahapal">"#ref!"</definedName>
    <definedName name="Div1_Barumun">"#ref!"</definedName>
    <definedName name="Div1_Buaya">"#ref!"</definedName>
    <definedName name="Div1_Dua1">"#ref!"</definedName>
    <definedName name="Div1_Dua2">"#ref!"</definedName>
    <definedName name="Div1_Hantu">"#ref!"</definedName>
    <definedName name="Div1_Pane">"#ref!"</definedName>
    <definedName name="Div1_Poncan">"#ref!"</definedName>
    <definedName name="Div1_Raso">"#ref!"</definedName>
    <definedName name="Div1_Sibintang">"#ref!"</definedName>
    <definedName name="Div1_Sibuluh">"#ref!"</definedName>
    <definedName name="Div1_Total">"#ref!"</definedName>
    <definedName name="Div1_Ujung">"#ref!"</definedName>
    <definedName name="Div2_Bahapal">"#ref!"</definedName>
    <definedName name="Div2_Barumun">"#ref!"</definedName>
    <definedName name="Div2_Buaya">"#ref!"</definedName>
    <definedName name="Div2_Dua1">"#ref!"</definedName>
    <definedName name="Div2_Dua2">"#ref!"</definedName>
    <definedName name="Div2_Hantu">"#ref!"</definedName>
    <definedName name="Div2_Pane">"#ref!"</definedName>
    <definedName name="Div2_Poncan">"#ref!"</definedName>
    <definedName name="Div2_Raso">"#ref!"</definedName>
    <definedName name="Div2_Sibintang">"#ref!"</definedName>
    <definedName name="Div2_Sibuluh">"#ref!"</definedName>
    <definedName name="Div2_Total">"#ref!"</definedName>
    <definedName name="Div2_Ujung">"#ref!"</definedName>
    <definedName name="Div3_Bahapal">"#ref!"</definedName>
    <definedName name="Div3_Barumun">"#ref!"</definedName>
    <definedName name="Div3_Buaya">"#ref!"</definedName>
    <definedName name="Div3_Dua1">"#ref!"</definedName>
    <definedName name="Div3_Dua2">"#ref!"</definedName>
    <definedName name="Div3_Hantu">"#ref!"</definedName>
    <definedName name="Div3_Pane">"#ref!"</definedName>
    <definedName name="Div3_Poncan">"#ref!"</definedName>
    <definedName name="Div3_Raso">"#ref!"</definedName>
    <definedName name="Div3_Sibintang">"#ref!"</definedName>
    <definedName name="Div3_Sibuluh">"#ref!"</definedName>
    <definedName name="Div3_Total">"#ref!"</definedName>
    <definedName name="Div3_Ujung">"#ref!"</definedName>
    <definedName name="DIV3A" hidden="1">[6]Div2!$H$12:$H$20</definedName>
    <definedName name="Div4_Bahapal">"#ref!"</definedName>
    <definedName name="Div4_Barumun">"#ref!"</definedName>
    <definedName name="Div4_Buaya">"#ref!"</definedName>
    <definedName name="Div4_Dua1">"#ref!"</definedName>
    <definedName name="Div4_Dua2">"#ref!"</definedName>
    <definedName name="Div4_Hantu">"#ref!"</definedName>
    <definedName name="Div4_Pane">"#ref!"</definedName>
    <definedName name="Div4_Poncan">"#ref!"</definedName>
    <definedName name="Div4_Raso">"#ref!"</definedName>
    <definedName name="Div4_Sibintang">"#ref!"</definedName>
    <definedName name="Div4_Sibuluh">"#ref!"</definedName>
    <definedName name="Div4_Total">"#ref!"</definedName>
    <definedName name="Div4_Ujung">"#ref!"</definedName>
    <definedName name="Div5_Bahapal">"#ref!"</definedName>
    <definedName name="Div5_Barumun">"#ref!"</definedName>
    <definedName name="Div5_Buaya">"#ref!"</definedName>
    <definedName name="Div5_Dua1">"#ref!"</definedName>
    <definedName name="Div5_Dua2">"#ref!"</definedName>
    <definedName name="Div5_Hantu">"#ref!"</definedName>
    <definedName name="Div5_Pane">"#ref!"</definedName>
    <definedName name="Div5_Poncan">"#ref!"</definedName>
    <definedName name="Div5_Raso">"#ref!"</definedName>
    <definedName name="Div5_Sibintang">"#ref!"</definedName>
    <definedName name="Div5_Sibuluh">"#ref!"</definedName>
    <definedName name="Div5_Total">"#ref!"</definedName>
    <definedName name="Div5_Ujung">"#ref!"</definedName>
    <definedName name="Div6_Bahapal">"#ref!"</definedName>
    <definedName name="Div6_Barumun">"#ref!"</definedName>
    <definedName name="Div6_Buaya">"#ref!"</definedName>
    <definedName name="Div6_Dua1">"#ref!"</definedName>
    <definedName name="Div6_Dua2">"#ref!"</definedName>
    <definedName name="Div6_Hantu">"#ref!"</definedName>
    <definedName name="Div6_Pane">"#ref!"</definedName>
    <definedName name="Div6_Poncan">"#ref!"</definedName>
    <definedName name="Div6_Raso">"#ref!"</definedName>
    <definedName name="Div6_Sibintang">"#ref!"</definedName>
    <definedName name="Div6_Sibuluh">"#ref!"</definedName>
    <definedName name="Div6_Total">"#ref!"</definedName>
    <definedName name="Div6_Ujung">"#ref!"</definedName>
    <definedName name="Div7_Bahapal">"#ref!"</definedName>
    <definedName name="Div7_Barumun">"#ref!"</definedName>
    <definedName name="Div7_Buaya">"#ref!"</definedName>
    <definedName name="Div7_Dua1">"#ref!"</definedName>
    <definedName name="Div7_Dua2">"#ref!"</definedName>
    <definedName name="Div7_Hantu">"#ref!"</definedName>
    <definedName name="Div7_Pane">"#ref!"</definedName>
    <definedName name="Div7_Poncan">"#ref!"</definedName>
    <definedName name="Div7_Raso">"#ref!"</definedName>
    <definedName name="Div7_Sibintang">"#ref!"</definedName>
    <definedName name="Div7_Sibuluh">"#ref!"</definedName>
    <definedName name="Div7_Total">"#ref!"</definedName>
    <definedName name="Div7_Ujung">"#ref!"</definedName>
    <definedName name="dlk">[12]harga!$F$37</definedName>
    <definedName name="DRAINASE" localSheetId="6">'[10]Kuantitas &amp; Harga'!#REF!</definedName>
    <definedName name="DRAINASE">'[10]Kuantitas &amp; Harga'!#REF!</definedName>
    <definedName name="DRYER_LANTAI" localSheetId="6">'[16]Hrg Bahan'!#REF!</definedName>
    <definedName name="DRYER_LANTAI">'[16]Hrg Bahan'!#REF!</definedName>
    <definedName name="DUMPTRUCK1" localSheetId="1">#REF!</definedName>
    <definedName name="DUMPTRUCK1" localSheetId="6">#REF!</definedName>
    <definedName name="DUMPTRUCK1" localSheetId="4">#REF!</definedName>
    <definedName name="DUMPTRUCK1" localSheetId="0">#REF!</definedName>
    <definedName name="DUMPTRUCK1" localSheetId="5">#REF!</definedName>
    <definedName name="DUMPTRUCK1">#REF!</definedName>
    <definedName name="DUMPTRUCK2" localSheetId="1">#REF!</definedName>
    <definedName name="DUMPTRUCK2" localSheetId="6">#REF!</definedName>
    <definedName name="DUMPTRUCK2" localSheetId="4">#REF!</definedName>
    <definedName name="DUMPTRUCK2" localSheetId="0">#REF!</definedName>
    <definedName name="DUMPTRUCK2" localSheetId="5">#REF!</definedName>
    <definedName name="DUMPTRUCK2">#REF!</definedName>
    <definedName name="E" localSheetId="1">[13]RAB!#REF!</definedName>
    <definedName name="E" localSheetId="6">[13]RAB!#REF!</definedName>
    <definedName name="E" localSheetId="4">[13]RAB!#REF!</definedName>
    <definedName name="E" localSheetId="0">[13]RAB!#REF!</definedName>
    <definedName name="E" localSheetId="5">[13]RAB!#REF!</definedName>
    <definedName name="E">[13]RAB!#REF!</definedName>
    <definedName name="E.13" localSheetId="1">#REF!</definedName>
    <definedName name="E.13" localSheetId="6">#REF!</definedName>
    <definedName name="E.13" localSheetId="4">#REF!</definedName>
    <definedName name="E.13" localSheetId="0">#REF!</definedName>
    <definedName name="E.13" localSheetId="5">#REF!</definedName>
    <definedName name="E.13">#REF!</definedName>
    <definedName name="E_001" localSheetId="1">#REF!</definedName>
    <definedName name="E_001" localSheetId="6">#REF!</definedName>
    <definedName name="E_001" localSheetId="4">#REF!</definedName>
    <definedName name="E_001" localSheetId="0">#REF!</definedName>
    <definedName name="E_001" localSheetId="5">#REF!</definedName>
    <definedName name="E_001">#REF!</definedName>
    <definedName name="E_010" localSheetId="1">#REF!</definedName>
    <definedName name="E_010" localSheetId="6">#REF!</definedName>
    <definedName name="E_010" localSheetId="4">#REF!</definedName>
    <definedName name="E_010" localSheetId="0">#REF!</definedName>
    <definedName name="E_010" localSheetId="5">#REF!</definedName>
    <definedName name="E_010">#REF!</definedName>
    <definedName name="E_031" localSheetId="6">#REF!</definedName>
    <definedName name="E_031">#REF!</definedName>
    <definedName name="E_040" localSheetId="6">#REF!</definedName>
    <definedName name="E_040">#REF!</definedName>
    <definedName name="E_052" localSheetId="6">#REF!</definedName>
    <definedName name="E_052">#REF!</definedName>
    <definedName name="E_080" localSheetId="6">#REF!</definedName>
    <definedName name="E_080">#REF!</definedName>
    <definedName name="E_081" localSheetId="6">#REF!</definedName>
    <definedName name="E_081">#REF!</definedName>
    <definedName name="E_084" localSheetId="6">#REF!</definedName>
    <definedName name="E_084">#REF!</definedName>
    <definedName name="E_087" localSheetId="6">#REF!</definedName>
    <definedName name="E_087">#REF!</definedName>
    <definedName name="E_088" localSheetId="6">#REF!</definedName>
    <definedName name="E_088">#REF!</definedName>
    <definedName name="E_089" localSheetId="6">#REF!</definedName>
    <definedName name="E_089">#REF!</definedName>
    <definedName name="E_13" localSheetId="6">#REF!</definedName>
    <definedName name="E_13">#REF!</definedName>
    <definedName name="E_153" localSheetId="6">#REF!</definedName>
    <definedName name="E_153">#REF!</definedName>
    <definedName name="E_154" localSheetId="6">#REF!</definedName>
    <definedName name="E_154">#REF!</definedName>
    <definedName name="E_155" localSheetId="6">#REF!</definedName>
    <definedName name="E_155">#REF!</definedName>
    <definedName name="E_157" localSheetId="6">#REF!</definedName>
    <definedName name="E_157">#REF!</definedName>
    <definedName name="E_182" localSheetId="6">#REF!</definedName>
    <definedName name="E_182">#REF!</definedName>
    <definedName name="E_211" localSheetId="6">#REF!</definedName>
    <definedName name="E_211">#REF!</definedName>
    <definedName name="E_212" localSheetId="6">#REF!</definedName>
    <definedName name="E_212">#REF!</definedName>
    <definedName name="E_221" localSheetId="6">#REF!</definedName>
    <definedName name="E_221">#REF!</definedName>
    <definedName name="E_251" localSheetId="6">#REF!</definedName>
    <definedName name="E_251">#REF!</definedName>
    <definedName name="E_253" localSheetId="6">#REF!</definedName>
    <definedName name="E_253">#REF!</definedName>
    <definedName name="E_301" localSheetId="6">#REF!</definedName>
    <definedName name="E_301">#REF!</definedName>
    <definedName name="E_341" localSheetId="6">#REF!</definedName>
    <definedName name="E_341">#REF!</definedName>
    <definedName name="EEE06REV">'[26]5-Peralatan'!$AW$13</definedName>
    <definedName name="EEE09REV1">'[26]5-Peralatan'!$AW$16</definedName>
    <definedName name="EEE17REV">'[26]5-Peralatan'!$AW$24</definedName>
    <definedName name="EEE17REV1">'[26]5-Peralatan'!$AW$24</definedName>
    <definedName name="ENGSEL_JENDELA" localSheetId="6">'[16]Hrg Bahan'!#REF!</definedName>
    <definedName name="ENGSEL_JENDELA">'[16]Hrg Bahan'!#REF!</definedName>
    <definedName name="ENGSEL_PINTU" localSheetId="6">'[16]Hrg Bahan'!#REF!</definedName>
    <definedName name="ENGSEL_PINTU">'[16]Hrg Bahan'!#REF!</definedName>
    <definedName name="ENGSEL_PINTU_LE" localSheetId="6">'[16]Hrg Bahan'!#REF!</definedName>
    <definedName name="ENGSEL_PINTU_LE">'[16]Hrg Bahan'!#REF!</definedName>
    <definedName name="ENGSEL_PINTU_OT" localSheetId="6">'[16]Hrg Bahan'!#REF!</definedName>
    <definedName name="ENGSEL_PINTU_OT">'[16]Hrg Bahan'!#REF!</definedName>
    <definedName name="ETERNIT" localSheetId="6">'[16]Hrg Bahan'!#REF!</definedName>
    <definedName name="ETERNIT">'[16]Hrg Bahan'!#REF!</definedName>
    <definedName name="EXCAVATOR" localSheetId="1">#REF!</definedName>
    <definedName name="EXCAVATOR" localSheetId="6">#REF!</definedName>
    <definedName name="EXCAVATOR" localSheetId="4">#REF!</definedName>
    <definedName name="EXCAVATOR" localSheetId="0">#REF!</definedName>
    <definedName name="EXCAVATOR" localSheetId="5">#REF!</definedName>
    <definedName name="EXCAVATOR">#REF!</definedName>
    <definedName name="Excel_BuiltIn_Print_Area">#N/A</definedName>
    <definedName name="EXHAUSTFUN" localSheetId="6">'[16]Hrg Bahan'!#REF!</definedName>
    <definedName name="EXHAUSTFUN">'[16]Hrg Bahan'!#REF!</definedName>
    <definedName name="EXPANYOLET_TANA">'[16]Hrg Bahan'!$N$189</definedName>
    <definedName name="F" localSheetId="6">[13]RAB!#REF!</definedName>
    <definedName name="F">[13]RAB!#REF!</definedName>
    <definedName name="F.1_I" localSheetId="1">#REF!</definedName>
    <definedName name="F.1_I" localSheetId="6">#REF!</definedName>
    <definedName name="F.1_I" localSheetId="4">#REF!</definedName>
    <definedName name="F.1_I" localSheetId="0">#REF!</definedName>
    <definedName name="F.1_I" localSheetId="5">#REF!</definedName>
    <definedName name="F.1_I">#REF!</definedName>
    <definedName name="F.1_II" localSheetId="1">#REF!</definedName>
    <definedName name="F.1_II" localSheetId="6">#REF!</definedName>
    <definedName name="F.1_II" localSheetId="4">#REF!</definedName>
    <definedName name="F.1_II" localSheetId="0">#REF!</definedName>
    <definedName name="F.1_II" localSheetId="5">#REF!</definedName>
    <definedName name="F.1_II">#REF!</definedName>
    <definedName name="F.16" localSheetId="1">#REF!</definedName>
    <definedName name="F.16" localSheetId="6">#REF!</definedName>
    <definedName name="F.16" localSheetId="4">#REF!</definedName>
    <definedName name="F.16" localSheetId="0">#REF!</definedName>
    <definedName name="F.16" localSheetId="5">#REF!</definedName>
    <definedName name="F.16">#REF!</definedName>
    <definedName name="F.21_I" localSheetId="6">#REF!</definedName>
    <definedName name="F.21_I">#REF!</definedName>
    <definedName name="F.21_II" localSheetId="6">#REF!</definedName>
    <definedName name="F.21_II">#REF!</definedName>
    <definedName name="F.22_I" localSheetId="6">#REF!</definedName>
    <definedName name="F.22_I">#REF!</definedName>
    <definedName name="F.22_II" localSheetId="6">#REF!</definedName>
    <definedName name="F.22_II">#REF!</definedName>
    <definedName name="F.27_I" localSheetId="6">#REF!</definedName>
    <definedName name="F.27_I">#REF!</definedName>
    <definedName name="F.27_II" localSheetId="6">#REF!</definedName>
    <definedName name="F.27_II">#REF!</definedName>
    <definedName name="F.30_I_TEAK" localSheetId="6">#REF!</definedName>
    <definedName name="F.30_I_TEAK">#REF!</definedName>
    <definedName name="F.30_I_TRIP" localSheetId="6">#REF!</definedName>
    <definedName name="F.30_I_TRIP">#REF!</definedName>
    <definedName name="F.30_II_TEAK" localSheetId="6">#REF!</definedName>
    <definedName name="F.30_II_TEAK">#REF!</definedName>
    <definedName name="F.30_II_TRIP" localSheetId="6">#REF!</definedName>
    <definedName name="F.30_II_TRIP">#REF!</definedName>
    <definedName name="F.31_I" localSheetId="6">#REF!</definedName>
    <definedName name="F.31_I">#REF!</definedName>
    <definedName name="F.31_II" localSheetId="6">#REF!</definedName>
    <definedName name="F.31_II">#REF!</definedName>
    <definedName name="F.33_I" localSheetId="6">#REF!</definedName>
    <definedName name="F.33_I">#REF!</definedName>
    <definedName name="F.33_II" localSheetId="6">#REF!</definedName>
    <definedName name="F.33_II">#REF!</definedName>
    <definedName name="F.35_B3" localSheetId="6">#REF!</definedName>
    <definedName name="F.35_B3">#REF!</definedName>
    <definedName name="F.35_B5" localSheetId="6">#REF!</definedName>
    <definedName name="F.35_B5">#REF!</definedName>
    <definedName name="F.35_R3" localSheetId="6">#REF!</definedName>
    <definedName name="F.35_R3">#REF!</definedName>
    <definedName name="F.35_R5" localSheetId="6">#REF!</definedName>
    <definedName name="F.35_R5">#REF!</definedName>
    <definedName name="F.36_B_I" localSheetId="6">#REF!</definedName>
    <definedName name="F.36_B_I">#REF!</definedName>
    <definedName name="F.36_B_II" localSheetId="6">#REF!</definedName>
    <definedName name="F.36_B_II">#REF!</definedName>
    <definedName name="F.36_R_I" localSheetId="6">#REF!</definedName>
    <definedName name="F.36_R_I">#REF!</definedName>
    <definedName name="F.36_R_II" localSheetId="6">#REF!</definedName>
    <definedName name="F.36_R_II">#REF!</definedName>
    <definedName name="F.36A_I" localSheetId="6">#REF!</definedName>
    <definedName name="F.36A_I">#REF!</definedName>
    <definedName name="F.36A_II" localSheetId="6">#REF!</definedName>
    <definedName name="F.36A_II">#REF!</definedName>
    <definedName name="F.37_P_I" localSheetId="6">#REF!</definedName>
    <definedName name="F.37_P_I">#REF!</definedName>
    <definedName name="F.37_P_II" localSheetId="6">#REF!</definedName>
    <definedName name="F.37_P_II">#REF!</definedName>
    <definedName name="F.37_T" localSheetId="6">#REF!</definedName>
    <definedName name="F.37_T">#REF!</definedName>
    <definedName name="F.37_TEAK" localSheetId="6">#REF!</definedName>
    <definedName name="F.37_TEAK">#REF!</definedName>
    <definedName name="F.38_I" localSheetId="6">#REF!</definedName>
    <definedName name="F.38_I">#REF!</definedName>
    <definedName name="F.38_II" localSheetId="6">#REF!</definedName>
    <definedName name="F.38_II">#REF!</definedName>
    <definedName name="F.47_I" localSheetId="6">#REF!</definedName>
    <definedName name="F.47_I">#REF!</definedName>
    <definedName name="F.47_II" localSheetId="6">#REF!</definedName>
    <definedName name="F.47_II">#REF!</definedName>
    <definedName name="Feb_All">"#ref!"</definedName>
    <definedName name="Feb_Bahapal">"#ref!"</definedName>
    <definedName name="Feb_Barumun">"#ref!"</definedName>
    <definedName name="Feb_Buaya">"#ref!"</definedName>
    <definedName name="Feb_Dua1">"#ref!"</definedName>
    <definedName name="Feb_Dua2">"#ref!"</definedName>
    <definedName name="Feb_Hantu">"#ref!"</definedName>
    <definedName name="Feb_Pane">"#ref!"</definedName>
    <definedName name="Feb_Poncan">"#ref!"</definedName>
    <definedName name="Feb_Raso">"#ref!"</definedName>
    <definedName name="Feb_Sibintang">"#ref!"</definedName>
    <definedName name="Feb_Sibuluh">"#ref!"</definedName>
    <definedName name="Feb_Ujung">"#ref!"</definedName>
    <definedName name="FFF" localSheetId="6">#REF!</definedName>
    <definedName name="FFF">#REF!</definedName>
    <definedName name="FINISHER" localSheetId="6">#REF!</definedName>
    <definedName name="FINISHER">#REF!</definedName>
    <definedName name="FINISHING" localSheetId="6">#REF!</definedName>
    <definedName name="FINISHING">#REF!</definedName>
    <definedName name="FLATBEDTRUCK" localSheetId="6">#REF!</definedName>
    <definedName name="FLATBEDTRUCK">#REF!</definedName>
    <definedName name="FLUG_KRAN_1_2" localSheetId="6">'[16]Hrg Bahan'!#REF!</definedName>
    <definedName name="FLUG_KRAN_1_2">'[16]Hrg Bahan'!#REF!</definedName>
    <definedName name="FORM21">'[27]3-DIV2'!$L$1:$V$61</definedName>
    <definedName name="FORM22E" localSheetId="6">'[27]3-DIV2'!#REF!</definedName>
    <definedName name="FORM22E">'[27]3-DIV2'!#REF!</definedName>
    <definedName name="FORM22L">'[27]3-DIV2'!$L$121:$V$121</definedName>
    <definedName name="FORM231">'[27]3-DIV2'!$L$123:$V$183</definedName>
    <definedName name="FORM232">'[27]3-DIV2'!$L$243:$V$303</definedName>
    <definedName name="FORM233">'[27]3-DIV2'!$L$363:$V$423</definedName>
    <definedName name="Form234">'[27]3-DIV2'!$L$483:$V$543</definedName>
    <definedName name="Form235">'[27]3-DIV2'!$L$603:$V$663</definedName>
    <definedName name="Form236">'[27]3-DIV2'!$L$854:$V$914</definedName>
    <definedName name="FORM241" localSheetId="6">'[27]3-DIV2'!#REF!</definedName>
    <definedName name="FORM241">'[27]3-DIV2'!#REF!</definedName>
    <definedName name="FORM242">'[27]3-DIV2'!$L$978:$V$1038</definedName>
    <definedName name="FORM243">'[27]3-DIV2'!$L$1039:$V$1100</definedName>
    <definedName name="FORM311">"#ref!"</definedName>
    <definedName name="FORM312">"#ref!"</definedName>
    <definedName name="FORM313">"#ref!"</definedName>
    <definedName name="FORM314">"#ref!"</definedName>
    <definedName name="FORM315">"#ref!"</definedName>
    <definedName name="FORM319">"#ref!"</definedName>
    <definedName name="FORM322">"#ref!"</definedName>
    <definedName name="FORM323">"#ref!"</definedName>
    <definedName name="FORM323L" localSheetId="6">#REF!</definedName>
    <definedName name="FORM323L">#REF!</definedName>
    <definedName name="FORM324">"#ref!"</definedName>
    <definedName name="FORM331">"#ref!"</definedName>
    <definedName name="FORM346">"#ref!"</definedName>
    <definedName name="FORM421">'[28]3-DIV4'!$L$1:$V$61</definedName>
    <definedName name="FORM422">'[28]3-DIV4'!$L$180:$V$240</definedName>
    <definedName name="FORM423">'[28]3-DIV4'!$L$479:$V$539</definedName>
    <definedName name="FORM424">'[28]3-DIV4'!$L$359:$V$419</definedName>
    <definedName name="FORM425">'[28]3-DIV4'!$L$718:$V$778</definedName>
    <definedName name="FORM426">'[28]3-DIV4'!$L$897:$V$957</definedName>
    <definedName name="FORM427">'[28]3-DIV4'!$L$1017:$V$1077</definedName>
    <definedName name="FORM511">"#ref!"</definedName>
    <definedName name="FORM512">"#ref!"</definedName>
    <definedName name="FORM521">"#ref!"</definedName>
    <definedName name="FORM522">"#ref!"</definedName>
    <definedName name="FORM541">"#ref!"</definedName>
    <definedName name="FORM542">"#ref!"</definedName>
    <definedName name="FORM611" localSheetId="6">#REF!</definedName>
    <definedName name="FORM611">#REF!</definedName>
    <definedName name="FORM612" localSheetId="6">#REF!</definedName>
    <definedName name="FORM612">#REF!</definedName>
    <definedName name="FORM621" localSheetId="6">#REF!</definedName>
    <definedName name="FORM621">#REF!</definedName>
    <definedName name="FORM622" localSheetId="6">#REF!</definedName>
    <definedName name="FORM622">#REF!</definedName>
    <definedName name="FORM623" localSheetId="6">#REF!</definedName>
    <definedName name="FORM623">#REF!</definedName>
    <definedName name="FORM631" localSheetId="6">#REF!</definedName>
    <definedName name="FORM631">#REF!</definedName>
    <definedName name="FORM632" localSheetId="6">#REF!</definedName>
    <definedName name="FORM632">#REF!</definedName>
    <definedName name="FORM633" localSheetId="6">#REF!</definedName>
    <definedName name="FORM633">#REF!</definedName>
    <definedName name="FORM634" localSheetId="6">#REF!</definedName>
    <definedName name="FORM634">#REF!</definedName>
    <definedName name="FORM635" localSheetId="6">#REF!</definedName>
    <definedName name="FORM635">#REF!</definedName>
    <definedName name="FORM635A" localSheetId="6">#REF!</definedName>
    <definedName name="FORM635A">#REF!</definedName>
    <definedName name="FORM636" localSheetId="6">#REF!</definedName>
    <definedName name="FORM636">#REF!</definedName>
    <definedName name="FORM641L" localSheetId="6">#REF!</definedName>
    <definedName name="FORM641L">#REF!</definedName>
    <definedName name="FORM642" localSheetId="6">#REF!</definedName>
    <definedName name="FORM642">#REF!</definedName>
    <definedName name="FORM65" localSheetId="6">#REF!</definedName>
    <definedName name="FORM65">#REF!</definedName>
    <definedName name="FORM66PERATA" localSheetId="6">#REF!</definedName>
    <definedName name="FORM66PERATA">#REF!</definedName>
    <definedName name="FORM66PERMUKAAN" localSheetId="6">#REF!</definedName>
    <definedName name="FORM66PERMUKAAN">#REF!</definedName>
    <definedName name="FORM7101" localSheetId="6">#REF!</definedName>
    <definedName name="FORM7101">#REF!</definedName>
    <definedName name="FORM7102" localSheetId="6">#REF!</definedName>
    <definedName name="FORM7102">#REF!</definedName>
    <definedName name="FORM7103" localSheetId="6">#REF!</definedName>
    <definedName name="FORM7103">#REF!</definedName>
    <definedName name="FORM711" localSheetId="6">#REF!</definedName>
    <definedName name="FORM711">#REF!</definedName>
    <definedName name="FORM712" localSheetId="6">#REF!</definedName>
    <definedName name="FORM712">#REF!</definedName>
    <definedName name="FORM713" localSheetId="6">#REF!</definedName>
    <definedName name="FORM713">#REF!</definedName>
    <definedName name="FORM714" localSheetId="6">#REF!</definedName>
    <definedName name="FORM714">#REF!</definedName>
    <definedName name="FORM715" localSheetId="6">#REF!</definedName>
    <definedName name="FORM715">#REF!</definedName>
    <definedName name="FORM716" localSheetId="6">#REF!</definedName>
    <definedName name="FORM716">#REF!</definedName>
    <definedName name="FORM717" localSheetId="6">#REF!</definedName>
    <definedName name="FORM717">#REF!</definedName>
    <definedName name="FORM718" localSheetId="6">#REF!</definedName>
    <definedName name="FORM718">#REF!</definedName>
    <definedName name="FORM721" localSheetId="6">#REF!</definedName>
    <definedName name="FORM721">#REF!</definedName>
    <definedName name="FORM731" localSheetId="6">#REF!</definedName>
    <definedName name="FORM731">#REF!</definedName>
    <definedName name="FORM732" localSheetId="6">#REF!</definedName>
    <definedName name="FORM732">#REF!</definedName>
    <definedName name="FORM733" localSheetId="6">#REF!</definedName>
    <definedName name="FORM733">#REF!</definedName>
    <definedName name="FORM734" localSheetId="6">#REF!</definedName>
    <definedName name="FORM734">#REF!</definedName>
    <definedName name="FORM735" localSheetId="6">#REF!</definedName>
    <definedName name="FORM735">#REF!</definedName>
    <definedName name="FORM744" localSheetId="6">#REF!</definedName>
    <definedName name="FORM744">#REF!</definedName>
    <definedName name="FORM745" localSheetId="6">#REF!</definedName>
    <definedName name="FORM745">#REF!</definedName>
    <definedName name="FORM7610" localSheetId="6">#REF!</definedName>
    <definedName name="FORM7610">#REF!</definedName>
    <definedName name="FORM7612a" localSheetId="6">#REF!</definedName>
    <definedName name="FORM7612a">#REF!</definedName>
    <definedName name="FORM7612b" localSheetId="6">#REF!</definedName>
    <definedName name="FORM7612b">#REF!</definedName>
    <definedName name="FORM7612c" localSheetId="6">#REF!</definedName>
    <definedName name="FORM7612c">#REF!</definedName>
    <definedName name="FORM7613a" localSheetId="6">#REF!</definedName>
    <definedName name="FORM7613a">#REF!</definedName>
    <definedName name="FORM7613b" localSheetId="6">#REF!</definedName>
    <definedName name="FORM7613b">#REF!</definedName>
    <definedName name="FORM7613c" localSheetId="6">#REF!</definedName>
    <definedName name="FORM7613c">#REF!</definedName>
    <definedName name="FORM7614a" localSheetId="6">#REF!</definedName>
    <definedName name="FORM7614a">#REF!</definedName>
    <definedName name="FORM7614b" localSheetId="6">#REF!</definedName>
    <definedName name="FORM7614b">#REF!</definedName>
    <definedName name="FORM7614c" localSheetId="6">#REF!</definedName>
    <definedName name="FORM7614c">#REF!</definedName>
    <definedName name="FORM7614d" localSheetId="6">#REF!</definedName>
    <definedName name="FORM7614d">#REF!</definedName>
    <definedName name="FORM7614e" localSheetId="6">#REF!</definedName>
    <definedName name="FORM7614e">#REF!</definedName>
    <definedName name="FORM7618" localSheetId="6">#REF!</definedName>
    <definedName name="FORM7618">#REF!</definedName>
    <definedName name="FORM7619" localSheetId="6">#REF!</definedName>
    <definedName name="FORM7619">#REF!</definedName>
    <definedName name="FORM768" localSheetId="6">#REF!</definedName>
    <definedName name="FORM768">#REF!</definedName>
    <definedName name="FORM769" localSheetId="6">#REF!</definedName>
    <definedName name="FORM769">#REF!</definedName>
    <definedName name="FORM76X" localSheetId="6">#REF!</definedName>
    <definedName name="FORM76X">#REF!</definedName>
    <definedName name="FORM771a" localSheetId="6">#REF!</definedName>
    <definedName name="FORM771a">#REF!</definedName>
    <definedName name="FORM771b" localSheetId="6">#REF!</definedName>
    <definedName name="FORM771b">#REF!</definedName>
    <definedName name="FORM771c" localSheetId="6">#REF!</definedName>
    <definedName name="FORM771c">#REF!</definedName>
    <definedName name="FORM771d" localSheetId="6">#REF!</definedName>
    <definedName name="FORM771d">#REF!</definedName>
    <definedName name="FORM772a" localSheetId="6">#REF!</definedName>
    <definedName name="FORM772a">#REF!</definedName>
    <definedName name="FORM772b" localSheetId="6">#REF!</definedName>
    <definedName name="FORM772b">#REF!</definedName>
    <definedName name="FORM772c" localSheetId="6">#REF!</definedName>
    <definedName name="FORM772c">#REF!</definedName>
    <definedName name="FORM772d" localSheetId="6">#REF!</definedName>
    <definedName name="FORM772d">#REF!</definedName>
    <definedName name="FORM79manual" localSheetId="6">#REF!</definedName>
    <definedName name="FORM79manual">#REF!</definedName>
    <definedName name="FORM79mekanis" localSheetId="6">#REF!</definedName>
    <definedName name="FORM79mekanis">#REF!</definedName>
    <definedName name="FORM811" localSheetId="6">#REF!</definedName>
    <definedName name="FORM811">#REF!</definedName>
    <definedName name="FORM812" localSheetId="6">#REF!</definedName>
    <definedName name="FORM812">#REF!</definedName>
    <definedName name="FORM813" localSheetId="6">#REF!</definedName>
    <definedName name="FORM813">#REF!</definedName>
    <definedName name="FORM814" localSheetId="6">#REF!</definedName>
    <definedName name="FORM814">#REF!</definedName>
    <definedName name="FORM815" localSheetId="6">#REF!</definedName>
    <definedName name="FORM815">#REF!</definedName>
    <definedName name="FORM817" localSheetId="6">#REF!</definedName>
    <definedName name="FORM817">#REF!</definedName>
    <definedName name="FORM818" localSheetId="6">#REF!</definedName>
    <definedName name="FORM818">#REF!</definedName>
    <definedName name="FORM819" localSheetId="6">#REF!</definedName>
    <definedName name="FORM819">#REF!</definedName>
    <definedName name="FORM82" localSheetId="6">#REF!</definedName>
    <definedName name="FORM82">#REF!</definedName>
    <definedName name="FORM841" localSheetId="6">#REF!</definedName>
    <definedName name="FORM841">#REF!</definedName>
    <definedName name="FORM8410" localSheetId="6">#REF!</definedName>
    <definedName name="FORM8410">#REF!</definedName>
    <definedName name="FORM842" localSheetId="6">#REF!</definedName>
    <definedName name="FORM842">#REF!</definedName>
    <definedName name="FORM844" localSheetId="6">#REF!</definedName>
    <definedName name="FORM844">#REF!</definedName>
    <definedName name="FORM845" localSheetId="6">#REF!</definedName>
    <definedName name="FORM845">#REF!</definedName>
    <definedName name="FORM846" localSheetId="6">#REF!</definedName>
    <definedName name="FORM846">#REF!</definedName>
    <definedName name="FORM847" localSheetId="6">#REF!</definedName>
    <definedName name="FORM847">#REF!</definedName>
    <definedName name="FORMGEOTEKSTIL" localSheetId="6">#REF!</definedName>
    <definedName name="FORMGEOTEKSTIL">#REF!</definedName>
    <definedName name="FRRDS" localSheetId="6">#REF!</definedName>
    <definedName name="FRRDS">#REF!</definedName>
    <definedName name="FULVIMIXER" localSheetId="6">#REF!</definedName>
    <definedName name="FULVIMIXER">#REF!</definedName>
    <definedName name="G" localSheetId="6">[13]RAB!#REF!</definedName>
    <definedName name="G">[13]RAB!#REF!</definedName>
    <definedName name="G.14" localSheetId="1">#REF!</definedName>
    <definedName name="G.14" localSheetId="6">#REF!</definedName>
    <definedName name="G.14" localSheetId="4">#REF!</definedName>
    <definedName name="G.14" localSheetId="0">#REF!</definedName>
    <definedName name="G.14" localSheetId="5">#REF!</definedName>
    <definedName name="G.14">#REF!</definedName>
    <definedName name="G.16" localSheetId="1">#REF!</definedName>
    <definedName name="G.16" localSheetId="6">#REF!</definedName>
    <definedName name="G.16" localSheetId="4">#REF!</definedName>
    <definedName name="G.16" localSheetId="0">#REF!</definedName>
    <definedName name="G.16" localSheetId="5">#REF!</definedName>
    <definedName name="G.16">#REF!</definedName>
    <definedName name="G.2" localSheetId="1">#REF!</definedName>
    <definedName name="G.2" localSheetId="6">#REF!</definedName>
    <definedName name="G.2" localSheetId="4">#REF!</definedName>
    <definedName name="G.2" localSheetId="0">#REF!</definedName>
    <definedName name="G.2" localSheetId="5">#REF!</definedName>
    <definedName name="G.2">#REF!</definedName>
    <definedName name="G.32H" localSheetId="6">#REF!</definedName>
    <definedName name="G.32H">#REF!</definedName>
    <definedName name="G.32K" localSheetId="6">#REF!</definedName>
    <definedName name="G.32K">#REF!</definedName>
    <definedName name="G.32L" localSheetId="6">#REF!</definedName>
    <definedName name="G.32L">#REF!</definedName>
    <definedName name="G.33F" localSheetId="6">#REF!</definedName>
    <definedName name="G.33F">#REF!</definedName>
    <definedName name="G.33H" localSheetId="6">#REF!</definedName>
    <definedName name="G.33H">#REF!</definedName>
    <definedName name="G.33I" localSheetId="6">#REF!</definedName>
    <definedName name="G.33I">#REF!</definedName>
    <definedName name="G.33L" localSheetId="6">#REF!</definedName>
    <definedName name="G.33L">#REF!</definedName>
    <definedName name="G.44" localSheetId="6">#REF!</definedName>
    <definedName name="G.44">#REF!</definedName>
    <definedName name="G.50H" localSheetId="6">#REF!</definedName>
    <definedName name="G.50H">#REF!</definedName>
    <definedName name="G.50I" localSheetId="6">#REF!</definedName>
    <definedName name="G.50I">#REF!</definedName>
    <definedName name="G.50J" localSheetId="6">#REF!</definedName>
    <definedName name="G.50J">#REF!</definedName>
    <definedName name="G.50K" localSheetId="6">#REF!</definedName>
    <definedName name="G.50K">#REF!</definedName>
    <definedName name="G.50O" localSheetId="6">#REF!</definedName>
    <definedName name="G.50O">#REF!</definedName>
    <definedName name="G.50P" localSheetId="6">#REF!</definedName>
    <definedName name="G.50P">#REF!</definedName>
    <definedName name="G.51C" localSheetId="6">#REF!</definedName>
    <definedName name="G.51C">#REF!</definedName>
    <definedName name="G.51D" localSheetId="6">#REF!</definedName>
    <definedName name="G.51D">#REF!</definedName>
    <definedName name="G.53" localSheetId="6">#REF!</definedName>
    <definedName name="G.53">#REF!</definedName>
    <definedName name="G.53A" localSheetId="6">#REF!</definedName>
    <definedName name="G.53A">#REF!</definedName>
    <definedName name="G.55B" localSheetId="6">#REF!</definedName>
    <definedName name="G.55B">#REF!</definedName>
    <definedName name="G.55C" localSheetId="6">#REF!</definedName>
    <definedName name="G.55C">#REF!</definedName>
    <definedName name="G.5A" localSheetId="6">#REF!</definedName>
    <definedName name="G.5A">#REF!</definedName>
    <definedName name="G.5B" localSheetId="6">#REF!</definedName>
    <definedName name="G.5B">#REF!</definedName>
    <definedName name="G.5C" localSheetId="6">#REF!</definedName>
    <definedName name="G.5C">#REF!</definedName>
    <definedName name="G.6" localSheetId="6">#REF!</definedName>
    <definedName name="G.6">#REF!</definedName>
    <definedName name="G.67" localSheetId="6">#REF!</definedName>
    <definedName name="G.67">#REF!</definedName>
    <definedName name="G.72_20X20" localSheetId="6">#REF!</definedName>
    <definedName name="G.72_20X20">#REF!</definedName>
    <definedName name="g.72_20x25">'[29]HrgBahan&amp;Analisa'!$W$806</definedName>
    <definedName name="G.72_30X30" localSheetId="1">#REF!</definedName>
    <definedName name="G.72_30X30" localSheetId="6">#REF!</definedName>
    <definedName name="G.72_30X30" localSheetId="4">#REF!</definedName>
    <definedName name="G.72_30X30" localSheetId="0">#REF!</definedName>
    <definedName name="G.72_30X30" localSheetId="5">#REF!</definedName>
    <definedName name="G.72_30X30">#REF!</definedName>
    <definedName name="G.72_M_30X30" localSheetId="1">#REF!</definedName>
    <definedName name="G.72_M_30X30" localSheetId="6">#REF!</definedName>
    <definedName name="G.72_M_30X30" localSheetId="4">#REF!</definedName>
    <definedName name="G.72_M_30X30" localSheetId="0">#REF!</definedName>
    <definedName name="G.72_M_30X30" localSheetId="5">#REF!</definedName>
    <definedName name="G.72_M_30X30">#REF!</definedName>
    <definedName name="G_1" localSheetId="1">#REF!</definedName>
    <definedName name="G_1" localSheetId="6">#REF!</definedName>
    <definedName name="G_1" localSheetId="4">#REF!</definedName>
    <definedName name="G_1" localSheetId="0">#REF!</definedName>
    <definedName name="G_1" localSheetId="5">#REF!</definedName>
    <definedName name="G_1">#REF!</definedName>
    <definedName name="G_50m" localSheetId="6">#REF!</definedName>
    <definedName name="G_50m">#REF!</definedName>
    <definedName name="G_53A" localSheetId="6">#REF!</definedName>
    <definedName name="G_53A">#REF!</definedName>
    <definedName name="G_72b" localSheetId="6">#REF!</definedName>
    <definedName name="G_72b">#REF!</definedName>
    <definedName name="Gali_Saluran">"#ref!"</definedName>
    <definedName name="Galian">#N/A</definedName>
    <definedName name="Galian_Biasa">"#ref!"</definedName>
    <definedName name="GAMACCA" localSheetId="6">'[16]Hrg Bahan'!#REF!</definedName>
    <definedName name="GAMACCA">'[16]Hrg Bahan'!#REF!</definedName>
    <definedName name="GANITO_10X40" localSheetId="6">[16]Analisa!#REF!</definedName>
    <definedName name="GANITO_10X40">[16]Analisa!#REF!</definedName>
    <definedName name="GARNITO_30X30" localSheetId="6">[16]Analisa!#REF!</definedName>
    <definedName name="GARNITO_30X30">[16]Analisa!#REF!</definedName>
    <definedName name="GENSET" localSheetId="1">#REF!</definedName>
    <definedName name="GENSET" localSheetId="6">#REF!</definedName>
    <definedName name="GENSET" localSheetId="4">#REF!</definedName>
    <definedName name="GENSET" localSheetId="0">#REF!</definedName>
    <definedName name="GENSET" localSheetId="5">#REF!</definedName>
    <definedName name="GENSET">#REF!</definedName>
    <definedName name="GENTENG_BETON" localSheetId="1">'[16]Hrg Bahan'!#REF!</definedName>
    <definedName name="GENTENG_BETON" localSheetId="6">'[16]Hrg Bahan'!#REF!</definedName>
    <definedName name="GENTENG_BETON">'[16]Hrg Bahan'!#REF!</definedName>
    <definedName name="GENTENG_KERAMIK" localSheetId="1">'[16]Hrg Bahan'!#REF!</definedName>
    <definedName name="GENTENG_KERAMIK" localSheetId="6">'[16]Hrg Bahan'!#REF!</definedName>
    <definedName name="GENTENG_KERAMIK">'[16]Hrg Bahan'!#REF!</definedName>
    <definedName name="GENTENG_KODOK" localSheetId="1">'[16]Hrg Bahan'!#REF!</definedName>
    <definedName name="GENTENG_KODOK" localSheetId="6">'[16]Hrg Bahan'!#REF!</definedName>
    <definedName name="GENTENG_KODOK">'[16]Hrg Bahan'!#REF!</definedName>
    <definedName name="GENTENG_METAL" localSheetId="1">'[16]Hrg Bahan'!#REF!</definedName>
    <definedName name="GENTENG_METAL" localSheetId="6">'[16]Hrg Bahan'!#REF!</definedName>
    <definedName name="GENTENG_METAL">'[16]Hrg Bahan'!#REF!</definedName>
    <definedName name="GERENDEL" localSheetId="1">'[16]Hrg Bahan'!#REF!</definedName>
    <definedName name="GERENDEL" localSheetId="6">'[16]Hrg Bahan'!#REF!</definedName>
    <definedName name="GERENDEL">'[16]Hrg Bahan'!#REF!</definedName>
    <definedName name="GEROBAK" localSheetId="6">'[16]Hrg Bahan'!#REF!</definedName>
    <definedName name="GEROBAK">'[16]Hrg Bahan'!#REF!</definedName>
    <definedName name="ggg" localSheetId="6">'[15]Analisa K'!#REF!</definedName>
    <definedName name="ggg">'[15]Analisa K'!#REF!</definedName>
    <definedName name="gibsum_12">'[25]hrg-jadi'!$H$362</definedName>
    <definedName name="GIP_A_DIA.3">'[16]Hrg Bahan'!$N$213</definedName>
    <definedName name="GIP_A_DIA.4">'[16]Hrg Bahan'!$N$212</definedName>
    <definedName name="GIP_B_DIA.1" localSheetId="6">'[16]Hrg Bahan'!#REF!</definedName>
    <definedName name="GIP_B_DIA.1">'[16]Hrg Bahan'!#REF!</definedName>
    <definedName name="GIP_B_DIA.1_2" localSheetId="6">'[16]Hrg Bahan'!#REF!</definedName>
    <definedName name="GIP_B_DIA.1_2">'[16]Hrg Bahan'!#REF!</definedName>
    <definedName name="GIP_B_DIA.1_5">'[16]Hrg Bahan'!$N$223</definedName>
    <definedName name="GIP_B_DIA.2" localSheetId="6">'[16]Hrg Bahan'!#REF!</definedName>
    <definedName name="GIP_B_DIA.2">'[16]Hrg Bahan'!#REF!</definedName>
    <definedName name="GIP_B_DIA.3" localSheetId="6">'[16]Hrg Bahan'!#REF!</definedName>
    <definedName name="GIP_B_DIA.3">'[16]Hrg Bahan'!#REF!</definedName>
    <definedName name="GIP_B_DIA.3_4" localSheetId="6">'[16]Hrg Bahan'!#REF!</definedName>
    <definedName name="GIP_B_DIA.3_4">'[16]Hrg Bahan'!#REF!</definedName>
    <definedName name="GIP_B_DIA.4" localSheetId="6">'[16]Hrg Bahan'!#REF!</definedName>
    <definedName name="GIP_B_DIA.4">'[16]Hrg Bahan'!#REF!</definedName>
    <definedName name="GLASS_BLOCK" localSheetId="6">'[16]Hrg Bahan'!#REF!</definedName>
    <definedName name="GLASS_BLOCK">'[16]Hrg Bahan'!#REF!</definedName>
    <definedName name="GORONG_100" localSheetId="6">'[16]Hrg Bahan'!#REF!</definedName>
    <definedName name="GORONG_100">'[16]Hrg Bahan'!#REF!</definedName>
    <definedName name="GORONG_60" localSheetId="6">'[16]Hrg Bahan'!#REF!</definedName>
    <definedName name="GORONG_60">'[16]Hrg Bahan'!#REF!</definedName>
    <definedName name="GORONG_80" localSheetId="6">'[16]Hrg Bahan'!#REF!</definedName>
    <definedName name="GORONG_80">'[16]Hrg Bahan'!#REF!</definedName>
    <definedName name="GRADER" localSheetId="1">#REF!</definedName>
    <definedName name="GRADER" localSheetId="6">#REF!</definedName>
    <definedName name="GRADER" localSheetId="4">#REF!</definedName>
    <definedName name="GRADER" localSheetId="0">#REF!</definedName>
    <definedName name="GRADER" localSheetId="5">#REF!</definedName>
    <definedName name="GRADER">#REF!</definedName>
    <definedName name="GRANIT_40X40" localSheetId="6">[16]Analisa!#REF!</definedName>
    <definedName name="GRANIT_40X40">[16]Analisa!#REF!</definedName>
    <definedName name="GRANITO_20X20" localSheetId="6">[16]Analisa!#REF!</definedName>
    <definedName name="GRANITO_20X20">[16]Analisa!#REF!</definedName>
    <definedName name="GRANITO_40X40" localSheetId="6">[16]Analisa!#REF!</definedName>
    <definedName name="GRANITO_40X40">[16]Analisa!#REF!</definedName>
    <definedName name="GTG_HAPLES_GEL_">'[16]Hrg Bahan'!$N$165</definedName>
    <definedName name="GTG_HAPLES_WAR" localSheetId="6">'[16]Hrg Bahan'!#REF!</definedName>
    <definedName name="GTG_HAPLES_WAR">'[16]Hrg Bahan'!#REF!</definedName>
    <definedName name="H" localSheetId="6">[13]RAB!#REF!</definedName>
    <definedName name="H">[13]RAB!#REF!</definedName>
    <definedName name="H.10_ASBES" localSheetId="1">#REF!</definedName>
    <definedName name="H.10_ASBES" localSheetId="6">#REF!</definedName>
    <definedName name="H.10_ASBES" localSheetId="4">#REF!</definedName>
    <definedName name="H.10_ASBES" localSheetId="0">#REF!</definedName>
    <definedName name="H.10_ASBES" localSheetId="5">#REF!</definedName>
    <definedName name="H.10_ASBES">#REF!</definedName>
    <definedName name="H.10_SENG" localSheetId="1">#REF!</definedName>
    <definedName name="H.10_SENG" localSheetId="6">#REF!</definedName>
    <definedName name="H.10_SENG" localSheetId="4">#REF!</definedName>
    <definedName name="H.10_SENG" localSheetId="0">#REF!</definedName>
    <definedName name="H.10_SENG" localSheetId="5">#REF!</definedName>
    <definedName name="H.10_SENG">#REF!</definedName>
    <definedName name="H.14_KARET" localSheetId="1">#REF!</definedName>
    <definedName name="H.14_KARET" localSheetId="6">#REF!</definedName>
    <definedName name="H.14_KARET" localSheetId="4">#REF!</definedName>
    <definedName name="H.14_KARET" localSheetId="0">#REF!</definedName>
    <definedName name="H.14_KARET" localSheetId="5">#REF!</definedName>
    <definedName name="H.14_KARET">#REF!</definedName>
    <definedName name="H.14_SENG_PLAT" localSheetId="6">#REF!</definedName>
    <definedName name="H.14_SENG_PLAT">#REF!</definedName>
    <definedName name="H.17_KARET" localSheetId="6">#REF!</definedName>
    <definedName name="H.17_KARET">#REF!</definedName>
    <definedName name="H.17_SENG_PLAT" localSheetId="6">#REF!</definedName>
    <definedName name="H.17_SENG_PLAT">#REF!</definedName>
    <definedName name="H.2" localSheetId="6">#REF!</definedName>
    <definedName name="H.2">#REF!</definedName>
    <definedName name="H.6" localSheetId="6">#REF!</definedName>
    <definedName name="H.6">#REF!</definedName>
    <definedName name="H.8_AS_GEL" localSheetId="6">#REF!</definedName>
    <definedName name="H.8_AS_GEL">#REF!</definedName>
    <definedName name="H.8_AS_GEN" localSheetId="6">#REF!</definedName>
    <definedName name="H.8_AS_GEN">#REF!</definedName>
    <definedName name="H.8_SENG" localSheetId="6">#REF!</definedName>
    <definedName name="H.8_SENG">#REF!</definedName>
    <definedName name="HAK_ANGIN" localSheetId="6">'[16]Hrg Bahan'!#REF!</definedName>
    <definedName name="HAK_ANGIN">'[16]Hrg Bahan'!#REF!</definedName>
    <definedName name="HANDEL_ROLLING" localSheetId="6">'[16]Hrg Bahan'!#REF!</definedName>
    <definedName name="HANDEL_ROLLING">'[16]Hrg Bahan'!#REF!</definedName>
    <definedName name="HARGA" localSheetId="1">#REF!</definedName>
    <definedName name="HARGA" localSheetId="6">#REF!</definedName>
    <definedName name="HARGA" localSheetId="4">#REF!</definedName>
    <definedName name="HARGA" localSheetId="0">#REF!</definedName>
    <definedName name="HARGA" localSheetId="5">#REF!</definedName>
    <definedName name="HARGA">#REF!</definedName>
    <definedName name="hargasatuan" localSheetId="1">#REF!</definedName>
    <definedName name="hargasatuan" localSheetId="6">#REF!</definedName>
    <definedName name="hargasatuan" localSheetId="4">#REF!</definedName>
    <definedName name="hargasatuan" localSheetId="0">#REF!</definedName>
    <definedName name="hargasatuan" localSheetId="5">#REF!</definedName>
    <definedName name="hargasatuan">#REF!</definedName>
    <definedName name="hari">#N/A</definedName>
    <definedName name="hlll" localSheetId="1" hidden="1">#REF!</definedName>
    <definedName name="hlll" localSheetId="6" hidden="1">#REF!</definedName>
    <definedName name="hlll" localSheetId="4" hidden="1">#REF!</definedName>
    <definedName name="hlll" localSheetId="0" hidden="1">#REF!</definedName>
    <definedName name="hlll" localSheetId="5" hidden="1">#REF!</definedName>
    <definedName name="hlll" hidden="1">#REF!</definedName>
    <definedName name="hrg_dsr" localSheetId="1">#REF!</definedName>
    <definedName name="hrg_dsr" localSheetId="6">#REF!</definedName>
    <definedName name="hrg_dsr">#REF!</definedName>
    <definedName name="hrgsat">'[30]ANALISA-SNI'!$J$1575:$S$1769</definedName>
    <definedName name="HRS_Base">"#ref!"</definedName>
    <definedName name="HRS_Hampar">#N/A</definedName>
    <definedName name="HRS_Prod">#N/A</definedName>
    <definedName name="HRS_WC">"#ref!"</definedName>
    <definedName name="HTML_CodePage" hidden="1">1252</definedName>
    <definedName name="HTML_Control" localSheetId="1" hidden="1">{"'Sheet1'!$A$1"}</definedName>
    <definedName name="HTML_Control" localSheetId="4" hidden="1">{"'Sheet1'!$A$1"}</definedName>
    <definedName name="HTML_Control" localSheetId="8" hidden="1">{"'Sheet1'!$A$1"}</definedName>
    <definedName name="HTML_Control" localSheetId="0" hidden="1">{"'Sheet1'!$A$1"}</definedName>
    <definedName name="HTML_Control" localSheetId="5" hidden="1">{"'Sheet1'!$A$1"}</definedName>
    <definedName name="HTML_Control" hidden="1">{"'Sheet1'!$A$1"}</definedName>
    <definedName name="HTML_Description" hidden="1">""</definedName>
    <definedName name="HTML_Email" hidden="1">""</definedName>
    <definedName name="HTML_Header" hidden="1">"Sheet1"</definedName>
    <definedName name="HTML_LastUpdate" hidden="1">"4/12/01"</definedName>
    <definedName name="HTML_LineAfter" hidden="1">FALSE</definedName>
    <definedName name="HTML_LineBefore" hidden="1">FALSE</definedName>
    <definedName name="HTML_Name" hidden="1">"TJ 2000"</definedName>
    <definedName name="HTML_OBDlg2" hidden="1">TRUE</definedName>
    <definedName name="HTML_OBDlg4" hidden="1">TRUE</definedName>
    <definedName name="HTML_OS" hidden="1">0</definedName>
    <definedName name="HTML_PathFile" hidden="1">"C:\WINDOWS\Favorites\MyHTML.htm"</definedName>
    <definedName name="HTML_Title" hidden="1">"Book1"</definedName>
    <definedName name="html1" localSheetId="1" hidden="1">{"'Sheet1'!$A$1"}</definedName>
    <definedName name="html1" localSheetId="4" hidden="1">{"'Sheet1'!$A$1"}</definedName>
    <definedName name="html1" localSheetId="8" hidden="1">{"'Sheet1'!$A$1"}</definedName>
    <definedName name="html1" localSheetId="0" hidden="1">{"'Sheet1'!$A$1"}</definedName>
    <definedName name="html1" localSheetId="5" hidden="1">{"'Sheet1'!$A$1"}</definedName>
    <definedName name="html1" hidden="1">{"'Sheet1'!$A$1"}</definedName>
    <definedName name="I" localSheetId="6">[13]RAB!#REF!</definedName>
    <definedName name="I">[13]RAB!#REF!</definedName>
    <definedName name="ii" localSheetId="6">[14]RAB!#REF!</definedName>
    <definedName name="ii">[14]RAB!#REF!</definedName>
    <definedName name="iii" localSheetId="6">[14]RAB!#REF!</definedName>
    <definedName name="iii">[14]RAB!#REF!</definedName>
    <definedName name="IJUK_HITAM" localSheetId="6">'[16]Hrg Bahan'!#REF!</definedName>
    <definedName name="IJUK_HITAM">'[16]Hrg Bahan'!#REF!</definedName>
    <definedName name="IJUK_HITAM_BAIK" localSheetId="6">'[16]Hrg Bahan'!#REF!</definedName>
    <definedName name="IJUK_HITAM_BAIK">'[16]Hrg Bahan'!#REF!</definedName>
    <definedName name="INSTALASI_LISTRIK" localSheetId="1">#REF!</definedName>
    <definedName name="INSTALASI_LISTRIK" localSheetId="6">#REF!</definedName>
    <definedName name="INSTALASI_LISTRIK" localSheetId="4">#REF!</definedName>
    <definedName name="INSTALASI_LISTRIK" localSheetId="0">#REF!</definedName>
    <definedName name="INSTALASI_LISTRIK" localSheetId="5">#REF!</definedName>
    <definedName name="INSTALASI_LISTRIK">#REF!</definedName>
    <definedName name="ISOLASI_PIPA" localSheetId="6">'[16]Hrg Bahan'!#REF!</definedName>
    <definedName name="ISOLASI_PIPA">'[16]Hrg Bahan'!#REF!</definedName>
    <definedName name="iv" localSheetId="6">[14]RAB!#REF!</definedName>
    <definedName name="iv">[14]RAB!#REF!</definedName>
    <definedName name="JACKHAMMER" localSheetId="1">#REF!</definedName>
    <definedName name="JACKHAMMER" localSheetId="6">#REF!</definedName>
    <definedName name="JACKHAMMER" localSheetId="4">#REF!</definedName>
    <definedName name="JACKHAMMER" localSheetId="0">#REF!</definedName>
    <definedName name="JACKHAMMER" localSheetId="5">#REF!</definedName>
    <definedName name="JACKHAMMER">#REF!</definedName>
    <definedName name="JALUSI" localSheetId="6">[16]Analisa!#REF!</definedName>
    <definedName name="JALUSI">[16]Analisa!#REF!</definedName>
    <definedName name="JAM" localSheetId="1">#REF!</definedName>
    <definedName name="JAM" localSheetId="6">#REF!</definedName>
    <definedName name="JAM" localSheetId="4">#REF!</definedName>
    <definedName name="JAM" localSheetId="0">#REF!</definedName>
    <definedName name="JAM" localSheetId="5">#REF!</definedName>
    <definedName name="JAM">#REF!</definedName>
    <definedName name="JAMER" localSheetId="1">#REF!</definedName>
    <definedName name="JAMER" localSheetId="6">#REF!</definedName>
    <definedName name="JAMER" localSheetId="4">#REF!</definedName>
    <definedName name="JAMER" localSheetId="0">#REF!</definedName>
    <definedName name="JAMER" localSheetId="5">#REF!</definedName>
    <definedName name="JAMER">#REF!</definedName>
    <definedName name="Jan_All">"#ref!"</definedName>
    <definedName name="Jan_Bahapal">"#ref!"</definedName>
    <definedName name="Jan_Barumun">"#ref!"</definedName>
    <definedName name="Jan_Buaya">"#ref!"</definedName>
    <definedName name="Jan_Dua1">"#ref!"</definedName>
    <definedName name="Jan_Dua2">"#ref!"</definedName>
    <definedName name="Jan_Hantu">"#ref!"</definedName>
    <definedName name="Jan_Pane">"#ref!"</definedName>
    <definedName name="Jan_Poncan">"#ref!"</definedName>
    <definedName name="Jan_Raso">"#ref!"</definedName>
    <definedName name="Jan_Sibintang">"#ref!"</definedName>
    <definedName name="Jan_Sibuluh">"#ref!"</definedName>
    <definedName name="Jan_Ujung">"#ref!"</definedName>
    <definedName name="Jan02_Dua1">"#ref!"</definedName>
    <definedName name="Jan02_Pane">"#ref!"</definedName>
    <definedName name="Jan03_All">"#ref!"</definedName>
    <definedName name="Jan03_Bahapal">"#ref!"</definedName>
    <definedName name="Jan03_Barumun">"#ref!"</definedName>
    <definedName name="Jan03_Buaya">"#ref!"</definedName>
    <definedName name="Jan03_Dua2">"#ref!"</definedName>
    <definedName name="Jan03_Hantu">"#ref!"</definedName>
    <definedName name="Jan03_Poncan">"#ref!"</definedName>
    <definedName name="Jan03_Raso">"#ref!"</definedName>
    <definedName name="Jan03_Sibintang">"#ref!"</definedName>
    <definedName name="Jan03_Sibuluh">"#ref!"</definedName>
    <definedName name="Jan03_Ujung">"#ref!"</definedName>
    <definedName name="JENDELA" localSheetId="6">[16]Analisa!#REF!</definedName>
    <definedName name="JENDELA">[16]Analisa!#REF!</definedName>
    <definedName name="JERIGEN_10_LTR" localSheetId="6">'[16]Hrg Bahan'!#REF!</definedName>
    <definedName name="JERIGEN_10_LTR">'[16]Hrg Bahan'!#REF!</definedName>
    <definedName name="JERIGEN_20_LTR" localSheetId="6">'[16]Hrg Bahan'!#REF!</definedName>
    <definedName name="JERIGEN_20_LTR">'[16]Hrg Bahan'!#REF!</definedName>
    <definedName name="jml" localSheetId="1">#REF!</definedName>
    <definedName name="jml" localSheetId="6">#REF!</definedName>
    <definedName name="jml" localSheetId="4">#REF!</definedName>
    <definedName name="jml" localSheetId="0">#REF!</definedName>
    <definedName name="jml" localSheetId="5">#REF!</definedName>
    <definedName name="jml">#REF!</definedName>
    <definedName name="Jul_All">"#ref!"</definedName>
    <definedName name="Jul_Bahapal">"#ref!"</definedName>
    <definedName name="Jul_Barumun">"#ref!"</definedName>
    <definedName name="Jul_Buaya">"#ref!"</definedName>
    <definedName name="Jul_Dua1">"#ref!"</definedName>
    <definedName name="Jul_Dua2">"#ref!"</definedName>
    <definedName name="Jul_Hantu">"#ref!"</definedName>
    <definedName name="Jul_Pane">"#ref!"</definedName>
    <definedName name="Jul_Poncan">"#ref!"</definedName>
    <definedName name="Jul_Raso">"#ref!"</definedName>
    <definedName name="Jul_Sibintang">"#ref!"</definedName>
    <definedName name="Jul_Sibuluh">"#ref!"</definedName>
    <definedName name="Jul_Ujung">"#ref!"</definedName>
    <definedName name="Jun_All">"#ref!"</definedName>
    <definedName name="Jun_Bahapal">"#ref!"</definedName>
    <definedName name="Jun_Barumun">"#ref!"</definedName>
    <definedName name="Jun_Buaya">"#ref!"</definedName>
    <definedName name="Jun_Dua1">"#ref!"</definedName>
    <definedName name="Jun_Dua2">"#ref!"</definedName>
    <definedName name="Jun_Hantu">"#ref!"</definedName>
    <definedName name="Jun_Pane">"#ref!"</definedName>
    <definedName name="Jun_Poncan">"#ref!"</definedName>
    <definedName name="Jun_Raso">"#ref!"</definedName>
    <definedName name="Jun_Sibintang">"#ref!"</definedName>
    <definedName name="Jun_Sibuluh">"#ref!"</definedName>
    <definedName name="Jun_Ujung">"#ref!"</definedName>
    <definedName name="K" localSheetId="6">#REF!</definedName>
    <definedName name="K">#REF!</definedName>
    <definedName name="K.016" localSheetId="6">'[15]Analisa K'!#REF!</definedName>
    <definedName name="K.016">'[15]Analisa K'!#REF!</definedName>
    <definedName name="K.020" localSheetId="6">'[15]Analisa K'!#REF!</definedName>
    <definedName name="K.020">'[15]Analisa K'!#REF!</definedName>
    <definedName name="K.040" localSheetId="6">'[15]Analisa K'!#REF!</definedName>
    <definedName name="K.040">'[15]Analisa K'!#REF!</definedName>
    <definedName name="K.111" localSheetId="6">'[15]Analisa K'!#REF!</definedName>
    <definedName name="K.111">'[15]Analisa K'!#REF!</definedName>
    <definedName name="K.115" localSheetId="6">'[15]Analisa K'!#REF!</definedName>
    <definedName name="K.115">'[15]Analisa K'!#REF!</definedName>
    <definedName name="K.123" localSheetId="6">'[15]Analisa K'!#REF!</definedName>
    <definedName name="K.123">'[15]Analisa K'!#REF!</definedName>
    <definedName name="K.127" localSheetId="6">'[15]Analisa K'!#REF!</definedName>
    <definedName name="K.127">'[15]Analisa K'!#REF!</definedName>
    <definedName name="K.131" localSheetId="6">'[15]Analisa K'!#REF!</definedName>
    <definedName name="K.131">'[15]Analisa K'!#REF!</definedName>
    <definedName name="k.132" localSheetId="6">'[15]Analisa K'!#REF!</definedName>
    <definedName name="k.132">'[15]Analisa K'!#REF!</definedName>
    <definedName name="K.139" localSheetId="6">'[15]Analisa K'!#REF!</definedName>
    <definedName name="K.139">'[15]Analisa K'!#REF!</definedName>
    <definedName name="K.30" localSheetId="1">#REF!</definedName>
    <definedName name="K.30" localSheetId="6">#REF!</definedName>
    <definedName name="K.30" localSheetId="4">#REF!</definedName>
    <definedName name="K.30" localSheetId="0">#REF!</definedName>
    <definedName name="K.30" localSheetId="5">#REF!</definedName>
    <definedName name="K.30">#REF!</definedName>
    <definedName name="K.411" localSheetId="1">'[15]Analisa K'!#REF!</definedName>
    <definedName name="K.411" localSheetId="6">'[15]Analisa K'!#REF!</definedName>
    <definedName name="K.411">'[15]Analisa K'!#REF!</definedName>
    <definedName name="K.522" localSheetId="1">'[15]Analisa K'!#REF!</definedName>
    <definedName name="K.522" localSheetId="6">'[15]Analisa K'!#REF!</definedName>
    <definedName name="K.522">'[15]Analisa K'!#REF!</definedName>
    <definedName name="K.528" localSheetId="1">'[15]Analisa K'!#REF!</definedName>
    <definedName name="K.528" localSheetId="6">'[15]Analisa K'!#REF!</definedName>
    <definedName name="K.528">'[15]Analisa K'!#REF!</definedName>
    <definedName name="K.612" localSheetId="1">'[15]Analisa K'!#REF!</definedName>
    <definedName name="K.612" localSheetId="6">'[15]Analisa K'!#REF!</definedName>
    <definedName name="K.612">'[15]Analisa K'!#REF!</definedName>
    <definedName name="K.618" localSheetId="1">'[15]Analisa K'!#REF!</definedName>
    <definedName name="K.618" localSheetId="6">'[15]Analisa K'!#REF!</definedName>
    <definedName name="K.618">'[15]Analisa K'!#REF!</definedName>
    <definedName name="K.621" localSheetId="6">'[15]Analisa K'!#REF!</definedName>
    <definedName name="K.621">'[15]Analisa K'!#REF!</definedName>
    <definedName name="K.641" localSheetId="6">'[15]Analisa K'!#REF!</definedName>
    <definedName name="K.641">'[15]Analisa K'!#REF!</definedName>
    <definedName name="K.7_23_CAT" localSheetId="1">#REF!</definedName>
    <definedName name="K.7_23_CAT" localSheetId="6">#REF!</definedName>
    <definedName name="K.7_23_CAT" localSheetId="4">#REF!</definedName>
    <definedName name="K.7_23_CAT" localSheetId="0">#REF!</definedName>
    <definedName name="K.7_23_CAT" localSheetId="5">#REF!</definedName>
    <definedName name="K.7_23_CAT">#REF!</definedName>
    <definedName name="K.7_23_KAPUR" localSheetId="1">#REF!</definedName>
    <definedName name="K.7_23_KAPUR" localSheetId="6">#REF!</definedName>
    <definedName name="K.7_23_KAPUR" localSheetId="4">#REF!</definedName>
    <definedName name="K.7_23_KAPUR" localSheetId="0">#REF!</definedName>
    <definedName name="K.7_23_KAPUR" localSheetId="5">#REF!</definedName>
    <definedName name="K.7_23_KAPUR">#REF!</definedName>
    <definedName name="K.720" localSheetId="1">'[15]Analisa K'!#REF!</definedName>
    <definedName name="K.720" localSheetId="6">'[15]Analisa K'!#REF!</definedName>
    <definedName name="K.720" localSheetId="4">'[15]Analisa K'!#REF!</definedName>
    <definedName name="K.720" localSheetId="0">'[15]Analisa K'!#REF!</definedName>
    <definedName name="K.720" localSheetId="5">'[15]Analisa K'!#REF!</definedName>
    <definedName name="K.720">'[15]Analisa K'!#REF!</definedName>
    <definedName name="K.8_23_ASGEN" localSheetId="1">#REF!</definedName>
    <definedName name="K.8_23_ASGEN" localSheetId="6">#REF!</definedName>
    <definedName name="K.8_23_ASGEN" localSheetId="4">#REF!</definedName>
    <definedName name="K.8_23_ASGEN" localSheetId="0">#REF!</definedName>
    <definedName name="K.8_23_ASGEN" localSheetId="5">#REF!</definedName>
    <definedName name="K.8_23_ASGEN">#REF!</definedName>
    <definedName name="K.8_23_SENG" localSheetId="1">#REF!</definedName>
    <definedName name="K.8_23_SENG" localSheetId="6">#REF!</definedName>
    <definedName name="K.8_23_SENG" localSheetId="4">#REF!</definedName>
    <definedName name="K.8_23_SENG" localSheetId="0">#REF!</definedName>
    <definedName name="K.8_23_SENG" localSheetId="5">#REF!</definedName>
    <definedName name="K.8_23_SENG">#REF!</definedName>
    <definedName name="K.850" localSheetId="1">'[15]Analisa K'!#REF!</definedName>
    <definedName name="K.850" localSheetId="6">'[15]Analisa K'!#REF!</definedName>
    <definedName name="K.850" localSheetId="4">'[15]Analisa K'!#REF!</definedName>
    <definedName name="K.850" localSheetId="0">'[15]Analisa K'!#REF!</definedName>
    <definedName name="K.850" localSheetId="5">'[15]Analisa K'!#REF!</definedName>
    <definedName name="K.850">'[15]Analisa K'!#REF!</definedName>
    <definedName name="K.9_23" localSheetId="1">#REF!</definedName>
    <definedName name="K.9_23" localSheetId="6">#REF!</definedName>
    <definedName name="K.9_23" localSheetId="4">#REF!</definedName>
    <definedName name="K.9_23" localSheetId="0">#REF!</definedName>
    <definedName name="K.9_23" localSheetId="5">#REF!</definedName>
    <definedName name="K.9_23">#REF!</definedName>
    <definedName name="K.9_23B" localSheetId="1">#REF!</definedName>
    <definedName name="K.9_23B" localSheetId="6">#REF!</definedName>
    <definedName name="K.9_23B" localSheetId="4">#REF!</definedName>
    <definedName name="K.9_23B" localSheetId="0">#REF!</definedName>
    <definedName name="K.9_23B" localSheetId="5">#REF!</definedName>
    <definedName name="K.9_23B">#REF!</definedName>
    <definedName name="K_010" localSheetId="1">#REF!</definedName>
    <definedName name="K_010" localSheetId="6">#REF!</definedName>
    <definedName name="K_010" localSheetId="4">#REF!</definedName>
    <definedName name="K_010" localSheetId="0">#REF!</definedName>
    <definedName name="K_010" localSheetId="5">#REF!</definedName>
    <definedName name="K_010">#REF!</definedName>
    <definedName name="K_011" localSheetId="6">#REF!</definedName>
    <definedName name="K_011">#REF!</definedName>
    <definedName name="K_011_peng.kr.gal.t.saring.b_hal.2" localSheetId="6">#REF!</definedName>
    <definedName name="K_011_peng.kr.gal.t.saring.b_hal.2">#REF!</definedName>
    <definedName name="K_012" localSheetId="6">#REF!</definedName>
    <definedName name="K_012">#REF!</definedName>
    <definedName name="K_012_peng.kr.sung.t.saring.a_hal.3" localSheetId="6">#REF!</definedName>
    <definedName name="K_012_peng.kr.sung.t.saring.a_hal.3">#REF!</definedName>
    <definedName name="K_013_peng.kr.sung.t.saring.b_hal.4" localSheetId="6">#REF!</definedName>
    <definedName name="K_013_peng.kr.sung.t.saring.b_hal.4">#REF!</definedName>
    <definedName name="K_014" localSheetId="6">#REF!</definedName>
    <definedName name="K_014">#REF!</definedName>
    <definedName name="K_016" localSheetId="6">#REF!</definedName>
    <definedName name="K_016">#REF!</definedName>
    <definedName name="K_016_peng.kr.sung.saring.a_hal.6" localSheetId="6">#REF!</definedName>
    <definedName name="K_016_peng.kr.sung.saring.a_hal.6">#REF!</definedName>
    <definedName name="K_017" localSheetId="6">#REF!</definedName>
    <definedName name="K_017">#REF!</definedName>
    <definedName name="K_017_produk.bt.sung.pch.saring.a_hal.7" localSheetId="6">#REF!</definedName>
    <definedName name="K_017_produk.bt.sung.pch.saring.a_hal.7">#REF!</definedName>
    <definedName name="K_023_produk.suplai_lasbutag.b_hal.47" localSheetId="6">#REF!</definedName>
    <definedName name="K_023_produk.suplai_lasbutag.b_hal.47">#REF!</definedName>
    <definedName name="K_026" localSheetId="6">#REF!</definedName>
    <definedName name="K_026">#REF!</definedName>
    <definedName name="K_035" localSheetId="6">#REF!</definedName>
    <definedName name="K_035">#REF!</definedName>
    <definedName name="K_040" localSheetId="6">#REF!</definedName>
    <definedName name="K_040">#REF!</definedName>
    <definedName name="K_110" localSheetId="6">#REF!</definedName>
    <definedName name="K_110">#REF!</definedName>
    <definedName name="K_111">'[31]Analisa K'!$J$1879</definedName>
    <definedName name="K_115" localSheetId="1">#REF!</definedName>
    <definedName name="K_115" localSheetId="6">#REF!</definedName>
    <definedName name="K_115" localSheetId="4">#REF!</definedName>
    <definedName name="K_115" localSheetId="0">#REF!</definedName>
    <definedName name="K_115" localSheetId="5">#REF!</definedName>
    <definedName name="K_115">#REF!</definedName>
    <definedName name="K_116" localSheetId="1">#REF!</definedName>
    <definedName name="K_116" localSheetId="6">#REF!</definedName>
    <definedName name="K_116" localSheetId="4">#REF!</definedName>
    <definedName name="K_116" localSheetId="0">#REF!</definedName>
    <definedName name="K_116" localSheetId="5">#REF!</definedName>
    <definedName name="K_116">#REF!</definedName>
    <definedName name="K_210" localSheetId="1">#REF!</definedName>
    <definedName name="K_210" localSheetId="6">#REF!</definedName>
    <definedName name="K_210" localSheetId="4">#REF!</definedName>
    <definedName name="K_210" localSheetId="0">#REF!</definedName>
    <definedName name="K_210" localSheetId="5">#REF!</definedName>
    <definedName name="K_210">#REF!</definedName>
    <definedName name="K_211">'[31]Analisa K'!$J$1739</definedName>
    <definedName name="K_224" localSheetId="1">#REF!</definedName>
    <definedName name="K_224" localSheetId="6">#REF!</definedName>
    <definedName name="K_224" localSheetId="4">#REF!</definedName>
    <definedName name="K_224" localSheetId="0">#REF!</definedName>
    <definedName name="K_224" localSheetId="5">#REF!</definedName>
    <definedName name="K_224">#REF!</definedName>
    <definedName name="K_224_galian.tnh.konst.b_hal.8">'[19]Hrg.sat.'!$J$552</definedName>
    <definedName name="K_225" localSheetId="1">#REF!</definedName>
    <definedName name="K_225" localSheetId="6">#REF!</definedName>
    <definedName name="K_225" localSheetId="4">#REF!</definedName>
    <definedName name="K_225" localSheetId="0">#REF!</definedName>
    <definedName name="K_225" localSheetId="5">#REF!</definedName>
    <definedName name="K_225">#REF!</definedName>
    <definedName name="K_225_urug.dan.padat_hal.19">'[19]Hrg.sat.'!$J$1320</definedName>
    <definedName name="K_310" localSheetId="1">#REF!</definedName>
    <definedName name="K_310" localSheetId="6">#REF!</definedName>
    <definedName name="K_310" localSheetId="4">#REF!</definedName>
    <definedName name="K_310" localSheetId="0">#REF!</definedName>
    <definedName name="K_310" localSheetId="5">#REF!</definedName>
    <definedName name="K_310">#REF!</definedName>
    <definedName name="K_311" localSheetId="1">#REF!</definedName>
    <definedName name="K_311" localSheetId="6">#REF!</definedName>
    <definedName name="K_311" localSheetId="4">#REF!</definedName>
    <definedName name="K_311" localSheetId="0">#REF!</definedName>
    <definedName name="K_311" localSheetId="5">#REF!</definedName>
    <definedName name="K_311">#REF!</definedName>
    <definedName name="K_321" localSheetId="1">#REF!</definedName>
    <definedName name="K_321" localSheetId="6">#REF!</definedName>
    <definedName name="K_321" localSheetId="4">#REF!</definedName>
    <definedName name="K_321" localSheetId="0">#REF!</definedName>
    <definedName name="K_321" localSheetId="5">#REF!</definedName>
    <definedName name="K_321">#REF!</definedName>
    <definedName name="K_331">'[31]Analisa K'!$J$621</definedName>
    <definedName name="K_410" localSheetId="1">#REF!</definedName>
    <definedName name="K_410" localSheetId="6">#REF!</definedName>
    <definedName name="K_410" localSheetId="4">#REF!</definedName>
    <definedName name="K_410" localSheetId="0">#REF!</definedName>
    <definedName name="K_410" localSheetId="5">#REF!</definedName>
    <definedName name="K_410">#REF!</definedName>
    <definedName name="K_411">'[31]Analisa K'!$J$691</definedName>
    <definedName name="K_421" localSheetId="1">#REF!</definedName>
    <definedName name="K_421" localSheetId="6">#REF!</definedName>
    <definedName name="K_421" localSheetId="4">#REF!</definedName>
    <definedName name="K_421" localSheetId="0">#REF!</definedName>
    <definedName name="K_421" localSheetId="5">#REF!</definedName>
    <definedName name="K_421">#REF!</definedName>
    <definedName name="K_421_memotong_bahu_jln.a_hal.31">'[19]Hrg.sat.'!$J$2160</definedName>
    <definedName name="K_422" localSheetId="1">#REF!</definedName>
    <definedName name="K_422" localSheetId="6">#REF!</definedName>
    <definedName name="K_422" localSheetId="4">#REF!</definedName>
    <definedName name="K_422" localSheetId="0">#REF!</definedName>
    <definedName name="K_422" localSheetId="5">#REF!</definedName>
    <definedName name="K_422">#REF!</definedName>
    <definedName name="K_424" localSheetId="1">#REF!</definedName>
    <definedName name="K_424" localSheetId="6">#REF!</definedName>
    <definedName name="K_424" localSheetId="4">#REF!</definedName>
    <definedName name="K_424" localSheetId="0">#REF!</definedName>
    <definedName name="K_424" localSheetId="5">#REF!</definedName>
    <definedName name="K_424">#REF!</definedName>
    <definedName name="K_514" localSheetId="1">#REF!</definedName>
    <definedName name="K_514" localSheetId="6">#REF!</definedName>
    <definedName name="K_514" localSheetId="4">#REF!</definedName>
    <definedName name="K_514" localSheetId="0">#REF!</definedName>
    <definedName name="K_514" localSheetId="5">#REF!</definedName>
    <definedName name="K_514">#REF!</definedName>
    <definedName name="K_514_lpb.kls.c.alat_hal.16">'[19]Hrg.sat.'!$J$1112</definedName>
    <definedName name="K_516" localSheetId="1">#REF!</definedName>
    <definedName name="K_516" localSheetId="6">#REF!</definedName>
    <definedName name="K_516" localSheetId="4">#REF!</definedName>
    <definedName name="K_516" localSheetId="0">#REF!</definedName>
    <definedName name="K_516" localSheetId="5">#REF!</definedName>
    <definedName name="K_516">#REF!</definedName>
    <definedName name="K_516_konst.telford.b_hal.33">'[19]Hrg.sat.'!$J$2300</definedName>
    <definedName name="K_522">'[31]Analisa K'!$J$1181</definedName>
    <definedName name="K_522_lpa.kls.b.kr.saring_hal.17">'[19]Hrg.sat.'!$J$1182</definedName>
    <definedName name="K_523" localSheetId="1">#REF!</definedName>
    <definedName name="K_523" localSheetId="6">#REF!</definedName>
    <definedName name="K_523" localSheetId="4">#REF!</definedName>
    <definedName name="K_523" localSheetId="0">#REF!</definedName>
    <definedName name="K_523" localSheetId="5">#REF!</definedName>
    <definedName name="K_523">#REF!</definedName>
    <definedName name="K_528" localSheetId="1">#REF!</definedName>
    <definedName name="K_528" localSheetId="6">#REF!</definedName>
    <definedName name="K_528" localSheetId="4">#REF!</definedName>
    <definedName name="K_528" localSheetId="0">#REF!</definedName>
    <definedName name="K_528" localSheetId="5">#REF!</definedName>
    <definedName name="K_528">#REF!</definedName>
    <definedName name="K_528_menghampar.ATB.a">'[19]Hrg.sat.'!$J$3700</definedName>
    <definedName name="K_612" localSheetId="1">#REF!</definedName>
    <definedName name="K_612" localSheetId="6">#REF!</definedName>
    <definedName name="K_612" localSheetId="4">#REF!</definedName>
    <definedName name="K_612" localSheetId="0">#REF!</definedName>
    <definedName name="K_612" localSheetId="5">#REF!</definedName>
    <definedName name="K_612">#REF!</definedName>
    <definedName name="K_614" localSheetId="1">#REF!</definedName>
    <definedName name="K_614" localSheetId="6">#REF!</definedName>
    <definedName name="K_614" localSheetId="4">#REF!</definedName>
    <definedName name="K_614" localSheetId="0">#REF!</definedName>
    <definedName name="K_614" localSheetId="5">#REF!</definedName>
    <definedName name="K_614">#REF!</definedName>
    <definedName name="K_617" localSheetId="1">#REF!</definedName>
    <definedName name="K_617" localSheetId="6">#REF!</definedName>
    <definedName name="K_617" localSheetId="4">#REF!</definedName>
    <definedName name="K_617" localSheetId="0">#REF!</definedName>
    <definedName name="K_617" localSheetId="5">#REF!</definedName>
    <definedName name="K_617">#REF!</definedName>
    <definedName name="K_618" localSheetId="6">#REF!</definedName>
    <definedName name="K_618">#REF!</definedName>
    <definedName name="K_631" localSheetId="6">#REF!</definedName>
    <definedName name="K_631">#REF!</definedName>
    <definedName name="K_636" localSheetId="6">#REF!</definedName>
    <definedName name="K_636">#REF!</definedName>
    <definedName name="K_641">'[32]Analisa K'!$J$3559</definedName>
    <definedName name="K_705" localSheetId="1">#REF!</definedName>
    <definedName name="K_705" localSheetId="6">#REF!</definedName>
    <definedName name="K_705" localSheetId="4">#REF!</definedName>
    <definedName name="K_705" localSheetId="0">#REF!</definedName>
    <definedName name="K_705" localSheetId="5">#REF!</definedName>
    <definedName name="K_705">#REF!</definedName>
    <definedName name="K_705_konst.pas.batu_hal.15">'[19]Hrg.sat.'!$J$1042</definedName>
    <definedName name="K_710" localSheetId="1">#REF!</definedName>
    <definedName name="K_710" localSheetId="6">#REF!</definedName>
    <definedName name="K_710" localSheetId="4">#REF!</definedName>
    <definedName name="K_710" localSheetId="0">#REF!</definedName>
    <definedName name="K_710" localSheetId="5">#REF!</definedName>
    <definedName name="K_710">#REF!</definedName>
    <definedName name="K_710_acuan.beton_hal.13">'[19]Hrg.sat.'!$J$902</definedName>
    <definedName name="K_715" localSheetId="1">#REF!</definedName>
    <definedName name="K_715" localSheetId="6">#REF!</definedName>
    <definedName name="K_715" localSheetId="4">#REF!</definedName>
    <definedName name="K_715" localSheetId="0">#REF!</definedName>
    <definedName name="K_715" localSheetId="5">#REF!</definedName>
    <definedName name="K_715">#REF!</definedName>
    <definedName name="K_715_tul.besi.btn_hal.12">'[19]Hrg.sat.'!$J$832</definedName>
    <definedName name="K_720" localSheetId="1">#REF!</definedName>
    <definedName name="K_720" localSheetId="6">#REF!</definedName>
    <definedName name="K_720" localSheetId="4">#REF!</definedName>
    <definedName name="K_720" localSheetId="0">#REF!</definedName>
    <definedName name="K_720" localSheetId="5">#REF!</definedName>
    <definedName name="K_720">#REF!</definedName>
    <definedName name="K_721" localSheetId="1">#REF!</definedName>
    <definedName name="K_721" localSheetId="6">#REF!</definedName>
    <definedName name="K_721" localSheetId="4">#REF!</definedName>
    <definedName name="K_721" localSheetId="0">#REF!</definedName>
    <definedName name="K_721" localSheetId="5">#REF!</definedName>
    <definedName name="K_721">#REF!</definedName>
    <definedName name="K_721_beton.massa.K175.alat.mix.125ltr_hal.30">'[19]Hrg.sat.'!$J$2090</definedName>
    <definedName name="K_722" localSheetId="1">#REF!</definedName>
    <definedName name="K_722" localSheetId="6">#REF!</definedName>
    <definedName name="K_722" localSheetId="4">#REF!</definedName>
    <definedName name="K_722" localSheetId="0">#REF!</definedName>
    <definedName name="K_722" localSheetId="5">#REF!</definedName>
    <definedName name="K_722">#REF!</definedName>
    <definedName name="K_722_beton.strukt.K225.alat.mix.125ltr_hal.11" localSheetId="1">#REF!</definedName>
    <definedName name="K_722_beton.strukt.K225.alat.mix.125ltr_hal.11" localSheetId="6">#REF!</definedName>
    <definedName name="K_722_beton.strukt.K225.alat.mix.125ltr_hal.11" localSheetId="4">#REF!</definedName>
    <definedName name="K_722_beton.strukt.K225.alat.mix.125ltr_hal.11" localSheetId="0">#REF!</definedName>
    <definedName name="K_722_beton.strukt.K225.alat.mix.125ltr_hal.11" localSheetId="5">#REF!</definedName>
    <definedName name="K_722_beton.strukt.K225.alat.mix.125ltr_hal.11">#REF!</definedName>
    <definedName name="K_850" localSheetId="1">#REF!</definedName>
    <definedName name="K_850" localSheetId="6">#REF!</definedName>
    <definedName name="K_850" localSheetId="4">#REF!</definedName>
    <definedName name="K_850" localSheetId="0">#REF!</definedName>
    <definedName name="K_850" localSheetId="5">#REF!</definedName>
    <definedName name="K_850">#REF!</definedName>
    <definedName name="K_855" localSheetId="6">#REF!</definedName>
    <definedName name="K_855">#REF!</definedName>
    <definedName name="K_860" localSheetId="6">#REF!</definedName>
    <definedName name="K_860">#REF!</definedName>
    <definedName name="K_865" localSheetId="6">#REF!</definedName>
    <definedName name="K_865">#REF!</definedName>
    <definedName name="K_870" localSheetId="6">#REF!</definedName>
    <definedName name="K_870">#REF!</definedName>
    <definedName name="K_875" localSheetId="6">#REF!</definedName>
    <definedName name="K_875">#REF!</definedName>
    <definedName name="K_877" localSheetId="6">#REF!</definedName>
    <definedName name="K_877">#REF!</definedName>
    <definedName name="K_880" localSheetId="6">#REF!</definedName>
    <definedName name="K_880">#REF!</definedName>
    <definedName name="K_885" localSheetId="6">#REF!</definedName>
    <definedName name="K_885">#REF!</definedName>
    <definedName name="ka">[17]Alat!$O$5:$S$28</definedName>
    <definedName name="KABEL_NYA_3X2_5" localSheetId="6">'[16]Hrg Bahan'!#REF!</definedName>
    <definedName name="KABEL_NYA_3X2_5">'[16]Hrg Bahan'!#REF!</definedName>
    <definedName name="KABEL_NYFGBY_4X" localSheetId="6">'[16]Hrg Bahan'!#REF!</definedName>
    <definedName name="KABEL_NYFGBY_4X">'[16]Hrg Bahan'!#REF!</definedName>
    <definedName name="KACA_BENING" localSheetId="6">[16]Analisa!#REF!</definedName>
    <definedName name="KACA_BENING">[16]Analisa!#REF!</definedName>
    <definedName name="KACA_BENING_3" localSheetId="6">'[16]Hrg Bahan'!#REF!</definedName>
    <definedName name="KACA_BENING_3">'[16]Hrg Bahan'!#REF!</definedName>
    <definedName name="KACA_BENING2" localSheetId="6">'[16]Hrg Bahan'!#REF!</definedName>
    <definedName name="KACA_BENING2">'[16]Hrg Bahan'!#REF!</definedName>
    <definedName name="KACA_BENING3" localSheetId="6">'[16]Hrg Bahan'!#REF!</definedName>
    <definedName name="KACA_BENING3">'[16]Hrg Bahan'!#REF!</definedName>
    <definedName name="KACA_RYBEN3" localSheetId="6">'[16]Hrg Bahan'!#REF!</definedName>
    <definedName name="KACA_RYBEN3">'[16]Hrg Bahan'!#REF!</definedName>
    <definedName name="kamu">[17]Alat!$E$5:$M$28</definedName>
    <definedName name="KARET_ALAS_ATAP" localSheetId="6">'[16]Hrg Bahan'!#REF!</definedName>
    <definedName name="KARET_ALAS_ATAP">'[16]Hrg Bahan'!#REF!</definedName>
    <definedName name="KARET_ROLLING">'[16]Hrg Bahan'!$N$99</definedName>
    <definedName name="KARET_TALANG" localSheetId="6">'[16]Hrg Bahan'!#REF!</definedName>
    <definedName name="KARET_TALANG">'[16]Hrg Bahan'!#REF!</definedName>
    <definedName name="KASO_RENG" localSheetId="6">[16]Analisa!#REF!</definedName>
    <definedName name="KASO_RENG">[16]Analisa!#REF!</definedName>
    <definedName name="KAWAT_BETON" localSheetId="6">'[16]Hrg Bahan'!#REF!</definedName>
    <definedName name="KAWAT_BETON">'[16]Hrg Bahan'!#REF!</definedName>
    <definedName name="KAWAT_BRONJONG" localSheetId="6">'[16]Hrg Bahan'!#REF!</definedName>
    <definedName name="KAWAT_BRONJONG">'[16]Hrg Bahan'!#REF!</definedName>
    <definedName name="KAWAT_DURI" localSheetId="6">'[16]Hrg Bahan'!#REF!</definedName>
    <definedName name="KAWAT_DURI">'[16]Hrg Bahan'!#REF!</definedName>
    <definedName name="KAWAT_LAS" localSheetId="6">'[16]Hrg Bahan'!#REF!</definedName>
    <definedName name="KAWAT_LAS">'[16]Hrg Bahan'!#REF!</definedName>
    <definedName name="KAWAT_LICIN" localSheetId="6">'[16]Hrg Bahan'!#REF!</definedName>
    <definedName name="KAWAT_LICIN">'[16]Hrg Bahan'!#REF!</definedName>
    <definedName name="KAWAT_RAAM" localSheetId="6">'[16]Hrg Bahan'!#REF!</definedName>
    <definedName name="KAWAT_RAAM">'[16]Hrg Bahan'!#REF!</definedName>
    <definedName name="KAYU_JEMBATAN" localSheetId="6">'[16]Hrg Bahan'!#REF!</definedName>
    <definedName name="KAYU_JEMBATAN">'[16]Hrg Bahan'!#REF!</definedName>
    <definedName name="KAYU_PERANCAH" localSheetId="6">'[16]Hrg Bahan'!#REF!</definedName>
    <definedName name="KAYU_PERANCAH">'[16]Hrg Bahan'!#REF!</definedName>
    <definedName name="KEP.TUKANG" localSheetId="6">'[16]Hrg Bahan'!#REF!</definedName>
    <definedName name="KEP.TUKANG">'[16]Hrg Bahan'!#REF!</definedName>
    <definedName name="KERIKIL_BUKIT" localSheetId="6">'[16]Hrg Bahan'!#REF!</definedName>
    <definedName name="KERIKIL_BUKIT">'[16]Hrg Bahan'!#REF!</definedName>
    <definedName name="KERIKIL_HALUS" localSheetId="6">'[16]Hrg Bahan'!#REF!</definedName>
    <definedName name="KERIKIL_HALUS">'[16]Hrg Bahan'!#REF!</definedName>
    <definedName name="KERIKIL_KASAR" localSheetId="6">'[16]Hrg Bahan'!#REF!</definedName>
    <definedName name="KERIKIL_KASAR">'[16]Hrg Bahan'!#REF!</definedName>
    <definedName name="KERIKIL_ROYALTI" localSheetId="6">'[16]Hrg Bahan'!#REF!</definedName>
    <definedName name="KERIKIL_ROYALTI">'[16]Hrg Bahan'!#REF!</definedName>
    <definedName name="KERIKIL_SUNGAI" localSheetId="6">'[16]Hrg Bahan'!#REF!</definedName>
    <definedName name="KERIKIL_SUNGAI">'[16]Hrg Bahan'!#REF!</definedName>
    <definedName name="KITCHEN_ZINK" localSheetId="6">'[16]Hrg Bahan'!#REF!</definedName>
    <definedName name="KITCHEN_ZINK">'[16]Hrg Bahan'!#REF!</definedName>
    <definedName name="KKKK" localSheetId="1" hidden="1">#REF!</definedName>
    <definedName name="KKKK" localSheetId="6" hidden="1">#REF!</definedName>
    <definedName name="KKKK" localSheetId="4" hidden="1">#REF!</definedName>
    <definedName name="KKKK" localSheetId="0" hidden="1">#REF!</definedName>
    <definedName name="KKKK" localSheetId="5" hidden="1">#REF!</definedName>
    <definedName name="KKKK" hidden="1">#REF!</definedName>
    <definedName name="KODE">'[33]ANALISA PANGKEP'!$B$420:$G$493</definedName>
    <definedName name="kode.alat" localSheetId="1">#REF!</definedName>
    <definedName name="kode.alat" localSheetId="6">#REF!</definedName>
    <definedName name="kode.alat" localSheetId="4">#REF!</definedName>
    <definedName name="kode.alat" localSheetId="0">#REF!</definedName>
    <definedName name="kode.alat" localSheetId="5">#REF!</definedName>
    <definedName name="kode.alat">#REF!</definedName>
    <definedName name="kpl">[12]harga!$F$9</definedName>
    <definedName name="kpl_tk">'[25]hrg-jadi'!$H$560</definedName>
    <definedName name="KRAN_AIR" localSheetId="6">'[16]Hrg Bahan'!#REF!</definedName>
    <definedName name="KRAN_AIR">'[16]Hrg Bahan'!#REF!</definedName>
    <definedName name="KRAN_SHOWER" localSheetId="6">'[16]Hrg Bahan'!#REF!</definedName>
    <definedName name="KRAN_SHOWER">'[16]Hrg Bahan'!#REF!</definedName>
    <definedName name="KRM.POLOS_10X20" localSheetId="6">'[16]Hrg Bahan'!#REF!</definedName>
    <definedName name="KRM.POLOS_10X20">'[16]Hrg Bahan'!#REF!</definedName>
    <definedName name="KRM.WARNA_10X20" localSheetId="6">'[16]Hrg Bahan'!#REF!</definedName>
    <definedName name="KRM.WARNA_10X20">'[16]Hrg Bahan'!#REF!</definedName>
    <definedName name="KRM.WARNA_20X20" localSheetId="6">'[16]Hrg Bahan'!#REF!</definedName>
    <definedName name="KRM.WARNA_20X20">'[16]Hrg Bahan'!#REF!</definedName>
    <definedName name="KUANTITAS" localSheetId="1">#REF!</definedName>
    <definedName name="KUANTITAS" localSheetId="6">#REF!</definedName>
    <definedName name="KUANTITAS" localSheetId="4">#REF!</definedName>
    <definedName name="KUANTITAS" localSheetId="0">#REF!</definedName>
    <definedName name="KUANTITAS" localSheetId="5">#REF!</definedName>
    <definedName name="KUANTITAS">#REF!</definedName>
    <definedName name="KUAS_4" localSheetId="6">'[16]Hrg Bahan'!#REF!</definedName>
    <definedName name="KUAS_4">'[16]Hrg Bahan'!#REF!</definedName>
    <definedName name="KUDA" localSheetId="1">#REF!</definedName>
    <definedName name="KUDA" localSheetId="6">#REF!</definedName>
    <definedName name="KUDA" localSheetId="4">#REF!</definedName>
    <definedName name="KUDA" localSheetId="0">#REF!</definedName>
    <definedName name="KUDA" localSheetId="5">#REF!</definedName>
    <definedName name="KUDA">#REF!</definedName>
    <definedName name="KUDA_ATAP" localSheetId="1">#REF!</definedName>
    <definedName name="KUDA_ATAP" localSheetId="6">#REF!</definedName>
    <definedName name="KUDA_ATAP" localSheetId="4">#REF!</definedName>
    <definedName name="KUDA_ATAP" localSheetId="0">#REF!</definedName>
    <definedName name="KUDA_ATAP" localSheetId="5">#REF!</definedName>
    <definedName name="KUDA_ATAP">#REF!</definedName>
    <definedName name="KUDA_KUDA" localSheetId="1">[16]Analisa!#REF!</definedName>
    <definedName name="KUDA_KUDA" localSheetId="6">[16]Analisa!#REF!</definedName>
    <definedName name="KUDA_KUDA" localSheetId="4">[16]Analisa!#REF!</definedName>
    <definedName name="KUDA_KUDA" localSheetId="0">[16]Analisa!#REF!</definedName>
    <definedName name="KUDA_KUDA" localSheetId="5">[16]Analisa!#REF!</definedName>
    <definedName name="KUDA_KUDA">[16]Analisa!#REF!</definedName>
    <definedName name="KUNCI_EX.RRT" localSheetId="1">'[16]Hrg Bahan'!#REF!</definedName>
    <definedName name="KUNCI_EX.RRT" localSheetId="6">'[16]Hrg Bahan'!#REF!</definedName>
    <definedName name="KUNCI_EX.RRT" localSheetId="4">'[16]Hrg Bahan'!#REF!</definedName>
    <definedName name="KUNCI_EX.RRT" localSheetId="0">'[16]Hrg Bahan'!#REF!</definedName>
    <definedName name="KUNCI_EX.RRT" localSheetId="5">'[16]Hrg Bahan'!#REF!</definedName>
    <definedName name="KUNCI_EX.RRT">'[16]Hrg Bahan'!#REF!</definedName>
    <definedName name="KUNCI_LEMARI" localSheetId="6">'[16]Hrg Bahan'!#REF!</definedName>
    <definedName name="KUNCI_LEMARI">'[16]Hrg Bahan'!#REF!</definedName>
    <definedName name="KUNCI_OTOMATIS" localSheetId="6">'[16]Hrg Bahan'!#REF!</definedName>
    <definedName name="KUNCI_OTOMATIS">'[16]Hrg Bahan'!#REF!</definedName>
    <definedName name="KUNCI_SLOT" localSheetId="6">'[16]Hrg Bahan'!#REF!</definedName>
    <definedName name="KUNCI_SLOT">'[16]Hrg Bahan'!#REF!</definedName>
    <definedName name="KUNCI_TANAM" localSheetId="6">[16]Analisa!#REF!</definedName>
    <definedName name="KUNCI_TANAM">[16]Analisa!#REF!</definedName>
    <definedName name="KUSEN" localSheetId="1">#REF!</definedName>
    <definedName name="KUSEN" localSheetId="6">#REF!</definedName>
    <definedName name="KUSEN" localSheetId="4">#REF!</definedName>
    <definedName name="KUSEN" localSheetId="0">#REF!</definedName>
    <definedName name="KUSEN" localSheetId="5">#REF!</definedName>
    <definedName name="KUSEN">#REF!</definedName>
    <definedName name="KUSEN_JENDELA" localSheetId="1">#REF!</definedName>
    <definedName name="KUSEN_JENDELA" localSheetId="6">#REF!</definedName>
    <definedName name="KUSEN_JENDELA" localSheetId="4">#REF!</definedName>
    <definedName name="KUSEN_JENDELA" localSheetId="0">#REF!</definedName>
    <definedName name="KUSEN_JENDELA" localSheetId="5">#REF!</definedName>
    <definedName name="KUSEN_JENDELA">#REF!</definedName>
    <definedName name="kwt_btn">'[25]hrg-jadi'!$H$144</definedName>
    <definedName name="L_061" localSheetId="1">#REF!</definedName>
    <definedName name="L_061" localSheetId="6">#REF!</definedName>
    <definedName name="L_061" localSheetId="4">#REF!</definedName>
    <definedName name="L_061" localSheetId="0">#REF!</definedName>
    <definedName name="L_061" localSheetId="5">#REF!</definedName>
    <definedName name="L_061">#REF!</definedName>
    <definedName name="L_073" localSheetId="1">#REF!</definedName>
    <definedName name="L_073" localSheetId="6">#REF!</definedName>
    <definedName name="L_073" localSheetId="4">#REF!</definedName>
    <definedName name="L_073" localSheetId="0">#REF!</definedName>
    <definedName name="L_073" localSheetId="5">#REF!</definedName>
    <definedName name="L_073">#REF!</definedName>
    <definedName name="L_079" localSheetId="1">#REF!</definedName>
    <definedName name="L_079" localSheetId="6">#REF!</definedName>
    <definedName name="L_079" localSheetId="4">#REF!</definedName>
    <definedName name="L_079" localSheetId="0">#REF!</definedName>
    <definedName name="L_079" localSheetId="5">#REF!</definedName>
    <definedName name="L_079">#REF!</definedName>
    <definedName name="L_081" localSheetId="6">#REF!</definedName>
    <definedName name="L_081">#REF!</definedName>
    <definedName name="L_082" localSheetId="6">#REF!</definedName>
    <definedName name="L_082">#REF!</definedName>
    <definedName name="L_083" localSheetId="6">#REF!</definedName>
    <definedName name="L_083">#REF!</definedName>
    <definedName name="L_091" localSheetId="6">#REF!</definedName>
    <definedName name="L_091">#REF!</definedName>
    <definedName name="L_099" localSheetId="6">#REF!</definedName>
    <definedName name="L_099">#REF!</definedName>
    <definedName name="L_101" localSheetId="6">#REF!</definedName>
    <definedName name="L_101">#REF!</definedName>
    <definedName name="L_106" localSheetId="6">#REF!</definedName>
    <definedName name="L_106">#REF!</definedName>
    <definedName name="LAINLAIN" localSheetId="6">'[10]Kuantitas &amp; Harga'!#REF!</definedName>
    <definedName name="LAINLAIN">'[10]Kuantitas &amp; Harga'!#REF!</definedName>
    <definedName name="LAMPU_HIAS" localSheetId="6">'[16]Hrg Bahan'!#REF!</definedName>
    <definedName name="LAMPU_HIAS">'[16]Hrg Bahan'!#REF!</definedName>
    <definedName name="LAMPU_ORNAMEN" localSheetId="6">'[16]Hrg Bahan'!#REF!</definedName>
    <definedName name="LAMPU_ORNAMEN">'[16]Hrg Bahan'!#REF!</definedName>
    <definedName name="LAMPU_PIJAR_25" localSheetId="6">'[16]Hrg Bahan'!#REF!</definedName>
    <definedName name="LAMPU_PIJAR_25">'[16]Hrg Bahan'!#REF!</definedName>
    <definedName name="LAMPU_PIJAR_40" localSheetId="6">'[16]Hrg Bahan'!#REF!</definedName>
    <definedName name="LAMPU_PIJAR_40">'[16]Hrg Bahan'!#REF!</definedName>
    <definedName name="LAMPU_TL_25" localSheetId="6">'[16]Hrg Bahan'!#REF!</definedName>
    <definedName name="LAMPU_TL_25">'[16]Hrg Bahan'!#REF!</definedName>
    <definedName name="LAMPU_TL_40" localSheetId="6">'[16]Hrg Bahan'!#REF!</definedName>
    <definedName name="LAMPU_TL_40">'[16]Hrg Bahan'!#REF!</definedName>
    <definedName name="LANTAI_PLAFOND" localSheetId="1">#REF!</definedName>
    <definedName name="LANTAI_PLAFOND" localSheetId="6">#REF!</definedName>
    <definedName name="LANTAI_PLAFOND" localSheetId="4">#REF!</definedName>
    <definedName name="LANTAI_PLAFOND" localSheetId="0">#REF!</definedName>
    <definedName name="LANTAI_PLAFOND" localSheetId="5">#REF!</definedName>
    <definedName name="LANTAI_PLAFOND">#REF!</definedName>
    <definedName name="LapisRekat">"#ref!"</definedName>
    <definedName name="LapResapIkat">"#ref!"</definedName>
    <definedName name="LEM_AIBON" localSheetId="6">'[16]Hrg Bahan'!#REF!</definedName>
    <definedName name="LEM_AIBON">'[16]Hrg Bahan'!#REF!</definedName>
    <definedName name="LEM_FOX_KUNING" localSheetId="6">'[16]Hrg Bahan'!#REF!</definedName>
    <definedName name="LEM_FOX_KUNING">'[16]Hrg Bahan'!#REF!</definedName>
    <definedName name="LEM_FOX_PUTIH" localSheetId="6">'[16]Hrg Bahan'!#REF!</definedName>
    <definedName name="LEM_FOX_PUTIH">'[16]Hrg Bahan'!#REF!</definedName>
    <definedName name="LEM_PIPA" localSheetId="6">'[16]Hrg Bahan'!#REF!</definedName>
    <definedName name="LEM_PIPA">'[16]Hrg Bahan'!#REF!</definedName>
    <definedName name="LES_KAYU_II" localSheetId="6">'[16]Hrg Bahan'!#REF!</definedName>
    <definedName name="LES_KAYU_II">'[16]Hrg Bahan'!#REF!</definedName>
    <definedName name="LES_PLINT_PROF" localSheetId="6">'[16]Hrg Bahan'!#REF!</definedName>
    <definedName name="LES_PLINT_PROF">'[16]Hrg Bahan'!#REF!</definedName>
    <definedName name="LES_PLINT_SUNG" localSheetId="6">'[16]Hrg Bahan'!#REF!</definedName>
    <definedName name="LES_PLINT_SUNG">'[16]Hrg Bahan'!#REF!</definedName>
    <definedName name="LES_PROFIL_1_2" localSheetId="6">'[16]Hrg Bahan'!#REF!</definedName>
    <definedName name="LES_PROFIL_1_2">'[16]Hrg Bahan'!#REF!</definedName>
    <definedName name="LES_PROFIL_KAYU" localSheetId="6">'[16]Hrg Bahan'!#REF!</definedName>
    <definedName name="LES_PROFIL_KAYU">'[16]Hrg Bahan'!#REF!</definedName>
    <definedName name="link" localSheetId="1">#REF!</definedName>
    <definedName name="link" localSheetId="6">#REF!</definedName>
    <definedName name="link" localSheetId="4">#REF!</definedName>
    <definedName name="link" localSheetId="0">#REF!</definedName>
    <definedName name="link" localSheetId="5">#REF!</definedName>
    <definedName name="link">#REF!</definedName>
    <definedName name="LISPLANK_2_20" localSheetId="1">[16]Analisa!#REF!</definedName>
    <definedName name="LISPLANK_2_20" localSheetId="6">[16]Analisa!#REF!</definedName>
    <definedName name="LISPLANK_2_20">[16]Analisa!#REF!</definedName>
    <definedName name="LISPLNK" localSheetId="1">'[34]AN. SNI'!#REF!</definedName>
    <definedName name="LISPLNK" localSheetId="6">'[34]AN. SNI'!#REF!</definedName>
    <definedName name="LISPLNK">'[34]AN. SNI'!#REF!</definedName>
    <definedName name="list" localSheetId="1">[16]Analisa!#REF!</definedName>
    <definedName name="list" localSheetId="6">[16]Analisa!#REF!</definedName>
    <definedName name="list">[16]Analisa!#REF!</definedName>
    <definedName name="LISTPLANK_2_20" localSheetId="1">[16]Analisa!#REF!</definedName>
    <definedName name="LISTPLANK_2_20" localSheetId="6">[16]Analisa!#REF!</definedName>
    <definedName name="LISTPLANK_2_20">[16]Analisa!#REF!</definedName>
    <definedName name="LOSTER_20X20" localSheetId="1">'[16]Hrg Bahan'!#REF!</definedName>
    <definedName name="LOSTER_20X20" localSheetId="6">'[16]Hrg Bahan'!#REF!</definedName>
    <definedName name="LOSTER_20X20">'[16]Hrg Bahan'!#REF!</definedName>
    <definedName name="LOSTER_BTN_20" localSheetId="6">'[16]Hrg Bahan'!#REF!</definedName>
    <definedName name="LOSTER_BTN_20">'[16]Hrg Bahan'!#REF!</definedName>
    <definedName name="LOSTER_KRM_20" localSheetId="6">'[16]Hrg Bahan'!#REF!</definedName>
    <definedName name="LOSTER_KRM_20">'[16]Hrg Bahan'!#REF!</definedName>
    <definedName name="LOSTER_KRM_30" localSheetId="6">'[16]Hrg Bahan'!#REF!</definedName>
    <definedName name="LOSTER_KRM_30">'[16]Hrg Bahan'!#REF!</definedName>
    <definedName name="LPA_A">#N/A</definedName>
    <definedName name="LPA_A_Minor">"#ref!"</definedName>
    <definedName name="LPA_B">#N/A</definedName>
    <definedName name="LPA_B_Bahu">#N/A</definedName>
    <definedName name="LPA_B_Minor">"#ref!"</definedName>
    <definedName name="LPB_C">#N/A</definedName>
    <definedName name="M_010" localSheetId="6">#REF!</definedName>
    <definedName name="M_010">#REF!</definedName>
    <definedName name="M_020" localSheetId="6">#REF!</definedName>
    <definedName name="M_020">#REF!</definedName>
    <definedName name="M_021" localSheetId="6">#REF!</definedName>
    <definedName name="M_021">#REF!</definedName>
    <definedName name="M_023" localSheetId="6">#REF!</definedName>
    <definedName name="M_023">#REF!</definedName>
    <definedName name="M_024" localSheetId="6">#REF!</definedName>
    <definedName name="M_024">#REF!</definedName>
    <definedName name="M_025" localSheetId="6">#REF!</definedName>
    <definedName name="M_025">#REF!</definedName>
    <definedName name="M_040" localSheetId="6">#REF!</definedName>
    <definedName name="M_040">#REF!</definedName>
    <definedName name="M_041" localSheetId="6">#REF!</definedName>
    <definedName name="M_041">#REF!</definedName>
    <definedName name="M_050" localSheetId="6">#REF!</definedName>
    <definedName name="M_050">#REF!</definedName>
    <definedName name="M_061" localSheetId="6">#REF!</definedName>
    <definedName name="M_061">#REF!</definedName>
    <definedName name="M_062" localSheetId="6">#REF!</definedName>
    <definedName name="M_062">#REF!</definedName>
    <definedName name="M_063" localSheetId="6">#REF!</definedName>
    <definedName name="M_063">#REF!</definedName>
    <definedName name="M_065" localSheetId="6">#REF!</definedName>
    <definedName name="M_065">#REF!</definedName>
    <definedName name="M_080" localSheetId="6">#REF!</definedName>
    <definedName name="M_080">#REF!</definedName>
    <definedName name="M_081" localSheetId="6">#REF!</definedName>
    <definedName name="M_081">#REF!</definedName>
    <definedName name="M_165" localSheetId="6">#REF!</definedName>
    <definedName name="M_165">#REF!</definedName>
    <definedName name="M_166" localSheetId="6">#REF!</definedName>
    <definedName name="M_166">#REF!</definedName>
    <definedName name="M_167" localSheetId="6">#REF!</definedName>
    <definedName name="M_167">#REF!</definedName>
    <definedName name="M_170" localSheetId="6">#REF!</definedName>
    <definedName name="M_170">#REF!</definedName>
    <definedName name="M_180" localSheetId="6">#REF!</definedName>
    <definedName name="M_180">#REF!</definedName>
    <definedName name="MANDOR" localSheetId="6">'[16]Hrg Bahan'!#REF!</definedName>
    <definedName name="MANDOR">'[16]Hrg Bahan'!#REF!</definedName>
    <definedName name="Mar_All">"#ref!"</definedName>
    <definedName name="Mar_Bahapal">"#ref!"</definedName>
    <definedName name="Mar_Barumun">"#ref!"</definedName>
    <definedName name="Mar_Buaya">"#ref!"</definedName>
    <definedName name="Mar_Dua1">"#ref!"</definedName>
    <definedName name="Mar_Dua2">"#ref!"</definedName>
    <definedName name="Mar_Hantu">"#ref!"</definedName>
    <definedName name="Mar_Pane">"#ref!"</definedName>
    <definedName name="Mar_Poncan">"#ref!"</definedName>
    <definedName name="Mar_Raso">"#ref!"</definedName>
    <definedName name="Mar_Sibintang">"#ref!"</definedName>
    <definedName name="Mar_Sibuluh">"#ref!"</definedName>
    <definedName name="Mar_Ujung">"#ref!"</definedName>
    <definedName name="MarkaJlnThermo">"#ref!"</definedName>
    <definedName name="MARMER_40X40" localSheetId="6">'[16]Hrg Bahan'!#REF!</definedName>
    <definedName name="MARMER_40X40">'[16]Hrg Bahan'!#REF!</definedName>
    <definedName name="MATERIAL">"#ref!"</definedName>
    <definedName name="MATERIALKU" localSheetId="6">#REF!</definedName>
    <definedName name="MATERIALKU">#REF!</definedName>
    <definedName name="May_All">"#ref!"</definedName>
    <definedName name="May_Bahapal">"#ref!"</definedName>
    <definedName name="May_Barumun">"#ref!"</definedName>
    <definedName name="May_Buaya">"#ref!"</definedName>
    <definedName name="May_Dua1">"#ref!"</definedName>
    <definedName name="May_Dua2">"#ref!"</definedName>
    <definedName name="May_Hantu">"#ref!"</definedName>
    <definedName name="May_Pane">"#ref!"</definedName>
    <definedName name="May_Poncan">"#ref!"</definedName>
    <definedName name="May_Raso">"#ref!"</definedName>
    <definedName name="May_Sibintang">"#ref!"</definedName>
    <definedName name="May_Sibuluh">"#ref!"</definedName>
    <definedName name="May_Ujung">"#ref!"</definedName>
    <definedName name="MCB_6A" localSheetId="6">'[16]Hrg Bahan'!#REF!</definedName>
    <definedName name="MCB_6A">'[16]Hrg Bahan'!#REF!</definedName>
    <definedName name="mcv">[35]MVC!$F$7:$N$8</definedName>
    <definedName name="mdr">'[25]hrg-jadi'!$H$559</definedName>
    <definedName name="MINOR" localSheetId="6">'[10]Kuantitas &amp; Harga'!#REF!</definedName>
    <definedName name="MINOR">'[10]Kuantitas &amp; Harga'!#REF!</definedName>
    <definedName name="MK_012" localSheetId="6">#REF!</definedName>
    <definedName name="MK_012">#REF!</definedName>
    <definedName name="MK_014" localSheetId="6">#REF!</definedName>
    <definedName name="MK_014">#REF!</definedName>
    <definedName name="MK_017" localSheetId="6">#REF!</definedName>
    <definedName name="MK_017">#REF!</definedName>
    <definedName name="MK_023" localSheetId="6">#REF!</definedName>
    <definedName name="MK_023">#REF!</definedName>
    <definedName name="MK_522" localSheetId="6">#REF!</definedName>
    <definedName name="MK_522">#REF!</definedName>
    <definedName name="mmc" localSheetId="1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mmc" localSheetId="4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mmc" localSheetId="8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mmc" localSheetId="0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mmc" localSheetId="5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mmc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MMM" localSheetId="6" hidden="1">#REF!</definedName>
    <definedName name="MMM" hidden="1">#REF!</definedName>
    <definedName name="MMM17A">"#ref!"</definedName>
    <definedName name="MMM35A">"#ref!"</definedName>
    <definedName name="MOBILISASI" localSheetId="6">#REF!</definedName>
    <definedName name="MOBILISASI">#REF!</definedName>
    <definedName name="MR_11" localSheetId="6">#REF!</definedName>
    <definedName name="MR_11">#REF!</definedName>
    <definedName name="MR_12" localSheetId="6">#REF!</definedName>
    <definedName name="MR_12">#REF!</definedName>
    <definedName name="MR_42" localSheetId="6">#REF!</definedName>
    <definedName name="MR_42">#REF!</definedName>
    <definedName name="MUR_BAUT_ANGKER">'[16]Hrg Bahan'!$N$111</definedName>
    <definedName name="nanna79" localSheetId="1">#REF!</definedName>
    <definedName name="nanna79" localSheetId="6">#REF!</definedName>
    <definedName name="nanna79" localSheetId="4">#REF!</definedName>
    <definedName name="nanna79" localSheetId="0">#REF!</definedName>
    <definedName name="nanna79" localSheetId="5">#REF!</definedName>
    <definedName name="nanna79">#REF!</definedName>
    <definedName name="NOK_GENTENG" localSheetId="1">[16]Analisa!#REF!</definedName>
    <definedName name="NOK_GENTENG" localSheetId="6">[16]Analisa!#REF!</definedName>
    <definedName name="NOK_GENTENG">[16]Analisa!#REF!</definedName>
    <definedName name="Nov_All">"#ref!"</definedName>
    <definedName name="Nov_Bahapal">"#ref!"</definedName>
    <definedName name="Nov_Barumun">"#ref!"</definedName>
    <definedName name="Nov_Buaya">"#ref!"</definedName>
    <definedName name="Nov_Dua1">"#ref!"</definedName>
    <definedName name="Nov_Dua2">"#ref!"</definedName>
    <definedName name="Nov_Hantu">"#ref!"</definedName>
    <definedName name="Nov_Pane">"#ref!"</definedName>
    <definedName name="Nov_Poncan">"#ref!"</definedName>
    <definedName name="Nov_Raso">"#ref!"</definedName>
    <definedName name="Nov_Sibintang">"#ref!"</definedName>
    <definedName name="Nov_Sibuluh">"#ref!"</definedName>
    <definedName name="Nov_Ujung">"#ref!"</definedName>
    <definedName name="Nov02_All">"#ref!"</definedName>
    <definedName name="Nov02_Bahapal">"#ref!"</definedName>
    <definedName name="Nov02_Barumun">"#ref!"</definedName>
    <definedName name="Nov02_Buaya">"#ref!"</definedName>
    <definedName name="Nov02_Dua1">"#ref!"</definedName>
    <definedName name="Nov02_Dua2">"#ref!"</definedName>
    <definedName name="Nov02_Hantu">"#ref!"</definedName>
    <definedName name="Nov02_Pane">"#ref!"</definedName>
    <definedName name="Nov02_Poncan">"#ref!"</definedName>
    <definedName name="Nov02_Raso">"#ref!"</definedName>
    <definedName name="Nov02_Sibintang">"#ref!"</definedName>
    <definedName name="Nov02_Sibuluh">"#ref!"</definedName>
    <definedName name="Nov02_Ujung">"#ref!"</definedName>
    <definedName name="Oct_All">"#ref!"</definedName>
    <definedName name="Oct_Bahapal">"#ref!"</definedName>
    <definedName name="Oct_Barumun">"#ref!"</definedName>
    <definedName name="Oct_Buaya">"#ref!"</definedName>
    <definedName name="Oct_Dua1">"#ref!"</definedName>
    <definedName name="Oct_Dua2">"#ref!"</definedName>
    <definedName name="Oct_Hantu">"#ref!"</definedName>
    <definedName name="Oct_Pane">"#ref!"</definedName>
    <definedName name="Oct_Poncan">"#ref!"</definedName>
    <definedName name="Oct_Raso">"#ref!"</definedName>
    <definedName name="Oct_Sibintang">"#ref!"</definedName>
    <definedName name="Oct_Sibuluh">"#ref!"</definedName>
    <definedName name="Oct_Ujung">"#ref!"</definedName>
    <definedName name="Oct02_All">"#ref!"</definedName>
    <definedName name="Oct02_Bahapal">"#ref!"</definedName>
    <definedName name="Oct02_Barumun">"#ref!"</definedName>
    <definedName name="Oct02_Buaya">"#ref!"</definedName>
    <definedName name="Oct02_Dua1">"#ref!"</definedName>
    <definedName name="Oct02_Dua2">"#ref!"</definedName>
    <definedName name="Oct02_Hantu">"#ref!"</definedName>
    <definedName name="Oct02_Pane">"#ref!"</definedName>
    <definedName name="Oct02_Poncan">"#ref!"</definedName>
    <definedName name="Oct02_Raso">"#ref!"</definedName>
    <definedName name="Oct02_Sibintang">"#ref!"</definedName>
    <definedName name="Oct02_Sibuluh">"#ref!"</definedName>
    <definedName name="Oct02_Ujung">"#ref!"</definedName>
    <definedName name="oda" localSheetId="6" hidden="1">#REF!</definedName>
    <definedName name="oda" hidden="1">#REF!</definedName>
    <definedName name="OKER" localSheetId="6">'[16]Hrg Bahan'!#REF!</definedName>
    <definedName name="OKER">'[16]Hrg Bahan'!#REF!</definedName>
    <definedName name="OMC" localSheetId="1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OMC" localSheetId="4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OMC" localSheetId="8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OMC" localSheetId="0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OMC" localSheetId="5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OMC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p" localSheetId="6">#REF!</definedName>
    <definedName name="p">#REF!</definedName>
    <definedName name="P_GIP_1" localSheetId="6">#REF!</definedName>
    <definedName name="P_GIP_1">#REF!</definedName>
    <definedName name="P_GIP_1_5" localSheetId="6">#REF!</definedName>
    <definedName name="P_GIP_1_5">#REF!</definedName>
    <definedName name="P_GIP_2" localSheetId="6">#REF!</definedName>
    <definedName name="P_GIP_2">#REF!</definedName>
    <definedName name="P_GIP_3" localSheetId="6">#REF!</definedName>
    <definedName name="P_GIP_3">#REF!</definedName>
    <definedName name="P_GIP_4" localSheetId="6">#REF!</definedName>
    <definedName name="P_GIP_4">#REF!</definedName>
    <definedName name="P_PVC_1" localSheetId="6">#REF!</definedName>
    <definedName name="P_PVC_1">#REF!</definedName>
    <definedName name="P_PVC_1_5" localSheetId="6">#REF!</definedName>
    <definedName name="P_PVC_1_5">#REF!</definedName>
    <definedName name="P_PVC_2" localSheetId="6">#REF!</definedName>
    <definedName name="P_PVC_2">#REF!</definedName>
    <definedName name="P_PVC_3" localSheetId="6">#REF!</definedName>
    <definedName name="P_PVC_3">#REF!</definedName>
    <definedName name="P_PVC_4" localSheetId="6">#REF!</definedName>
    <definedName name="P_PVC_4">#REF!</definedName>
    <definedName name="Page2">"#ref!"</definedName>
    <definedName name="paku">'[25]hrg-jadi'!$H$159</definedName>
    <definedName name="PAKU_3_10">'[16]Hrg Bahan'!$N$70</definedName>
    <definedName name="PAKU_BETON" localSheetId="6">'[16]Hrg Bahan'!#REF!</definedName>
    <definedName name="PAKU_BETON">'[16]Hrg Bahan'!#REF!</definedName>
    <definedName name="PAKU_DIGALVANO" localSheetId="6">'[16]Hrg Bahan'!#REF!</definedName>
    <definedName name="PAKU_DIGALVANO">'[16]Hrg Bahan'!#REF!</definedName>
    <definedName name="PAKU_DURI" localSheetId="6">'[16]Hrg Bahan'!#REF!</definedName>
    <definedName name="PAKU_DURI">'[16]Hrg Bahan'!#REF!</definedName>
    <definedName name="PAKU_ETERNIT_RR" localSheetId="6">'[16]Hrg Bahan'!#REF!</definedName>
    <definedName name="PAKU_ETERNIT_RR">'[16]Hrg Bahan'!#REF!</definedName>
    <definedName name="PAKU_GTG_ASBES" localSheetId="6">'[16]Hrg Bahan'!#REF!</definedName>
    <definedName name="PAKU_GTG_ASBES">'[16]Hrg Bahan'!#REF!</definedName>
    <definedName name="PAKU_JEMBATAN" localSheetId="6">'[16]Hrg Bahan'!#REF!</definedName>
    <definedName name="PAKU_JEMBATAN">'[16]Hrg Bahan'!#REF!</definedName>
    <definedName name="PAKU_KASO" localSheetId="6">'[16]Hrg Bahan'!#REF!</definedName>
    <definedName name="PAKU_KASO">'[16]Hrg Bahan'!#REF!</definedName>
    <definedName name="PAKU_SENG" localSheetId="6">'[16]Hrg Bahan'!#REF!</definedName>
    <definedName name="PAKU_SENG">'[16]Hrg Bahan'!#REF!</definedName>
    <definedName name="PAKU_SENG_ULIR" localSheetId="6">'[16]Hrg Bahan'!#REF!</definedName>
    <definedName name="PAKU_SENG_ULIR">'[16]Hrg Bahan'!#REF!</definedName>
    <definedName name="PAKU_SIRAP" localSheetId="6">'[16]Hrg Bahan'!#REF!</definedName>
    <definedName name="PAKU_SIRAP">'[16]Hrg Bahan'!#REF!</definedName>
    <definedName name="PAKU_SUMBAT" localSheetId="6">'[16]Hrg Bahan'!#REF!</definedName>
    <definedName name="PAKU_SUMBAT">'[16]Hrg Bahan'!#REF!</definedName>
    <definedName name="PAKU_ULIR" localSheetId="6">'[16]Hrg Bahan'!#REF!</definedName>
    <definedName name="PAKU_ULIR">'[16]Hrg Bahan'!#REF!</definedName>
    <definedName name="PAKU2" localSheetId="6">'[16]Hrg Bahan'!#REF!</definedName>
    <definedName name="PAKU2">'[16]Hrg Bahan'!#REF!</definedName>
    <definedName name="PANEL_BOX_500" localSheetId="6">'[16]Hrg Bahan'!#REF!</definedName>
    <definedName name="PANEL_BOX_500">'[16]Hrg Bahan'!#REF!</definedName>
    <definedName name="PANEL_BOX_600" localSheetId="6">'[16]Hrg Bahan'!#REF!</definedName>
    <definedName name="PANEL_BOX_600">'[16]Hrg Bahan'!#REF!</definedName>
    <definedName name="PAPAN" localSheetId="1">#REF!</definedName>
    <definedName name="PAPAN" localSheetId="6">#REF!</definedName>
    <definedName name="PAPAN" localSheetId="4">#REF!</definedName>
    <definedName name="PAPAN" localSheetId="0">#REF!</definedName>
    <definedName name="PAPAN" localSheetId="5">#REF!</definedName>
    <definedName name="PAPAN">#REF!</definedName>
    <definedName name="PAPAN_II">'[16]Hrg Bahan'!$N$31</definedName>
    <definedName name="PAPAN_III">'[16]Hrg Bahan'!$N$33</definedName>
    <definedName name="Parit">#N/A</definedName>
    <definedName name="PAS._INSTALASI" localSheetId="6">'[16]Hrg Bahan'!#REF!</definedName>
    <definedName name="PAS._INSTALASI">'[16]Hrg Bahan'!#REF!</definedName>
    <definedName name="PAS.ENGSEL_JENDELA">[16]Analisa!$M$511</definedName>
    <definedName name="PAS.ENGSEL_PINTU" localSheetId="6">[16]Analisa!#REF!</definedName>
    <definedName name="PAS.ENGSEL_PINTU">[16]Analisa!#REF!</definedName>
    <definedName name="PAS.FLOOR_DRAIN" localSheetId="6">[16]Analisa!#REF!</definedName>
    <definedName name="PAS.FLOOR_DRAIN">[16]Analisa!#REF!</definedName>
    <definedName name="PAS.HAK_ANGIN">[16]Analisa!$M$545</definedName>
    <definedName name="PAS.KRAN_AIR" localSheetId="6">[16]Analisa!#REF!</definedName>
    <definedName name="PAS.KRAN_AIR">[16]Analisa!#REF!</definedName>
    <definedName name="PAS.PAVING_BLOK" localSheetId="6">[16]Analisa!#REF!</definedName>
    <definedName name="PAS.PAVING_BLOK">[16]Analisa!#REF!</definedName>
    <definedName name="PAS.PENGURAS_AIR" localSheetId="6">[16]Analisa!#REF!</definedName>
    <definedName name="PAS.PENGURAS_AIR">[16]Analisa!#REF!</definedName>
    <definedName name="Pas_Batu">#N/A</definedName>
    <definedName name="Pas_BatuMor">"#ref!"</definedName>
    <definedName name="PASIR_BETON">'[16]Hrg Bahan'!$N$16</definedName>
    <definedName name="PASIR_PASANGAN">'[16]Hrg Bahan'!$N$15</definedName>
    <definedName name="PASIR_URUG">'[16]Hrg Bahan'!$N$14</definedName>
    <definedName name="PatokPengarah">"#ref!"</definedName>
    <definedName name="pb">'[25]hrg-jadi'!$H$46</definedName>
    <definedName name="pc">'[25]hrg-jadi'!$H$58</definedName>
    <definedName name="PC_20X20" localSheetId="6">'[16]Hrg Bahan'!#REF!</definedName>
    <definedName name="PC_20X20">'[16]Hrg Bahan'!#REF!</definedName>
    <definedName name="PC_25X25" localSheetId="6">'[16]Hrg Bahan'!#REF!</definedName>
    <definedName name="PC_25X25">'[16]Hrg Bahan'!#REF!</definedName>
    <definedName name="PEDESTRIANROLLER" localSheetId="1">#REF!</definedName>
    <definedName name="PEDESTRIANROLLER" localSheetId="6">#REF!</definedName>
    <definedName name="PEDESTRIANROLLER" localSheetId="4">#REF!</definedName>
    <definedName name="PEDESTRIANROLLER" localSheetId="0">#REF!</definedName>
    <definedName name="PEDESTRIANROLLER" localSheetId="5">#REF!</definedName>
    <definedName name="PEDESTRIANROLLER">#REF!</definedName>
    <definedName name="pek" localSheetId="1">#REF!</definedName>
    <definedName name="pek" localSheetId="6">#REF!</definedName>
    <definedName name="pek" localSheetId="4">#REF!</definedName>
    <definedName name="pek" localSheetId="0">#REF!</definedName>
    <definedName name="pek" localSheetId="5">#REF!</definedName>
    <definedName name="pek">#REF!</definedName>
    <definedName name="PEKERJA" localSheetId="1">'[16]Hrg Bahan'!#REF!</definedName>
    <definedName name="PEKERJA" localSheetId="6">'[16]Hrg Bahan'!#REF!</definedName>
    <definedName name="PEKERJA" localSheetId="4">'[16]Hrg Bahan'!#REF!</definedName>
    <definedName name="PEKERJA" localSheetId="0">'[16]Hrg Bahan'!#REF!</definedName>
    <definedName name="PEKERJA" localSheetId="5">'[16]Hrg Bahan'!#REF!</definedName>
    <definedName name="PEKERJA">'[16]Hrg Bahan'!#REF!</definedName>
    <definedName name="PELAMPUNG" localSheetId="1">'[16]Hrg Bahan'!#REF!</definedName>
    <definedName name="PELAMPUNG" localSheetId="6">'[16]Hrg Bahan'!#REF!</definedName>
    <definedName name="PELAMPUNG" localSheetId="4">'[16]Hrg Bahan'!#REF!</definedName>
    <definedName name="PELAMPUNG" localSheetId="0">'[16]Hrg Bahan'!#REF!</definedName>
    <definedName name="PELAMPUNG" localSheetId="5">'[16]Hrg Bahan'!#REF!</definedName>
    <definedName name="PELAMPUNG">'[16]Hrg Bahan'!#REF!</definedName>
    <definedName name="PEMANAS_WIKA" localSheetId="6">'[16]Hrg Bahan'!#REF!</definedName>
    <definedName name="PEMANAS_WIKA">'[16]Hrg Bahan'!#REF!</definedName>
    <definedName name="Pembongkaran">[36]NP!$L$841:$V$901</definedName>
    <definedName name="PENDAHULUAN" localSheetId="6">[22]RAB01!#REF!</definedName>
    <definedName name="PENDAHULUAN">[22]RAB01!#REF!</definedName>
    <definedName name="PENGECATAN" localSheetId="1">#REF!</definedName>
    <definedName name="PENGECATAN" localSheetId="6">#REF!</definedName>
    <definedName name="PENGECATAN" localSheetId="4">#REF!</definedName>
    <definedName name="PENGECATAN" localSheetId="0">#REF!</definedName>
    <definedName name="PENGECATAN" localSheetId="5">#REF!</definedName>
    <definedName name="PENGECATAN">#REF!</definedName>
    <definedName name="PENUTUP_KRAN">'[16]Hrg Bahan'!$N$200</definedName>
    <definedName name="PERSIAPAN" localSheetId="1">#REF!</definedName>
    <definedName name="PERSIAPAN" localSheetId="6">#REF!</definedName>
    <definedName name="PERSIAPAN" localSheetId="4">#REF!</definedName>
    <definedName name="PERSIAPAN" localSheetId="0">#REF!</definedName>
    <definedName name="PERSIAPAN" localSheetId="5">#REF!</definedName>
    <definedName name="PERSIAPAN">#REF!</definedName>
    <definedName name="PINTU" localSheetId="1">#REF!</definedName>
    <definedName name="PINTU" localSheetId="6">#REF!</definedName>
    <definedName name="PINTU" localSheetId="4">#REF!</definedName>
    <definedName name="PINTU" localSheetId="0">#REF!</definedName>
    <definedName name="PINTU" localSheetId="5">#REF!</definedName>
    <definedName name="PINTU">#REF!</definedName>
    <definedName name="PINTU_II" localSheetId="1">[16]Analisa!#REF!</definedName>
    <definedName name="PINTU_II" localSheetId="6">[16]Analisa!#REF!</definedName>
    <definedName name="PINTU_II" localSheetId="4">[16]Analisa!#REF!</definedName>
    <definedName name="PINTU_II" localSheetId="0">[16]Analisa!#REF!</definedName>
    <definedName name="PINTU_II" localSheetId="5">[16]Analisa!#REF!</definedName>
    <definedName name="PINTU_II">[16]Analisa!#REF!</definedName>
    <definedName name="PIPA_PENGURAS" localSheetId="1">'[16]Hrg Bahan'!#REF!</definedName>
    <definedName name="PIPA_PENGURAS" localSheetId="6">'[16]Hrg Bahan'!#REF!</definedName>
    <definedName name="PIPA_PENGURAS" localSheetId="4">'[16]Hrg Bahan'!#REF!</definedName>
    <definedName name="PIPA_PENGURAS" localSheetId="0">'[16]Hrg Bahan'!#REF!</definedName>
    <definedName name="PIPA_PENGURAS" localSheetId="5">'[16]Hrg Bahan'!#REF!</definedName>
    <definedName name="PIPA_PENGURAS">'[16]Hrg Bahan'!#REF!</definedName>
    <definedName name="pkj">'[25]hrg-jadi'!$H$574</definedName>
    <definedName name="plafon" localSheetId="6">'[34]AN. SNI'!#REF!</definedName>
    <definedName name="plafon">'[34]AN. SNI'!#REF!</definedName>
    <definedName name="PLAFOND" localSheetId="1">#REF!</definedName>
    <definedName name="PLAFOND" localSheetId="6">#REF!</definedName>
    <definedName name="PLAFOND" localSheetId="4">#REF!</definedName>
    <definedName name="PLAFOND" localSheetId="0">#REF!</definedName>
    <definedName name="PLAFOND" localSheetId="5">#REF!</definedName>
    <definedName name="PLAFOND">#REF!</definedName>
    <definedName name="PLAFOND_100.100" localSheetId="1">[16]Analisa!#REF!</definedName>
    <definedName name="PLAFOND_100.100" localSheetId="6">[16]Analisa!#REF!</definedName>
    <definedName name="PLAFOND_100.100">[16]Analisa!#REF!</definedName>
    <definedName name="PLAFOND_60.120" localSheetId="1">[16]Analisa!#REF!</definedName>
    <definedName name="PLAFOND_60.120" localSheetId="6">[16]Analisa!#REF!</definedName>
    <definedName name="PLAFOND_60.120">[16]Analisa!#REF!</definedName>
    <definedName name="PLAFOND_ETERNIT" localSheetId="1">[16]Analisa!#REF!</definedName>
    <definedName name="PLAFOND_ETERNIT" localSheetId="6">[16]Analisa!#REF!</definedName>
    <definedName name="PLAFOND_ETERNIT">[16]Analisa!#REF!</definedName>
    <definedName name="PLAFOND_TRIPLEKS" localSheetId="1">[16]Analisa!#REF!</definedName>
    <definedName name="PLAFOND_TRIPLEKS" localSheetId="6">[16]Analisa!#REF!</definedName>
    <definedName name="PLAFOND_TRIPLEKS">[16]Analisa!#REF!</definedName>
    <definedName name="PLAMOUR_WYBER" localSheetId="1">'[16]Hrg Bahan'!#REF!</definedName>
    <definedName name="PLAMOUR_WYBER" localSheetId="6">'[16]Hrg Bahan'!#REF!</definedName>
    <definedName name="PLAMOUR_WYBER">'[16]Hrg Bahan'!#REF!</definedName>
    <definedName name="PLAT_LANTAI" localSheetId="1">#REF!</definedName>
    <definedName name="PLAT_LANTAI" localSheetId="6">#REF!</definedName>
    <definedName name="PLAT_LANTAI" localSheetId="4">#REF!</definedName>
    <definedName name="PLAT_LANTAI" localSheetId="0">#REF!</definedName>
    <definedName name="PLAT_LANTAI" localSheetId="5">#REF!</definedName>
    <definedName name="PLAT_LANTAI">#REF!</definedName>
    <definedName name="PLEST_1_3" localSheetId="1">[16]Analisa!#REF!</definedName>
    <definedName name="PLEST_1_3" localSheetId="6">[16]Analisa!#REF!</definedName>
    <definedName name="PLEST_1_3">[16]Analisa!#REF!</definedName>
    <definedName name="PLEST_1_5" localSheetId="1">[16]Analisa!#REF!</definedName>
    <definedName name="PLEST_1_5" localSheetId="6">[16]Analisa!#REF!</definedName>
    <definedName name="PLEST_1_5">[16]Analisa!#REF!</definedName>
    <definedName name="PLEST_TRAS" localSheetId="6">[16]Analisa!#REF!</definedName>
    <definedName name="PLEST_TRAS">[16]Analisa!#REF!</definedName>
    <definedName name="PLESTERAN" localSheetId="1">#REF!</definedName>
    <definedName name="PLESTERAN" localSheetId="6">#REF!</definedName>
    <definedName name="PLESTERAN" localSheetId="4">#REF!</definedName>
    <definedName name="PLESTERAN" localSheetId="0">#REF!</definedName>
    <definedName name="PLESTERAN" localSheetId="5">#REF!</definedName>
    <definedName name="PLESTERAN">#REF!</definedName>
    <definedName name="PLINT_10X30" localSheetId="6">'[16]Hrg Bahan'!#REF!</definedName>
    <definedName name="PLINT_10X30">'[16]Hrg Bahan'!#REF!</definedName>
    <definedName name="PLINT_15X15" localSheetId="6">'[16]Hrg Bahan'!#REF!</definedName>
    <definedName name="PLINT_15X15">'[16]Hrg Bahan'!#REF!</definedName>
    <definedName name="PLINT_15X20" localSheetId="6">'[16]Hrg Bahan'!#REF!</definedName>
    <definedName name="PLINT_15X20">'[16]Hrg Bahan'!#REF!</definedName>
    <definedName name="PLINT_15X25" localSheetId="6">'[16]Hrg Bahan'!#REF!</definedName>
    <definedName name="PLINT_15X25">'[16]Hrg Bahan'!#REF!</definedName>
    <definedName name="PLINT_15X30" localSheetId="6">'[16]Hrg Bahan'!#REF!</definedName>
    <definedName name="PLINT_15X30">'[16]Hrg Bahan'!#REF!</definedName>
    <definedName name="PLINT_PC_15X20" localSheetId="6">'[16]Hrg Bahan'!#REF!</definedName>
    <definedName name="PLINT_PC_15X20">'[16]Hrg Bahan'!#REF!</definedName>
    <definedName name="POLITUR" localSheetId="6">'[16]Hrg Bahan'!#REF!</definedName>
    <definedName name="POLITUR">'[16]Hrg Bahan'!#REF!</definedName>
    <definedName name="POLOS_20.20" localSheetId="6">[16]Analisa!#REF!</definedName>
    <definedName name="POLOS_20.20">[16]Analisa!#REF!</definedName>
    <definedName name="POLOS_30.30" localSheetId="6">[16]Analisa!#REF!</definedName>
    <definedName name="POLOS_30.30">[16]Analisa!#REF!</definedName>
    <definedName name="PONDASI" localSheetId="1">#REF!</definedName>
    <definedName name="PONDASI" localSheetId="6">#REF!</definedName>
    <definedName name="PONDASI" localSheetId="4">#REF!</definedName>
    <definedName name="PONDASI" localSheetId="0">#REF!</definedName>
    <definedName name="PONDASI" localSheetId="5">#REF!</definedName>
    <definedName name="PONDASI">#REF!</definedName>
    <definedName name="PONDASI_GUNUNG_1_5" localSheetId="6">[16]Analisa!#REF!</definedName>
    <definedName name="PONDASI_GUNUNG_1_5">[16]Analisa!#REF!</definedName>
    <definedName name="PORSELIN" localSheetId="6">'[16]Hrg Bahan'!#REF!</definedName>
    <definedName name="PORSELIN">'[16]Hrg Bahan'!#REF!</definedName>
    <definedName name="pp">'[25]hrg-jadi'!$H$45</definedName>
    <definedName name="_xlnm.Print_Area" localSheetId="1" hidden="1">#REF!</definedName>
    <definedName name="_xlnm.Print_Area" localSheetId="6">'PEMBIYAAN '!#REF!</definedName>
    <definedName name="_xlnm.Print_Area" localSheetId="4" hidden="1">#REF!</definedName>
    <definedName name="_xlnm.Print_Area" localSheetId="8">'POKOK+PER'!$A$1:$AU$11</definedName>
    <definedName name="_xlnm.Print_Area" localSheetId="0" hidden="1">#REF!</definedName>
    <definedName name="_xlnm.Print_Area" localSheetId="2">UMUM!$A$1:$CV$77</definedName>
    <definedName name="_xlnm.Print_Area" localSheetId="5" hidden="1">#REF!</definedName>
    <definedName name="_xlnm.Print_Area" hidden="1">#REF!</definedName>
    <definedName name="Print_Area_MI">[37]ANALAISA!$A$1:$F$653</definedName>
    <definedName name="pro">'[25]AN-GALIAN'!$K$1</definedName>
    <definedName name="psr">[12]harga!$F$52</definedName>
    <definedName name="PTJW" localSheetId="1">#REF!</definedName>
    <definedName name="PTJW" localSheetId="6">#REF!</definedName>
    <definedName name="PTJW" localSheetId="4">#REF!</definedName>
    <definedName name="PTJW" localSheetId="0">#REF!</definedName>
    <definedName name="PTJW" localSheetId="5">#REF!</definedName>
    <definedName name="PTJW">#REF!</definedName>
    <definedName name="pu">'[25]hrg-jadi'!$H$44</definedName>
    <definedName name="PULLY" localSheetId="6">'[16]Hrg Bahan'!#REF!</definedName>
    <definedName name="PULLY">'[16]Hrg Bahan'!#REF!</definedName>
    <definedName name="PUSAT">"#ref!"</definedName>
    <definedName name="PVC_DIA.1" localSheetId="6">'[16]Hrg Bahan'!#REF!</definedName>
    <definedName name="PVC_DIA.1">'[16]Hrg Bahan'!#REF!</definedName>
    <definedName name="PVC_DIA.1_2" localSheetId="6">'[16]Hrg Bahan'!#REF!</definedName>
    <definedName name="PVC_DIA.1_2">'[16]Hrg Bahan'!#REF!</definedName>
    <definedName name="PVC_DIA.1_5" localSheetId="6">'[16]Hrg Bahan'!#REF!</definedName>
    <definedName name="PVC_DIA.1_5">'[16]Hrg Bahan'!#REF!</definedName>
    <definedName name="PVC_DIA.2" localSheetId="6">'[16]Hrg Bahan'!#REF!</definedName>
    <definedName name="PVC_DIA.2">'[16]Hrg Bahan'!#REF!</definedName>
    <definedName name="PVC_DIA.3" localSheetId="6">'[16]Hrg Bahan'!#REF!</definedName>
    <definedName name="PVC_DIA.3">'[16]Hrg Bahan'!#REF!</definedName>
    <definedName name="PVC_DIA.3_4" localSheetId="6">'[16]Hrg Bahan'!#REF!</definedName>
    <definedName name="PVC_DIA.3_4">'[16]Hrg Bahan'!#REF!</definedName>
    <definedName name="PVC_DIA.4" localSheetId="6">'[16]Hrg Bahan'!#REF!</definedName>
    <definedName name="PVC_DIA.4">'[16]Hrg Bahan'!#REF!</definedName>
    <definedName name="q">"#ref!"</definedName>
    <definedName name="qq" localSheetId="6">#REF!</definedName>
    <definedName name="qq">#REF!</definedName>
    <definedName name="RambuJlnPantul">"#ref!"</definedName>
    <definedName name="rangka" localSheetId="6">'[34]AN. SNI'!#REF!</definedName>
    <definedName name="rangka">'[34]AN. SNI'!#REF!</definedName>
    <definedName name="RANGKA_100.100" localSheetId="6">[16]Analisa!#REF!</definedName>
    <definedName name="RANGKA_100.100">[16]Analisa!#REF!</definedName>
    <definedName name="RANGKA_60.120" localSheetId="6">[16]Analisa!#REF!</definedName>
    <definedName name="RANGKA_60.120">[16]Analisa!#REF!</definedName>
    <definedName name="RANGKA_PLAFOND" localSheetId="1">#REF!</definedName>
    <definedName name="RANGKA_PLAFOND" localSheetId="6">#REF!</definedName>
    <definedName name="RANGKA_PLAFOND" localSheetId="4">#REF!</definedName>
    <definedName name="RANGKA_PLAFOND" localSheetId="0">#REF!</definedName>
    <definedName name="RANGKA_PLAFOND" localSheetId="5">#REF!</definedName>
    <definedName name="RANGKA_PLAFOND">#REF!</definedName>
    <definedName name="Rego">#N/A</definedName>
    <definedName name="rekappppp" localSheetId="1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rekappppp" localSheetId="4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rekappppp" localSheetId="8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rekappppp" localSheetId="0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rekappppp" localSheetId="5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rekappppp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RelPengaman">"#ref!"</definedName>
    <definedName name="RevDiv1_Bahapal">"#ref!"</definedName>
    <definedName name="RevDiv1_Barumun">"#ref!"</definedName>
    <definedName name="RevDiv1_Buaya">"#ref!"</definedName>
    <definedName name="RevDiv1_Dua1">"#ref!"</definedName>
    <definedName name="RevDiv1_Dua2">"#ref!"</definedName>
    <definedName name="RevDiv1_Hantu">"#ref!"</definedName>
    <definedName name="RevDiv1_Pane">"#ref!"</definedName>
    <definedName name="RevDiv1_Poncan">"#ref!"</definedName>
    <definedName name="RevDiv1_Raso">"#ref!"</definedName>
    <definedName name="RevDiv1_Sibintang">"#ref!"</definedName>
    <definedName name="RevDiv1_Sibuluh">"#ref!"</definedName>
    <definedName name="RevDiv1_Total">"#ref!"</definedName>
    <definedName name="RevDiv1_Ujung">"#ref!"</definedName>
    <definedName name="RevDiv2_Bahapal">"#ref!"</definedName>
    <definedName name="RevDiv2_Barumun">"#ref!"</definedName>
    <definedName name="RevDiv2_Buaya">"#ref!"</definedName>
    <definedName name="RevDiv2_Dua1">"#ref!"</definedName>
    <definedName name="RevDiv2_Dua2">"#ref!"</definedName>
    <definedName name="RevDiv2_Hantu">"#ref!"</definedName>
    <definedName name="RevDiv2_Pane">"#ref!"</definedName>
    <definedName name="RevDiv2_Poncan">"#ref!"</definedName>
    <definedName name="RevDiv2_Raso">"#ref!"</definedName>
    <definedName name="RevDiv2_Sibintang">"#ref!"</definedName>
    <definedName name="RevDiv2_Sibuluh">"#ref!"</definedName>
    <definedName name="RevDiv2_Total">"#ref!"</definedName>
    <definedName name="RevDiv2_Ujung">"#ref!"</definedName>
    <definedName name="RevDiv3_Bahapal">"#ref!"</definedName>
    <definedName name="RevDiv3_Barumun">"#ref!"</definedName>
    <definedName name="RevDiv3_Buaya">"#ref!"</definedName>
    <definedName name="RevDiv3_Dua1">"#ref!"</definedName>
    <definedName name="RevDiv3_Dua2">"#ref!"</definedName>
    <definedName name="RevDiv3_Hantu">"#ref!"</definedName>
    <definedName name="RevDiv3_Pane">"#ref!"</definedName>
    <definedName name="RevDiv3_Poncan">"#ref!"</definedName>
    <definedName name="RevDiv3_Raso">"#ref!"</definedName>
    <definedName name="RevDiv3_Sibintang">"#ref!"</definedName>
    <definedName name="RevDiv3_Sibuluh">"#ref!"</definedName>
    <definedName name="RevDiv3_Total">"#ref!"</definedName>
    <definedName name="RevDiv3_Ujung">"#ref!"</definedName>
    <definedName name="RevDiv4_Bahapal">"#ref!"</definedName>
    <definedName name="RevDiv4_Barumun">"#ref!"</definedName>
    <definedName name="RevDiv4_Buaya">"#ref!"</definedName>
    <definedName name="RevDiv4_Dua1">"#ref!"</definedName>
    <definedName name="RevDiv4_Dua2">"#ref!"</definedName>
    <definedName name="RevDiv4_Hantu">"#ref!"</definedName>
    <definedName name="RevDiv4_Pane">"#ref!"</definedName>
    <definedName name="RevDiv4_Poncan">"#ref!"</definedName>
    <definedName name="RevDiv4_Raso">"#ref!"</definedName>
    <definedName name="RevDiv4_Sibintang">"#ref!"</definedName>
    <definedName name="RevDiv4_Sibuluh">"#ref!"</definedName>
    <definedName name="RevDiv4_Total">"#ref!"</definedName>
    <definedName name="RevDiv4_Ujung">"#ref!"</definedName>
    <definedName name="RevDiv5_Bahapal">"#ref!"</definedName>
    <definedName name="RevDiv5_Barumun">"#ref!"</definedName>
    <definedName name="RevDiv5_Buaya">"#ref!"</definedName>
    <definedName name="RevDiv5_Dua1">"#ref!"</definedName>
    <definedName name="RevDiv5_Dua2">"#ref!"</definedName>
    <definedName name="RevDiv5_Hantu">"#ref!"</definedName>
    <definedName name="RevDiv5_Pane">"#ref!"</definedName>
    <definedName name="RevDiv5_Poncan">"#ref!"</definedName>
    <definedName name="RevDiv5_Raso">"#ref!"</definedName>
    <definedName name="RevDiv5_Sibintang">"#ref!"</definedName>
    <definedName name="RevDiv5_Sibuluh">"#ref!"</definedName>
    <definedName name="RevDiv5_Total">"#ref!"</definedName>
    <definedName name="RevDiv5_Ujung">"#ref!"</definedName>
    <definedName name="RevDiv6_Bahapal">"#ref!"</definedName>
    <definedName name="RevDiv6_Barumun">"#ref!"</definedName>
    <definedName name="RevDiv6_Buaya">"#ref!"</definedName>
    <definedName name="RevDiv6_Dua1">"#ref!"</definedName>
    <definedName name="RevDiv6_Dua2">"#ref!"</definedName>
    <definedName name="RevDiv6_Hantu">"#ref!"</definedName>
    <definedName name="RevDiv6_Pane">"#ref!"</definedName>
    <definedName name="RevDiv6_Poncan">"#ref!"</definedName>
    <definedName name="RevDiv6_Raso">"#ref!"</definedName>
    <definedName name="RevDiv6_Sibintang">"#ref!"</definedName>
    <definedName name="RevDiv6_Sibuluh">"#ref!"</definedName>
    <definedName name="RevDiv6_Total">"#ref!"</definedName>
    <definedName name="RevDiv6_Ujung">"#ref!"</definedName>
    <definedName name="RevDiv7_Bahapal">"#ref!"</definedName>
    <definedName name="RevDiv7_Barumun">"#ref!"</definedName>
    <definedName name="RevDiv7_Buaya">"#ref!"</definedName>
    <definedName name="RevDiv7_Dua1">"#ref!"</definedName>
    <definedName name="RevDiv7_Dua2">"#ref!"</definedName>
    <definedName name="RevDiv7_Hantu">"#ref!"</definedName>
    <definedName name="RevDiv7_Pane">"#ref!"</definedName>
    <definedName name="RevDiv7_Poncan">"#ref!"</definedName>
    <definedName name="RevDiv7_Raso">"#ref!"</definedName>
    <definedName name="RevDiv7_Sibintang">"#ref!"</definedName>
    <definedName name="RevDiv7_Sibuluh">"#ref!"</definedName>
    <definedName name="RevDiv7_Total">"#ref!"</definedName>
    <definedName name="RevDiv7_Ujung">"#ref!"</definedName>
    <definedName name="RINCIANSEWA" localSheetId="6">#REF!</definedName>
    <definedName name="RINCIANSEWA">#REF!</definedName>
    <definedName name="RINCIANSEWA2" localSheetId="6">#REF!</definedName>
    <definedName name="RINCIANSEWA2">#REF!</definedName>
    <definedName name="ROLLING_DOOR" localSheetId="6">'[16]Hrg Bahan'!#REF!</definedName>
    <definedName name="ROLLING_DOOR">'[16]Hrg Bahan'!#REF!</definedName>
    <definedName name="RUTIN" localSheetId="6">'[10]Kuantitas &amp; Harga'!#REF!</definedName>
    <definedName name="RUTIN">'[10]Kuantitas &amp; Harga'!#REF!</definedName>
    <definedName name="s">[38]ANALISA!$C$6:$E$424</definedName>
    <definedName name="SADEL_PLASTIK" localSheetId="6">'[16]Hrg Bahan'!#REF!</definedName>
    <definedName name="SADEL_PLASTIK">'[16]Hrg Bahan'!#REF!</definedName>
    <definedName name="SAKLAR_DOUBLE_H" localSheetId="6">'[16]Hrg Bahan'!#REF!</definedName>
    <definedName name="SAKLAR_DOUBLE_H">'[16]Hrg Bahan'!#REF!</definedName>
    <definedName name="SAKLAR_DOUBLE_P" localSheetId="6">'[16]Hrg Bahan'!#REF!</definedName>
    <definedName name="SAKLAR_DOUBLE_P">'[16]Hrg Bahan'!#REF!</definedName>
    <definedName name="SAKLAR_ENGKEL_H" localSheetId="6">'[16]Hrg Bahan'!#REF!</definedName>
    <definedName name="SAKLAR_ENGKEL_H">'[16]Hrg Bahan'!#REF!</definedName>
    <definedName name="SAKLAR_ENGKEL_P" localSheetId="6">'[16]Hrg Bahan'!#REF!</definedName>
    <definedName name="SAKLAR_ENGKEL_P">'[16]Hrg Bahan'!#REF!</definedName>
    <definedName name="SALURAN_RABAT" localSheetId="1">#REF!</definedName>
    <definedName name="SALURAN_RABAT" localSheetId="6">#REF!</definedName>
    <definedName name="SALURAN_RABAT" localSheetId="4">#REF!</definedName>
    <definedName name="SALURAN_RABAT" localSheetId="0">#REF!</definedName>
    <definedName name="SALURAN_RABAT" localSheetId="5">#REF!</definedName>
    <definedName name="SALURAN_RABAT">#REF!</definedName>
    <definedName name="SANITASI" localSheetId="1">#REF!</definedName>
    <definedName name="SANITASI" localSheetId="6">#REF!</definedName>
    <definedName name="SANITASI" localSheetId="4">#REF!</definedName>
    <definedName name="SANITASI" localSheetId="0">#REF!</definedName>
    <definedName name="SANITASI" localSheetId="5">#REF!</definedName>
    <definedName name="SANITASI">#REF!</definedName>
    <definedName name="SatuanBahan">[39]HBU!$F$457:$F$471</definedName>
    <definedName name="SatuanTenaga">[39]HBU!$F$472</definedName>
    <definedName name="SAY">"#ref!"</definedName>
    <definedName name="SEKRING_LOKAL_1" localSheetId="6">'[16]Hrg Bahan'!#REF!</definedName>
    <definedName name="SEKRING_LOKAL_1">'[16]Hrg Bahan'!#REF!</definedName>
    <definedName name="SEKRING_LOKAL_2" localSheetId="6">'[16]Hrg Bahan'!#REF!</definedName>
    <definedName name="SEKRING_LOKAL_2">'[16]Hrg Bahan'!#REF!</definedName>
    <definedName name="SELUBUNG_GIP_2" localSheetId="6">'[16]Hrg Bahan'!#REF!</definedName>
    <definedName name="SELUBUNG_GIP_2">'[16]Hrg Bahan'!#REF!</definedName>
    <definedName name="SELUBUNG_GIP_3" localSheetId="6">'[16]Hrg Bahan'!#REF!</definedName>
    <definedName name="SELUBUNG_GIP_3">'[16]Hrg Bahan'!#REF!</definedName>
    <definedName name="SEMEN" localSheetId="6">'[16]Hrg Bahan'!#REF!</definedName>
    <definedName name="SEMEN">'[16]Hrg Bahan'!#REF!</definedName>
    <definedName name="SEMEN_WARNA">'[16]Hrg Bahan'!$N$20</definedName>
    <definedName name="SENG_ALUMINIUM" localSheetId="6">'[16]Hrg Bahan'!#REF!</definedName>
    <definedName name="SENG_ALUMINIUM">'[16]Hrg Bahan'!#REF!</definedName>
    <definedName name="SENG_BJLS.020">'[16]Hrg Bahan'!$N$146</definedName>
    <definedName name="SENG_BJLS.022" localSheetId="6">'[16]Hrg Bahan'!#REF!</definedName>
    <definedName name="SENG_BJLS.022">'[16]Hrg Bahan'!#REF!</definedName>
    <definedName name="SENG_BJLS.029" localSheetId="6">'[16]Hrg Bahan'!#REF!</definedName>
    <definedName name="SENG_BJLS.029">'[16]Hrg Bahan'!#REF!</definedName>
    <definedName name="SENG_BJLS.031">'[16]Hrg Bahan'!$N$154</definedName>
    <definedName name="SENG_GELOMBANG">'[16]Hrg Bahan'!$N$155</definedName>
    <definedName name="SENG_ONDULINE" localSheetId="6">'[16]Hrg Bahan'!#REF!</definedName>
    <definedName name="SENG_ONDULINE">'[16]Hrg Bahan'!#REF!</definedName>
    <definedName name="SENG_SUPERDEK">'[16]Hrg Bahan'!$N$158</definedName>
    <definedName name="Sep_All">"#ref!"</definedName>
    <definedName name="Sep_Bahapal">"#ref!"</definedName>
    <definedName name="Sep_Barumun">"#ref!"</definedName>
    <definedName name="Sep_Buaya">"#ref!"</definedName>
    <definedName name="Sep_Dua1">"#ref!"</definedName>
    <definedName name="Sep_Dua2">"#ref!"</definedName>
    <definedName name="Sep_Hantu">"#ref!"</definedName>
    <definedName name="Sep_Pane">"#ref!"</definedName>
    <definedName name="Sep_Poncan">"#ref!"</definedName>
    <definedName name="Sep_Raso">"#ref!"</definedName>
    <definedName name="Sep_Sibintang">"#ref!"</definedName>
    <definedName name="Sep_Sibuluh">"#ref!"</definedName>
    <definedName name="Sep_Ujung">"#ref!"</definedName>
    <definedName name="SEPTICTANK" localSheetId="6">[16]Analisa!#REF!</definedName>
    <definedName name="SEPTICTANK">[16]Analisa!#REF!</definedName>
    <definedName name="SHOWER_TOTO" localSheetId="6">'[16]Hrg Bahan'!#REF!</definedName>
    <definedName name="SHOWER_TOTO">'[16]Hrg Bahan'!#REF!</definedName>
    <definedName name="Siap_BadanJL">"#ref!"</definedName>
    <definedName name="SIRAP" localSheetId="6">'[16]Hrg Bahan'!#REF!</definedName>
    <definedName name="SIRAP">'[16]Hrg Bahan'!#REF!</definedName>
    <definedName name="SISA" localSheetId="1">#REF!</definedName>
    <definedName name="SISA" localSheetId="6">#REF!</definedName>
    <definedName name="SISA" localSheetId="4">#REF!</definedName>
    <definedName name="SISA" localSheetId="0">#REF!</definedName>
    <definedName name="SISA" localSheetId="5">#REF!</definedName>
    <definedName name="SISA">#REF!</definedName>
    <definedName name="SLAT_ALUMINIUM">'[16]Hrg Bahan'!$N$100</definedName>
    <definedName name="SOCKET_GIP_1_2" localSheetId="6">'[16]Hrg Bahan'!#REF!</definedName>
    <definedName name="SOCKET_GIP_1_2">'[16]Hrg Bahan'!#REF!</definedName>
    <definedName name="SOCKET_GIP1" localSheetId="6">'[16]Hrg Bahan'!#REF!</definedName>
    <definedName name="SOCKET_GIP1">'[16]Hrg Bahan'!#REF!</definedName>
    <definedName name="SOCKET_GIP2" localSheetId="6">'[16]Hrg Bahan'!#REF!</definedName>
    <definedName name="SOCKET_GIP2">'[16]Hrg Bahan'!#REF!</definedName>
    <definedName name="SOCKET_GIP3" localSheetId="6">'[16]Hrg Bahan'!#REF!</definedName>
    <definedName name="SOCKET_GIP3">'[16]Hrg Bahan'!#REF!</definedName>
    <definedName name="SOCKET_GIP3_4" localSheetId="6">'[16]Hrg Bahan'!#REF!</definedName>
    <definedName name="SOCKET_GIP3_4">'[16]Hrg Bahan'!#REF!</definedName>
    <definedName name="SPL.III_BDK_20" localSheetId="1">#REF!</definedName>
    <definedName name="SPL.III_BDK_20" localSheetId="6">#REF!</definedName>
    <definedName name="SPL.III_BDK_20" localSheetId="4">#REF!</definedName>
    <definedName name="SPL.III_BDK_20" localSheetId="0">#REF!</definedName>
    <definedName name="SPL.III_BDK_20" localSheetId="5">#REF!</definedName>
    <definedName name="SPL.III_BDK_20">#REF!</definedName>
    <definedName name="SPL.III_BDK_30" localSheetId="1">#REF!</definedName>
    <definedName name="SPL.III_BDK_30" localSheetId="6">#REF!</definedName>
    <definedName name="SPL.III_BDK_30" localSheetId="4">#REF!</definedName>
    <definedName name="SPL.III_BDK_30" localSheetId="0">#REF!</definedName>
    <definedName name="SPL.III_BDK_30" localSheetId="5">#REF!</definedName>
    <definedName name="SPL.III_BDK_30">#REF!</definedName>
    <definedName name="SPL.III_PC" localSheetId="1">#REF!</definedName>
    <definedName name="SPL.III_PC" localSheetId="6">#REF!</definedName>
    <definedName name="SPL.III_PC" localSheetId="4">#REF!</definedName>
    <definedName name="SPL.III_PC" localSheetId="0">#REF!</definedName>
    <definedName name="SPL.III_PC" localSheetId="5">#REF!</definedName>
    <definedName name="SPL.III_PC">#REF!</definedName>
    <definedName name="SPL.IV_10X20" localSheetId="6">#REF!</definedName>
    <definedName name="SPL.IV_10X20">#REF!</definedName>
    <definedName name="SPL.IV_PORSEL" localSheetId="6">#REF!</definedName>
    <definedName name="SPL.IV_PORSEL">#REF!</definedName>
    <definedName name="SPL.V" localSheetId="6">#REF!</definedName>
    <definedName name="SPL.V">#REF!</definedName>
    <definedName name="SPL.VIA" localSheetId="6">#REF!</definedName>
    <definedName name="SPL.VIA">#REF!</definedName>
    <definedName name="SPL.VII_I" localSheetId="6">#REF!</definedName>
    <definedName name="SPL.VII_I">#REF!</definedName>
    <definedName name="SPL.VII_II" localSheetId="6">#REF!</definedName>
    <definedName name="SPL.VII_II">#REF!</definedName>
    <definedName name="SPL.VIII_ETER" localSheetId="6">#REF!</definedName>
    <definedName name="SPL.VIII_ETER">#REF!</definedName>
    <definedName name="SPL.VIII_GAM" localSheetId="6">#REF!</definedName>
    <definedName name="SPL.VIII_GAM">#REF!</definedName>
    <definedName name="SPL.VIII_TEAK" localSheetId="6">#REF!</definedName>
    <definedName name="SPL.VIII_TEAK">#REF!</definedName>
    <definedName name="SPL.VIII_TRIP" localSheetId="6">#REF!</definedName>
    <definedName name="SPL.VIII_TRIP">#REF!</definedName>
    <definedName name="SPL.X" localSheetId="6">#REF!</definedName>
    <definedName name="SPL.X">#REF!</definedName>
    <definedName name="SPRAYER" localSheetId="6">#REF!</definedName>
    <definedName name="SPRAYER">#REF!</definedName>
    <definedName name="ss" localSheetId="6" hidden="1">#REF!</definedName>
    <definedName name="ss" hidden="1">#REF!</definedName>
    <definedName name="ssss" localSheetId="6">#REF!</definedName>
    <definedName name="ssss">#REF!</definedName>
    <definedName name="STIKER_HITAM" localSheetId="6">'[16]Hrg Bahan'!#REF!</definedName>
    <definedName name="STIKER_HITAM">'[16]Hrg Bahan'!#REF!</definedName>
    <definedName name="STIKER_PUTIH" localSheetId="6">'[16]Hrg Bahan'!#REF!</definedName>
    <definedName name="STIKER_PUTIH">'[16]Hrg Bahan'!#REF!</definedName>
    <definedName name="STONECRUSHER" localSheetId="1">#REF!</definedName>
    <definedName name="STONECRUSHER" localSheetId="6">#REF!</definedName>
    <definedName name="STONECRUSHER" localSheetId="4">#REF!</definedName>
    <definedName name="STONECRUSHER" localSheetId="0">#REF!</definedName>
    <definedName name="STONECRUSHER" localSheetId="5">#REF!</definedName>
    <definedName name="STONECRUSHER">#REF!</definedName>
    <definedName name="STOP_KONTAK_H" localSheetId="6">'[16]Hrg Bahan'!#REF!</definedName>
    <definedName name="STOP_KONTAK_H">'[16]Hrg Bahan'!#REF!</definedName>
    <definedName name="STOP_KONTAK_P" localSheetId="6">'[16]Hrg Bahan'!#REF!</definedName>
    <definedName name="STOP_KONTAK_P">'[16]Hrg Bahan'!#REF!</definedName>
    <definedName name="STOP_KRAN_1_5" localSheetId="6">'[16]Hrg Bahan'!#REF!</definedName>
    <definedName name="STOP_KRAN_1_5">'[16]Hrg Bahan'!#REF!</definedName>
    <definedName name="STOP_KRAN_2" localSheetId="6">'[16]Hrg Bahan'!#REF!</definedName>
    <definedName name="STOP_KRAN_2">'[16]Hrg Bahan'!#REF!</definedName>
    <definedName name="STOP_KRAN_3" localSheetId="6">'[16]Hrg Bahan'!#REF!</definedName>
    <definedName name="STOP_KRAN_3">'[16]Hrg Bahan'!#REF!</definedName>
    <definedName name="STOP_KRAN_3_4" localSheetId="6">'[16]Hrg Bahan'!#REF!</definedName>
    <definedName name="STOP_KRAN_3_4">'[16]Hrg Bahan'!#REF!</definedName>
    <definedName name="STOP_KRAN_4" localSheetId="6">'[16]Hrg Bahan'!#REF!</definedName>
    <definedName name="STOP_KRAN_4">'[16]Hrg Bahan'!#REF!</definedName>
    <definedName name="STRUKTUR" localSheetId="6">'[10]Kuantitas &amp; Harga'!#REF!</definedName>
    <definedName name="STRUKTUR">'[10]Kuantitas &amp; Harga'!#REF!</definedName>
    <definedName name="SUNGKAI_PAPER" localSheetId="6">'[16]Hrg Bahan'!#REF!</definedName>
    <definedName name="SUNGKAI_PAPER">'[16]Hrg Bahan'!#REF!</definedName>
    <definedName name="T_1" localSheetId="1">#REF!</definedName>
    <definedName name="T_1" localSheetId="6">#REF!</definedName>
    <definedName name="T_1" localSheetId="4">#REF!</definedName>
    <definedName name="T_1" localSheetId="0">#REF!</definedName>
    <definedName name="T_1" localSheetId="5">#REF!</definedName>
    <definedName name="T_1">#REF!</definedName>
    <definedName name="T_2" localSheetId="1">#REF!</definedName>
    <definedName name="T_2" localSheetId="6">#REF!</definedName>
    <definedName name="T_2" localSheetId="4">#REF!</definedName>
    <definedName name="T_2" localSheetId="0">#REF!</definedName>
    <definedName name="T_2" localSheetId="5">#REF!</definedName>
    <definedName name="T_2">#REF!</definedName>
    <definedName name="Tabel" localSheetId="1">#REF!</definedName>
    <definedName name="Tabel" localSheetId="6">#REF!</definedName>
    <definedName name="Tabel" localSheetId="4">#REF!</definedName>
    <definedName name="Tabel" localSheetId="0">#REF!</definedName>
    <definedName name="Tabel" localSheetId="5">#REF!</definedName>
    <definedName name="Tabel">#REF!</definedName>
    <definedName name="Tabel_1" localSheetId="6">#REF!</definedName>
    <definedName name="Tabel_1">#REF!</definedName>
    <definedName name="tabel1" localSheetId="6">#REF!</definedName>
    <definedName name="tabel1">#REF!</definedName>
    <definedName name="TALANG_KARET">[16]Analisa!$M$465</definedName>
    <definedName name="TAMPER" localSheetId="1">#REF!</definedName>
    <definedName name="TAMPER" localSheetId="6">#REF!</definedName>
    <definedName name="TAMPER" localSheetId="4">#REF!</definedName>
    <definedName name="TAMPER" localSheetId="0">#REF!</definedName>
    <definedName name="TAMPER" localSheetId="5">#REF!</definedName>
    <definedName name="TAMPER">#REF!</definedName>
    <definedName name="TANAH" localSheetId="1">#REF!</definedName>
    <definedName name="TANAH" localSheetId="6">#REF!</definedName>
    <definedName name="TANAH" localSheetId="4">#REF!</definedName>
    <definedName name="TANAH" localSheetId="0">#REF!</definedName>
    <definedName name="TANAH" localSheetId="5">#REF!</definedName>
    <definedName name="TANAH">#REF!</definedName>
    <definedName name="TANAH_TIMBUNAN">'[16]Hrg Bahan'!$N$17</definedName>
    <definedName name="TANDEMROLLER" localSheetId="1">#REF!</definedName>
    <definedName name="TANDEMROLLER" localSheetId="6">#REF!</definedName>
    <definedName name="TANDEMROLLER" localSheetId="4">#REF!</definedName>
    <definedName name="TANDEMROLLER" localSheetId="0">#REF!</definedName>
    <definedName name="TANDEMROLLER" localSheetId="5">#REF!</definedName>
    <definedName name="TANDEMROLLER">#REF!</definedName>
    <definedName name="TANGKI_FIBER_3">'[16]Hrg Bahan'!$N$195</definedName>
    <definedName name="TANGKI_FIBER_6" localSheetId="6">'[16]Hrg Bahan'!#REF!</definedName>
    <definedName name="TANGKI_FIBER_6">'[16]Hrg Bahan'!#REF!</definedName>
    <definedName name="TAS" localSheetId="1">#REF!</definedName>
    <definedName name="TAS" localSheetId="6">#REF!</definedName>
    <definedName name="TAS" localSheetId="4">#REF!</definedName>
    <definedName name="TAS" localSheetId="0">#REF!</definedName>
    <definedName name="TAS" localSheetId="5">#REF!</definedName>
    <definedName name="TAS">#REF!</definedName>
    <definedName name="TEAK_OIL" localSheetId="1">'[16]Hrg Bahan'!#REF!</definedName>
    <definedName name="TEAK_OIL" localSheetId="6">'[16]Hrg Bahan'!#REF!</definedName>
    <definedName name="TEAK_OIL">'[16]Hrg Bahan'!#REF!</definedName>
    <definedName name="TEAKWOOD_4X8" localSheetId="1">'[16]Hrg Bahan'!#REF!</definedName>
    <definedName name="TEAKWOOD_4X8" localSheetId="6">'[16]Hrg Bahan'!#REF!</definedName>
    <definedName name="TEAKWOOD_4X8">'[16]Hrg Bahan'!#REF!</definedName>
    <definedName name="TEAKWOOD_ALUM" localSheetId="1">'[16]Hrg Bahan'!#REF!</definedName>
    <definedName name="TEAKWOOD_ALUM" localSheetId="6">'[16]Hrg Bahan'!#REF!</definedName>
    <definedName name="TEAKWOOD_ALUM">'[16]Hrg Bahan'!#REF!</definedName>
    <definedName name="TEAKWOOD_MIL" localSheetId="1">'[16]Hrg Bahan'!#REF!</definedName>
    <definedName name="TEAKWOOD_MIL" localSheetId="6">'[16]Hrg Bahan'!#REF!</definedName>
    <definedName name="TEAKWOOD_MIL">'[16]Hrg Bahan'!#REF!</definedName>
    <definedName name="TEGEL" localSheetId="1">#REF!</definedName>
    <definedName name="TEGEL" localSheetId="6">#REF!</definedName>
    <definedName name="TEGEL" localSheetId="4">#REF!</definedName>
    <definedName name="TEGEL" localSheetId="0">#REF!</definedName>
    <definedName name="TEGEL" localSheetId="5">#REF!</definedName>
    <definedName name="TEGEL">#REF!</definedName>
    <definedName name="TEMBOK_1_4" localSheetId="1">[16]Analisa!#REF!</definedName>
    <definedName name="TEMBOK_1_4" localSheetId="6">[16]Analisa!#REF!</definedName>
    <definedName name="TEMBOK_1_4">[16]Analisa!#REF!</definedName>
    <definedName name="TENAGA">[39]HBU!$E$443:$E$453</definedName>
    <definedName name="THREEWHEELROLLER" localSheetId="1">#REF!</definedName>
    <definedName name="THREEWHEELROLLER" localSheetId="6">#REF!</definedName>
    <definedName name="THREEWHEELROLLER" localSheetId="4">#REF!</definedName>
    <definedName name="THREEWHEELROLLER" localSheetId="0">#REF!</definedName>
    <definedName name="THREEWHEELROLLER" localSheetId="5">#REF!</definedName>
    <definedName name="THREEWHEELROLLER">#REF!</definedName>
    <definedName name="TIANG_PJU" localSheetId="1">'[16]Hrg Bahan'!#REF!</definedName>
    <definedName name="TIANG_PJU" localSheetId="6">'[16]Hrg Bahan'!#REF!</definedName>
    <definedName name="TIANG_PJU">'[16]Hrg Bahan'!#REF!</definedName>
    <definedName name="TIGA_RODA_40" localSheetId="1">'[16]Hrg Bahan'!#REF!</definedName>
    <definedName name="TIGA_RODA_40" localSheetId="6">'[16]Hrg Bahan'!#REF!</definedName>
    <definedName name="TIGA_RODA_40">'[16]Hrg Bahan'!#REF!</definedName>
    <definedName name="Timbun_Biasa">"#ref!"</definedName>
    <definedName name="Timbunan">#N/A</definedName>
    <definedName name="TIMBUNAN_SIRTU" localSheetId="6">[16]Analisa!#REF!</definedName>
    <definedName name="TIMBUNAN_SIRTU">[16]Analisa!#REF!</definedName>
    <definedName name="TIREROLLER" localSheetId="1">#REF!</definedName>
    <definedName name="TIREROLLER" localSheetId="6">#REF!</definedName>
    <definedName name="TIREROLLER" localSheetId="4">#REF!</definedName>
    <definedName name="TIREROLLER" localSheetId="0">#REF!</definedName>
    <definedName name="TIREROLLER" localSheetId="5">#REF!</definedName>
    <definedName name="TIREROLLER">#REF!</definedName>
    <definedName name="tk">'[25]hrg-jadi'!$H$566</definedName>
    <definedName name="Tkg">[12]harga!$F$17</definedName>
    <definedName name="TONASA_50" localSheetId="6">'[16]Hrg Bahan'!#REF!</definedName>
    <definedName name="TONASA_50">'[16]Hrg Bahan'!#REF!</definedName>
    <definedName name="tot" localSheetId="1">#REF!</definedName>
    <definedName name="tot" localSheetId="6">#REF!</definedName>
    <definedName name="tot" localSheetId="4">#REF!</definedName>
    <definedName name="tot" localSheetId="0">#REF!</definedName>
    <definedName name="tot" localSheetId="5">#REF!</definedName>
    <definedName name="tot">#REF!</definedName>
    <definedName name="TOTAL" localSheetId="1">#REF!</definedName>
    <definedName name="TOTAL" localSheetId="6">#REF!</definedName>
    <definedName name="TOTAL" localSheetId="4">#REF!</definedName>
    <definedName name="TOTAL" localSheetId="0">#REF!</definedName>
    <definedName name="TOTAL" localSheetId="5">#REF!</definedName>
    <definedName name="TOTAL">#REF!</definedName>
    <definedName name="TRACKLOADER" localSheetId="1">#REF!</definedName>
    <definedName name="TRACKLOADER" localSheetId="6">#REF!</definedName>
    <definedName name="TRACKLOADER" localSheetId="4">#REF!</definedName>
    <definedName name="TRACKLOADER" localSheetId="0">#REF!</definedName>
    <definedName name="TRACKLOADER" localSheetId="5">#REF!</definedName>
    <definedName name="TRACKLOADER">#REF!</definedName>
    <definedName name="TRASO_30X30" localSheetId="1">'[16]Hrg Bahan'!#REF!</definedName>
    <definedName name="TRASO_30X30" localSheetId="6">'[16]Hrg Bahan'!#REF!</definedName>
    <definedName name="TRASO_30X30" localSheetId="4">'[16]Hrg Bahan'!#REF!</definedName>
    <definedName name="TRASO_30X30" localSheetId="0">'[16]Hrg Bahan'!#REF!</definedName>
    <definedName name="TRASO_30X30" localSheetId="5">'[16]Hrg Bahan'!#REF!</definedName>
    <definedName name="TRASO_30X30">'[16]Hrg Bahan'!#REF!</definedName>
    <definedName name="TREAK_STANG" localSheetId="1">'[16]Hrg Bahan'!#REF!</definedName>
    <definedName name="TREAK_STANG" localSheetId="6">'[16]Hrg Bahan'!#REF!</definedName>
    <definedName name="TREAK_STANG" localSheetId="4">'[16]Hrg Bahan'!#REF!</definedName>
    <definedName name="TREAK_STANG" localSheetId="0">'[16]Hrg Bahan'!#REF!</definedName>
    <definedName name="TREAK_STANG" localSheetId="5">'[16]Hrg Bahan'!#REF!</definedName>
    <definedName name="TREAK_STANG">'[16]Hrg Bahan'!#REF!</definedName>
    <definedName name="TRIPLEX_MILAMIN" localSheetId="1">'[16]Hrg Bahan'!#REF!</definedName>
    <definedName name="TRIPLEX_MILAMIN" localSheetId="6">'[16]Hrg Bahan'!#REF!</definedName>
    <definedName name="TRIPLEX_MILAMIN" localSheetId="4">'[16]Hrg Bahan'!#REF!</definedName>
    <definedName name="TRIPLEX_MILAMIN" localSheetId="0">'[16]Hrg Bahan'!#REF!</definedName>
    <definedName name="TRIPLEX_MILAMIN" localSheetId="5">'[16]Hrg Bahan'!#REF!</definedName>
    <definedName name="TRIPLEX_MILAMIN">'[16]Hrg Bahan'!#REF!</definedName>
    <definedName name="TRIPLEX_SUNGKAI" localSheetId="1">'[16]Hrg Bahan'!#REF!</definedName>
    <definedName name="TRIPLEX_SUNGKAI" localSheetId="6">'[16]Hrg Bahan'!#REF!</definedName>
    <definedName name="TRIPLEX_SUNGKAI" localSheetId="4">'[16]Hrg Bahan'!#REF!</definedName>
    <definedName name="TRIPLEX_SUNGKAI" localSheetId="0">'[16]Hrg Bahan'!#REF!</definedName>
    <definedName name="TRIPLEX_SUNGKAI" localSheetId="5">'[16]Hrg Bahan'!#REF!</definedName>
    <definedName name="TRIPLEX_SUNGKAI">'[16]Hrg Bahan'!#REF!</definedName>
    <definedName name="tu">'[25]hrg-jadi'!$H$24</definedName>
    <definedName name="TUK._ANYAM" localSheetId="6">'[16]Hrg Bahan'!#REF!</definedName>
    <definedName name="TUK._ANYAM">'[16]Hrg Bahan'!#REF!</definedName>
    <definedName name="TUK.BATU" localSheetId="6">'[16]Hrg Bahan'!#REF!</definedName>
    <definedName name="TUK.BATU">'[16]Hrg Bahan'!#REF!</definedName>
    <definedName name="TUK.BESI" localSheetId="6">'[16]Hrg Bahan'!#REF!</definedName>
    <definedName name="TUK.BESI">'[16]Hrg Bahan'!#REF!</definedName>
    <definedName name="TUK.CAT" localSheetId="6">'[16]Hrg Bahan'!#REF!</definedName>
    <definedName name="TUK.CAT">'[16]Hrg Bahan'!#REF!</definedName>
    <definedName name="TUK.KAYU" localSheetId="6">'[16]Hrg Bahan'!#REF!</definedName>
    <definedName name="TUK.KAYU">'[16]Hrg Bahan'!#REF!</definedName>
    <definedName name="TUKANG" localSheetId="6">'[16]Hrg Bahan'!#REF!</definedName>
    <definedName name="TUKANG">'[16]Hrg Bahan'!#REF!</definedName>
    <definedName name="type200">'[40]Type 232'!$X$187</definedName>
    <definedName name="type45">'[40]Type 45'!$X$155</definedName>
    <definedName name="type54">'[40]Type 54'!$X$156</definedName>
    <definedName name="type90">'[40]Type 90'!$X$183</definedName>
    <definedName name="UNION_40" localSheetId="6">'[16]Hrg Bahan'!#REF!</definedName>
    <definedName name="UNION_40">'[16]Hrg Bahan'!#REF!</definedName>
    <definedName name="UNION_50" localSheetId="6">'[16]Hrg Bahan'!#REF!</definedName>
    <definedName name="UNION_50">'[16]Hrg Bahan'!#REF!</definedName>
    <definedName name="UPAH">"#ref!"</definedName>
    <definedName name="URAIAN">'[27]3-DIV2'!$A$1:$J$1101</definedName>
    <definedName name="URAIAN21">'[27]3-DIV2'!$A$1:$J$121</definedName>
    <definedName name="URAIAN22E">'[27]3-DIV2'!$A$122:$J$123</definedName>
    <definedName name="URAIAN22L" localSheetId="6">'[27]3-DIV2'!#REF!</definedName>
    <definedName name="URAIAN22L">'[27]3-DIV2'!#REF!</definedName>
    <definedName name="URAIAN231">'[27]3-DIV2'!$A$124:$J$243</definedName>
    <definedName name="URAIAN232">'[27]3-DIV2'!$A$244:$J$363</definedName>
    <definedName name="URAIAN233">'[27]3-DIV2'!$A$364:$J$483</definedName>
    <definedName name="Uraian234">'[27]3-DIV2'!$A$484:$J$603</definedName>
    <definedName name="Uraian235">'[27]3-DIV2'!$A$604:$J$854</definedName>
    <definedName name="Uraian236">'[27]3-DIV2'!$A$855:$J$973</definedName>
    <definedName name="URAIAN241">'[27]3-DIV2'!$A$974:$J$978</definedName>
    <definedName name="URAIAN242">'[27]3-DIV2'!$A$979:$J$1039</definedName>
    <definedName name="URAIAN243">'[27]3-DIV2'!$A$1040:$J$1101</definedName>
    <definedName name="Uraian311">"#ref!"</definedName>
    <definedName name="Uraian312">"#ref!"</definedName>
    <definedName name="Uraian313">"#ref!"</definedName>
    <definedName name="Uraian314">"#ref!"</definedName>
    <definedName name="Uraian315">"#ref!"</definedName>
    <definedName name="Uraian319">"#ref!"</definedName>
    <definedName name="Uraian322">"#ref!"</definedName>
    <definedName name="Uraian323">"#ref!"</definedName>
    <definedName name="URAIAN323L" localSheetId="6">#REF!</definedName>
    <definedName name="URAIAN323L">#REF!</definedName>
    <definedName name="Uraian324">"#ref!"</definedName>
    <definedName name="Uraian331">"#ref!"</definedName>
    <definedName name="Uraian346">"#ref!"</definedName>
    <definedName name="URAIAN421">'[28]3-DIV4'!$A$1:$J$179</definedName>
    <definedName name="URAIAN422">'[28]3-DIV4'!$A$180:$J$358</definedName>
    <definedName name="URAIAN423">'[28]3-DIV4'!$A$479:$J$717</definedName>
    <definedName name="URAIAN424">'[28]3-DIV4'!$A$359:$J$478</definedName>
    <definedName name="URAIAN425">'[28]3-DIV4'!$A$718:$J$896</definedName>
    <definedName name="URAIAN426">'[28]3-DIV4'!$A$897:$J$1016</definedName>
    <definedName name="URAIAN427">'[28]3-DIV4'!$A$1017:$J$1136</definedName>
    <definedName name="URAIAN511">"#ref!"</definedName>
    <definedName name="URAIAN512">"#ref!"</definedName>
    <definedName name="URAIAN521">"#ref!"</definedName>
    <definedName name="URAIAN522">"#ref!"</definedName>
    <definedName name="URAIAN541">"#ref!"</definedName>
    <definedName name="URAIAN542">"#ref!"</definedName>
    <definedName name="URAIAN611" localSheetId="6">#REF!</definedName>
    <definedName name="URAIAN611">#REF!</definedName>
    <definedName name="URAIAN612" localSheetId="6">#REF!</definedName>
    <definedName name="URAIAN612">#REF!</definedName>
    <definedName name="URAIAN621" localSheetId="6">#REF!</definedName>
    <definedName name="URAIAN621">#REF!</definedName>
    <definedName name="URAIAN622" localSheetId="6">#REF!</definedName>
    <definedName name="URAIAN622">#REF!</definedName>
    <definedName name="URAIAN623" localSheetId="6">#REF!</definedName>
    <definedName name="URAIAN623">#REF!</definedName>
    <definedName name="URAIAN631" localSheetId="6">#REF!</definedName>
    <definedName name="URAIAN631">#REF!</definedName>
    <definedName name="URAIAN632" localSheetId="6">#REF!</definedName>
    <definedName name="URAIAN632">#REF!</definedName>
    <definedName name="URAIAN633" localSheetId="6">#REF!</definedName>
    <definedName name="URAIAN633">#REF!</definedName>
    <definedName name="URAIAN634" localSheetId="6">#REF!</definedName>
    <definedName name="URAIAN634">#REF!</definedName>
    <definedName name="URAIAN635" localSheetId="6">#REF!</definedName>
    <definedName name="URAIAN635">#REF!</definedName>
    <definedName name="URAIAN635A" localSheetId="6">#REF!</definedName>
    <definedName name="URAIAN635A">#REF!</definedName>
    <definedName name="URAIAN636" localSheetId="6">#REF!</definedName>
    <definedName name="URAIAN636">#REF!</definedName>
    <definedName name="URAIAN641L" localSheetId="6">#REF!</definedName>
    <definedName name="URAIAN641L">#REF!</definedName>
    <definedName name="URAIAN642" localSheetId="6">#REF!</definedName>
    <definedName name="URAIAN642">#REF!</definedName>
    <definedName name="URAIAN65" localSheetId="6">#REF!</definedName>
    <definedName name="URAIAN65">#REF!</definedName>
    <definedName name="URAIAN66PERATA" localSheetId="6">#REF!</definedName>
    <definedName name="URAIAN66PERATA">#REF!</definedName>
    <definedName name="URAIAN66PERMUKAAN" localSheetId="6">#REF!</definedName>
    <definedName name="URAIAN66PERMUKAAN">#REF!</definedName>
    <definedName name="URAIAN7101" localSheetId="6">#REF!</definedName>
    <definedName name="URAIAN7101">#REF!</definedName>
    <definedName name="URAIAN7102" localSheetId="6">#REF!</definedName>
    <definedName name="URAIAN7102">#REF!</definedName>
    <definedName name="URAIAN7103" localSheetId="6">#REF!</definedName>
    <definedName name="URAIAN7103">#REF!</definedName>
    <definedName name="URAIAN711" localSheetId="6">#REF!</definedName>
    <definedName name="URAIAN711">#REF!</definedName>
    <definedName name="URAIAN712" localSheetId="6">#REF!</definedName>
    <definedName name="URAIAN712">#REF!</definedName>
    <definedName name="URAIAN713" localSheetId="6">#REF!</definedName>
    <definedName name="URAIAN713">#REF!</definedName>
    <definedName name="URAIAN714" localSheetId="6">#REF!</definedName>
    <definedName name="URAIAN714">#REF!</definedName>
    <definedName name="URAIAN715" localSheetId="6">#REF!</definedName>
    <definedName name="URAIAN715">#REF!</definedName>
    <definedName name="URAIAN716" localSheetId="6">#REF!</definedName>
    <definedName name="URAIAN716">#REF!</definedName>
    <definedName name="URAIAN717" localSheetId="6">#REF!</definedName>
    <definedName name="URAIAN717">#REF!</definedName>
    <definedName name="URAIAN718" localSheetId="6">#REF!</definedName>
    <definedName name="URAIAN718">#REF!</definedName>
    <definedName name="URAIAN721" localSheetId="6">#REF!</definedName>
    <definedName name="URAIAN721">#REF!</definedName>
    <definedName name="URAIAN731" localSheetId="6">#REF!</definedName>
    <definedName name="URAIAN731">#REF!</definedName>
    <definedName name="URAIAN732" localSheetId="6">#REF!</definedName>
    <definedName name="URAIAN732">#REF!</definedName>
    <definedName name="URAIAN733" localSheetId="6">#REF!</definedName>
    <definedName name="URAIAN733">#REF!</definedName>
    <definedName name="URAIAN734" localSheetId="6">#REF!</definedName>
    <definedName name="URAIAN734">#REF!</definedName>
    <definedName name="URAIAN735" localSheetId="6">#REF!</definedName>
    <definedName name="URAIAN735">#REF!</definedName>
    <definedName name="URAIAN744" localSheetId="6">#REF!</definedName>
    <definedName name="URAIAN744">#REF!</definedName>
    <definedName name="URAIAN745" localSheetId="6">#REF!</definedName>
    <definedName name="URAIAN745">#REF!</definedName>
    <definedName name="URAIAN7610" localSheetId="6">#REF!</definedName>
    <definedName name="URAIAN7610">#REF!</definedName>
    <definedName name="URAIAN7612a" localSheetId="6">#REF!</definedName>
    <definedName name="URAIAN7612a">#REF!</definedName>
    <definedName name="URAIAN7612b" localSheetId="6">#REF!</definedName>
    <definedName name="URAIAN7612b">#REF!</definedName>
    <definedName name="URAIAN7612c" localSheetId="6">#REF!</definedName>
    <definedName name="URAIAN7612c">#REF!</definedName>
    <definedName name="URAIAN7613a" localSheetId="6">#REF!</definedName>
    <definedName name="URAIAN7613a">#REF!</definedName>
    <definedName name="URAIAN7613b" localSheetId="6">#REF!</definedName>
    <definedName name="URAIAN7613b">#REF!</definedName>
    <definedName name="URAIAN7613c" localSheetId="6">#REF!</definedName>
    <definedName name="URAIAN7613c">#REF!</definedName>
    <definedName name="URAIAN7614a" localSheetId="6">#REF!</definedName>
    <definedName name="URAIAN7614a">#REF!</definedName>
    <definedName name="URAIAN7614b" localSheetId="6">#REF!</definedName>
    <definedName name="URAIAN7614b">#REF!</definedName>
    <definedName name="URAIAN7614d" localSheetId="6">#REF!</definedName>
    <definedName name="URAIAN7614d">#REF!</definedName>
    <definedName name="URAIAN7614e" localSheetId="6">#REF!</definedName>
    <definedName name="URAIAN7614e">#REF!</definedName>
    <definedName name="URAIAN7618" localSheetId="6">#REF!</definedName>
    <definedName name="URAIAN7618">#REF!</definedName>
    <definedName name="URAIAN7619" localSheetId="6">#REF!</definedName>
    <definedName name="URAIAN7619">#REF!</definedName>
    <definedName name="URAIAN768" localSheetId="6">#REF!</definedName>
    <definedName name="URAIAN768">#REF!</definedName>
    <definedName name="URAIAN769" localSheetId="6">#REF!</definedName>
    <definedName name="URAIAN769">#REF!</definedName>
    <definedName name="URAIAN76x" localSheetId="6">#REF!</definedName>
    <definedName name="URAIAN76x">#REF!</definedName>
    <definedName name="URAIAN771a" localSheetId="6">#REF!</definedName>
    <definedName name="URAIAN771a">#REF!</definedName>
    <definedName name="URAIAN771b" localSheetId="6">#REF!</definedName>
    <definedName name="URAIAN771b">#REF!</definedName>
    <definedName name="URAIAN771c" localSheetId="6">#REF!</definedName>
    <definedName name="URAIAN771c">#REF!</definedName>
    <definedName name="URAIAN771d" localSheetId="6">#REF!</definedName>
    <definedName name="URAIAN771d">#REF!</definedName>
    <definedName name="URAIAN772a" localSheetId="6">#REF!</definedName>
    <definedName name="URAIAN772a">#REF!</definedName>
    <definedName name="URAIAN772b" localSheetId="6">#REF!</definedName>
    <definedName name="URAIAN772b">#REF!</definedName>
    <definedName name="URAIAN772c" localSheetId="6">#REF!</definedName>
    <definedName name="URAIAN772c">#REF!</definedName>
    <definedName name="URAIAN772d" localSheetId="6">#REF!</definedName>
    <definedName name="URAIAN772d">#REF!</definedName>
    <definedName name="URAIAN79manual" localSheetId="6">#REF!</definedName>
    <definedName name="URAIAN79manual">#REF!</definedName>
    <definedName name="URAIAN79mekanis" localSheetId="6">#REF!</definedName>
    <definedName name="URAIAN79mekanis">#REF!</definedName>
    <definedName name="URAIAN811" localSheetId="6">#REF!</definedName>
    <definedName name="URAIAN811">#REF!</definedName>
    <definedName name="URAIAN812" localSheetId="6">#REF!</definedName>
    <definedName name="URAIAN812">#REF!</definedName>
    <definedName name="URAIAN813" localSheetId="6">#REF!</definedName>
    <definedName name="URAIAN813">#REF!</definedName>
    <definedName name="URAIAN814" localSheetId="6">#REF!</definedName>
    <definedName name="URAIAN814">#REF!</definedName>
    <definedName name="URAIAN815" localSheetId="6">#REF!</definedName>
    <definedName name="URAIAN815">#REF!</definedName>
    <definedName name="URAIAN817" localSheetId="6">#REF!</definedName>
    <definedName name="URAIAN817">#REF!</definedName>
    <definedName name="URAIAN818" localSheetId="6">#REF!</definedName>
    <definedName name="URAIAN818">#REF!</definedName>
    <definedName name="URAIAN819" localSheetId="6">#REF!</definedName>
    <definedName name="URAIAN819">#REF!</definedName>
    <definedName name="URAIAN82" localSheetId="6">#REF!</definedName>
    <definedName name="URAIAN82">#REF!</definedName>
    <definedName name="Uraian841" localSheetId="6">#REF!</definedName>
    <definedName name="Uraian841">#REF!</definedName>
    <definedName name="Uraian8410" localSheetId="6">#REF!</definedName>
    <definedName name="Uraian8410">#REF!</definedName>
    <definedName name="Uraian842" localSheetId="6">#REF!</definedName>
    <definedName name="Uraian842">#REF!</definedName>
    <definedName name="Uraian844" localSheetId="6">#REF!</definedName>
    <definedName name="Uraian844">#REF!</definedName>
    <definedName name="Uraian845" localSheetId="6">#REF!</definedName>
    <definedName name="Uraian845">#REF!</definedName>
    <definedName name="Uraian846" localSheetId="6">#REF!</definedName>
    <definedName name="Uraian846">#REF!</definedName>
    <definedName name="Uraian847" localSheetId="6">#REF!</definedName>
    <definedName name="Uraian847">#REF!</definedName>
    <definedName name="URAIANGEOTEKSTIL" localSheetId="6">#REF!</definedName>
    <definedName name="URAIANGEOTEKSTIL">#REF!</definedName>
    <definedName name="URINOIR_KERAMIK">'[16]Hrg Bahan'!$N$180</definedName>
    <definedName name="URINOIR_TRASO">'[16]Hrg Bahan'!$N$181</definedName>
    <definedName name="URUGAN_TANAH" localSheetId="6">[16]Analisa!#REF!</definedName>
    <definedName name="URUGAN_TANAH">[16]Analisa!#REF!</definedName>
    <definedName name="UTAIAN7614c" localSheetId="1">#REF!</definedName>
    <definedName name="UTAIAN7614c" localSheetId="6">#REF!</definedName>
    <definedName name="UTAIAN7614c" localSheetId="4">#REF!</definedName>
    <definedName name="UTAIAN7614c" localSheetId="0">#REF!</definedName>
    <definedName name="UTAIAN7614c" localSheetId="5">#REF!</definedName>
    <definedName name="UTAIAN7614c">#REF!</definedName>
    <definedName name="v" localSheetId="1">[14]RAB!#REF!</definedName>
    <definedName name="v" localSheetId="6">[14]RAB!#REF!</definedName>
    <definedName name="v">[14]RAB!#REF!</definedName>
    <definedName name="VEER_BAJA">'[16]Hrg Bahan'!$N$108</definedName>
    <definedName name="VERNIS" localSheetId="6">'[16]Hrg Bahan'!#REF!</definedName>
    <definedName name="VERNIS">'[16]Hrg Bahan'!#REF!</definedName>
    <definedName name="vi" localSheetId="6">[41]RAB!#REF!</definedName>
    <definedName name="vi">[41]RAB!#REF!</definedName>
    <definedName name="VIBROROLLER" localSheetId="1">#REF!</definedName>
    <definedName name="VIBROROLLER" localSheetId="6">#REF!</definedName>
    <definedName name="VIBROROLLER" localSheetId="4">#REF!</definedName>
    <definedName name="VIBROROLLER" localSheetId="0">#REF!</definedName>
    <definedName name="VIBROROLLER" localSheetId="5">#REF!</definedName>
    <definedName name="VIBROROLLER">#REF!</definedName>
    <definedName name="VITTING" localSheetId="1">'[16]Hrg Bahan'!#REF!</definedName>
    <definedName name="VITTING" localSheetId="6">'[16]Hrg Bahan'!#REF!</definedName>
    <definedName name="VITTING">'[16]Hrg Bahan'!#REF!</definedName>
    <definedName name="voeg" localSheetId="1">#REF!</definedName>
    <definedName name="voeg" localSheetId="6">#REF!</definedName>
    <definedName name="voeg" localSheetId="4">#REF!</definedName>
    <definedName name="voeg" localSheetId="0">#REF!</definedName>
    <definedName name="voeg" localSheetId="5">#REF!</definedName>
    <definedName name="voeg">#REF!</definedName>
    <definedName name="WALL_PAPER" localSheetId="1">'[16]Hrg Bahan'!#REF!</definedName>
    <definedName name="WALL_PAPER" localSheetId="6">'[16]Hrg Bahan'!#REF!</definedName>
    <definedName name="WALL_PAPER">'[16]Hrg Bahan'!#REF!</definedName>
    <definedName name="WARNA_20.20" localSheetId="1">[16]Analisa!#REF!</definedName>
    <definedName name="WARNA_20.20" localSheetId="6">[16]Analisa!#REF!</definedName>
    <definedName name="WARNA_20.20">[16]Analisa!#REF!</definedName>
    <definedName name="WASHTAFEL_KIA" localSheetId="1">'[16]Hrg Bahan'!#REF!</definedName>
    <definedName name="WASHTAFEL_KIA" localSheetId="6">'[16]Hrg Bahan'!#REF!</definedName>
    <definedName name="WASHTAFEL_KIA">'[16]Hrg Bahan'!#REF!</definedName>
    <definedName name="WASHTAFEL_SET" localSheetId="1">'[16]Hrg Bahan'!#REF!</definedName>
    <definedName name="WASHTAFEL_SET" localSheetId="6">'[16]Hrg Bahan'!#REF!</definedName>
    <definedName name="WASHTAFEL_SET">'[16]Hrg Bahan'!#REF!</definedName>
    <definedName name="WASHTAFEL_TOTO" localSheetId="1">'[16]Hrg Bahan'!#REF!</definedName>
    <definedName name="WASHTAFEL_TOTO" localSheetId="6">'[16]Hrg Bahan'!#REF!</definedName>
    <definedName name="WASHTAFEL_TOTO">'[16]Hrg Bahan'!#REF!</definedName>
    <definedName name="WATER_METER" localSheetId="6">'[16]Hrg Bahan'!#REF!</definedName>
    <definedName name="WATER_METER">'[16]Hrg Bahan'!#REF!</definedName>
    <definedName name="WATERPUMP" localSheetId="1">#REF!</definedName>
    <definedName name="WATERPUMP" localSheetId="6">#REF!</definedName>
    <definedName name="WATERPUMP" localSheetId="4">#REF!</definedName>
    <definedName name="WATERPUMP" localSheetId="0">#REF!</definedName>
    <definedName name="WATERPUMP" localSheetId="5">#REF!</definedName>
    <definedName name="WATERPUMP">#REF!</definedName>
    <definedName name="WATERTANKER" localSheetId="1">#REF!</definedName>
    <definedName name="WATERTANKER" localSheetId="6">#REF!</definedName>
    <definedName name="WATERTANKER" localSheetId="4">#REF!</definedName>
    <definedName name="WATERTANKER" localSheetId="0">#REF!</definedName>
    <definedName name="WATERTANKER" localSheetId="5">#REF!</definedName>
    <definedName name="WATERTANKER">#REF!</definedName>
    <definedName name="WHEELLOADER" localSheetId="1">#REF!</definedName>
    <definedName name="WHEELLOADER" localSheetId="6">#REF!</definedName>
    <definedName name="WHEELLOADER" localSheetId="4">#REF!</definedName>
    <definedName name="WHEELLOADER" localSheetId="0">#REF!</definedName>
    <definedName name="WHEELLOADER" localSheetId="5">#REF!</definedName>
    <definedName name="WHEELLOADER">#REF!</definedName>
    <definedName name="wrn.Full._.Report." localSheetId="1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wrn.Full._.Report." localSheetId="4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wrn.Full._.Report." localSheetId="8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wrn.Full._.Report." localSheetId="0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wrn.Full._.Report." localSheetId="5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wrn.Full._.Report." hidden="1">{#N/A,#N/A,TRUE,"Front";#N/A,#N/A,TRUE,"Simple Letter";#N/A,#N/A,TRUE,"Inside";#N/A,#N/A,TRUE,"Contents";#N/A,#N/A,TRUE,"Basis";#N/A,#N/A,TRUE,"Inclusions";#N/A,#N/A,TRUE,"Exclusions";#N/A,#N/A,TRUE,"Areas";#N/A,#N/A,TRUE,"Summary";#N/A,#N/A,TRUE,"Detail"}</definedName>
    <definedName name="WW" localSheetId="6">[42]Sheet1!#REF!</definedName>
    <definedName name="WW">[42]Sheet1!#REF!</definedName>
    <definedName name="Z" localSheetId="1">#REF!</definedName>
    <definedName name="Z" localSheetId="6">#REF!</definedName>
    <definedName name="Z" localSheetId="4">#REF!</definedName>
    <definedName name="Z" localSheetId="0">#REF!</definedName>
    <definedName name="Z" localSheetId="5">#REF!</definedName>
    <definedName name="Z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F9" i="40" l="1"/>
  <c r="AC10" i="40"/>
  <c r="AF7" i="18"/>
  <c r="AF76" i="18" s="1"/>
  <c r="L10" i="40"/>
  <c r="AO6" i="40"/>
  <c r="AG135" i="34" l="1"/>
  <c r="BH144" i="34"/>
  <c r="AR144" i="34"/>
  <c r="BE144" i="34" s="1"/>
  <c r="AQ144" i="34"/>
  <c r="BD144" i="34" s="1"/>
  <c r="AP144" i="34"/>
  <c r="BC144" i="34" s="1"/>
  <c r="AO144" i="34"/>
  <c r="BB144" i="34" s="1"/>
  <c r="AN144" i="34"/>
  <c r="BA144" i="34" s="1"/>
  <c r="AM144" i="34"/>
  <c r="AZ144" i="34" s="1"/>
  <c r="AL144" i="34"/>
  <c r="AK144" i="34"/>
  <c r="AX144" i="34" s="1"/>
  <c r="AJ144" i="34"/>
  <c r="AW144" i="34" s="1"/>
  <c r="AI144" i="34"/>
  <c r="AV144" i="34" s="1"/>
  <c r="AH144" i="34"/>
  <c r="AU144" i="34" s="1"/>
  <c r="AG144" i="34"/>
  <c r="AT144" i="34" s="1"/>
  <c r="Q144" i="34"/>
  <c r="BJ144" i="34" s="1"/>
  <c r="BH297" i="18"/>
  <c r="BE297" i="18"/>
  <c r="BD297" i="18"/>
  <c r="AR297" i="18"/>
  <c r="AQ297" i="18"/>
  <c r="AP297" i="18"/>
  <c r="AO297" i="18"/>
  <c r="AN297" i="18"/>
  <c r="BA297" i="18" s="1"/>
  <c r="AM297" i="18"/>
  <c r="AL297" i="18"/>
  <c r="AK297" i="18"/>
  <c r="AJ297" i="18"/>
  <c r="AW297" i="18" s="1"/>
  <c r="AI297" i="18"/>
  <c r="AH297" i="18"/>
  <c r="AG297" i="18"/>
  <c r="AS297" i="18" s="1"/>
  <c r="AF297" i="18"/>
  <c r="Q297" i="18"/>
  <c r="BJ297" i="18" s="1"/>
  <c r="Q270" i="18"/>
  <c r="AM143" i="34"/>
  <c r="AZ143" i="34" s="1"/>
  <c r="AG145" i="34"/>
  <c r="AT145" i="34" s="1"/>
  <c r="AG143" i="34"/>
  <c r="AT143" i="34" s="1"/>
  <c r="BH145" i="34"/>
  <c r="AR145" i="34"/>
  <c r="BE145" i="34" s="1"/>
  <c r="AQ145" i="34"/>
  <c r="BD145" i="34" s="1"/>
  <c r="AP145" i="34"/>
  <c r="BC145" i="34" s="1"/>
  <c r="AO145" i="34"/>
  <c r="BB145" i="34" s="1"/>
  <c r="AN145" i="34"/>
  <c r="BA145" i="34" s="1"/>
  <c r="AM145" i="34"/>
  <c r="AZ145" i="34" s="1"/>
  <c r="AL145" i="34"/>
  <c r="AY145" i="34" s="1"/>
  <c r="AK145" i="34"/>
  <c r="AX145" i="34" s="1"/>
  <c r="AJ145" i="34"/>
  <c r="AW145" i="34" s="1"/>
  <c r="AI145" i="34"/>
  <c r="AV145" i="34" s="1"/>
  <c r="AH145" i="34"/>
  <c r="AU145" i="34" s="1"/>
  <c r="AF145" i="34"/>
  <c r="BH143" i="34"/>
  <c r="AR143" i="34"/>
  <c r="BE143" i="34" s="1"/>
  <c r="AQ143" i="34"/>
  <c r="BD143" i="34" s="1"/>
  <c r="AP143" i="34"/>
  <c r="BC143" i="34" s="1"/>
  <c r="AO143" i="34"/>
  <c r="BB143" i="34" s="1"/>
  <c r="AN143" i="34"/>
  <c r="BA143" i="34" s="1"/>
  <c r="AL143" i="34"/>
  <c r="AY143" i="34" s="1"/>
  <c r="AK143" i="34"/>
  <c r="AX143" i="34" s="1"/>
  <c r="AJ143" i="34"/>
  <c r="AW143" i="34" s="1"/>
  <c r="AI143" i="34"/>
  <c r="AV143" i="34" s="1"/>
  <c r="AH143" i="34"/>
  <c r="AU143" i="34" s="1"/>
  <c r="Q143" i="34"/>
  <c r="BJ143" i="34" s="1"/>
  <c r="BF144" i="34" l="1"/>
  <c r="AF144" i="34"/>
  <c r="AS144" i="34"/>
  <c r="AT297" i="18"/>
  <c r="BF297" i="18" s="1"/>
  <c r="BG297" i="18" s="1"/>
  <c r="BF145" i="34"/>
  <c r="BF143" i="34"/>
  <c r="AF143" i="34"/>
  <c r="AS145" i="34"/>
  <c r="AS143" i="34"/>
  <c r="BI144" i="34" l="1"/>
  <c r="BG144" i="34"/>
  <c r="BI297" i="18"/>
  <c r="BI145" i="34"/>
  <c r="BI143" i="34"/>
  <c r="BG145" i="34"/>
  <c r="BG143" i="34"/>
  <c r="BH141" i="34" l="1"/>
  <c r="AR141" i="34"/>
  <c r="BE141" i="34" s="1"/>
  <c r="AQ141" i="34"/>
  <c r="BD141" i="34" s="1"/>
  <c r="AP141" i="34"/>
  <c r="BC141" i="34" s="1"/>
  <c r="AO141" i="34"/>
  <c r="BB141" i="34" s="1"/>
  <c r="AN141" i="34"/>
  <c r="BA141" i="34" s="1"/>
  <c r="AM141" i="34"/>
  <c r="AZ141" i="34" s="1"/>
  <c r="AL141" i="34"/>
  <c r="AY141" i="34" s="1"/>
  <c r="AK141" i="34"/>
  <c r="AJ141" i="34"/>
  <c r="AW141" i="34" s="1"/>
  <c r="AI141" i="34"/>
  <c r="AV141" i="34" s="1"/>
  <c r="AH141" i="34"/>
  <c r="AU141" i="34" s="1"/>
  <c r="AG141" i="34"/>
  <c r="AT141" i="34" s="1"/>
  <c r="Q141" i="34"/>
  <c r="AF141" i="34" s="1"/>
  <c r="U51" i="32"/>
  <c r="AX141" i="34" l="1"/>
  <c r="BF141" i="34" s="1"/>
  <c r="BJ141" i="34"/>
  <c r="AS141" i="34"/>
  <c r="BI141" i="34" l="1"/>
  <c r="BG141" i="34"/>
  <c r="AX81" i="20" l="1"/>
  <c r="BH176" i="18" l="1"/>
  <c r="AR176" i="18"/>
  <c r="BE176" i="18" s="1"/>
  <c r="AQ176" i="18"/>
  <c r="BD176" i="18" s="1"/>
  <c r="AP176" i="18"/>
  <c r="BC176" i="18" s="1"/>
  <c r="AO176" i="18"/>
  <c r="BB176" i="18" s="1"/>
  <c r="AN176" i="18"/>
  <c r="BA176" i="18" s="1"/>
  <c r="AM176" i="18"/>
  <c r="AZ176" i="18" s="1"/>
  <c r="AL176" i="18"/>
  <c r="AY176" i="18" s="1"/>
  <c r="AK176" i="18"/>
  <c r="AX176" i="18" s="1"/>
  <c r="AJ176" i="18"/>
  <c r="AW176" i="18" s="1"/>
  <c r="AI176" i="18"/>
  <c r="AV176" i="18" s="1"/>
  <c r="AH176" i="18"/>
  <c r="AU176" i="18" s="1"/>
  <c r="AG176" i="18"/>
  <c r="AF176" i="18"/>
  <c r="BH175" i="18"/>
  <c r="AR175" i="18"/>
  <c r="BE175" i="18" s="1"/>
  <c r="AQ175" i="18"/>
  <c r="BD175" i="18" s="1"/>
  <c r="AP175" i="18"/>
  <c r="BC175" i="18" s="1"/>
  <c r="AO175" i="18"/>
  <c r="BB175" i="18" s="1"/>
  <c r="AN175" i="18"/>
  <c r="AM175" i="18"/>
  <c r="AZ175" i="18" s="1"/>
  <c r="AL175" i="18"/>
  <c r="AY175" i="18" s="1"/>
  <c r="AK175" i="18"/>
  <c r="AX175" i="18" s="1"/>
  <c r="AJ175" i="18"/>
  <c r="AW175" i="18" s="1"/>
  <c r="AI175" i="18"/>
  <c r="AV175" i="18" s="1"/>
  <c r="AH175" i="18"/>
  <c r="AG175" i="18"/>
  <c r="AT175" i="18" s="1"/>
  <c r="AF175" i="18"/>
  <c r="BH174" i="18"/>
  <c r="BD174" i="18"/>
  <c r="AR174" i="18"/>
  <c r="BE174" i="18" s="1"/>
  <c r="AP174" i="18"/>
  <c r="BC174" i="18" s="1"/>
  <c r="AO174" i="18"/>
  <c r="BB174" i="18" s="1"/>
  <c r="AN174" i="18"/>
  <c r="BA174" i="18" s="1"/>
  <c r="AM174" i="18"/>
  <c r="AZ174" i="18" s="1"/>
  <c r="AL174" i="18"/>
  <c r="AY174" i="18" s="1"/>
  <c r="AK174" i="18"/>
  <c r="AJ174" i="18"/>
  <c r="AI174" i="18"/>
  <c r="AV174" i="18" s="1"/>
  <c r="AH174" i="18"/>
  <c r="AU174" i="18" s="1"/>
  <c r="AG174" i="18"/>
  <c r="AT174" i="18" s="1"/>
  <c r="Q174" i="18"/>
  <c r="BJ174" i="18" s="1"/>
  <c r="AR173" i="18"/>
  <c r="BE173" i="18" s="1"/>
  <c r="AQ173" i="18"/>
  <c r="BD173" i="18" s="1"/>
  <c r="AP173" i="18"/>
  <c r="BC173" i="18" s="1"/>
  <c r="AO173" i="18"/>
  <c r="BB173" i="18" s="1"/>
  <c r="AN173" i="18"/>
  <c r="BA173" i="18" s="1"/>
  <c r="AM173" i="18"/>
  <c r="AZ173" i="18" s="1"/>
  <c r="AL173" i="18"/>
  <c r="AY173" i="18" s="1"/>
  <c r="AK173" i="18"/>
  <c r="AX173" i="18" s="1"/>
  <c r="AJ173" i="18"/>
  <c r="AW173" i="18" s="1"/>
  <c r="AI173" i="18"/>
  <c r="AV173" i="18" s="1"/>
  <c r="AH173" i="18"/>
  <c r="AG173" i="18"/>
  <c r="S173" i="18"/>
  <c r="Q173" i="18"/>
  <c r="BH172" i="18"/>
  <c r="AY172" i="18"/>
  <c r="AR172" i="18"/>
  <c r="BE172" i="18" s="1"/>
  <c r="AQ172" i="18"/>
  <c r="BD172" i="18" s="1"/>
  <c r="AP172" i="18"/>
  <c r="BC172" i="18" s="1"/>
  <c r="AO172" i="18"/>
  <c r="BB172" i="18" s="1"/>
  <c r="AN172" i="18"/>
  <c r="BA172" i="18" s="1"/>
  <c r="AM172" i="18"/>
  <c r="AZ172" i="18" s="1"/>
  <c r="AL172" i="18"/>
  <c r="AK172" i="18"/>
  <c r="AJ172" i="18"/>
  <c r="AW172" i="18" s="1"/>
  <c r="AI172" i="18"/>
  <c r="AV172" i="18" s="1"/>
  <c r="AH172" i="18"/>
  <c r="AU172" i="18" s="1"/>
  <c r="AG172" i="18"/>
  <c r="AT172" i="18" s="1"/>
  <c r="Q172" i="18"/>
  <c r="AF172" i="18" s="1"/>
  <c r="BH171" i="18"/>
  <c r="AR171" i="18"/>
  <c r="BE171" i="18" s="1"/>
  <c r="AQ171" i="18"/>
  <c r="BD171" i="18" s="1"/>
  <c r="AP171" i="18"/>
  <c r="BC171" i="18" s="1"/>
  <c r="AO171" i="18"/>
  <c r="BB171" i="18" s="1"/>
  <c r="AN171" i="18"/>
  <c r="BA171" i="18" s="1"/>
  <c r="AM171" i="18"/>
  <c r="AZ171" i="18" s="1"/>
  <c r="AL171" i="18"/>
  <c r="AY171" i="18" s="1"/>
  <c r="AK171" i="18"/>
  <c r="AX171" i="18" s="1"/>
  <c r="AJ171" i="18"/>
  <c r="AW171" i="18" s="1"/>
  <c r="AI171" i="18"/>
  <c r="AV171" i="18" s="1"/>
  <c r="AH171" i="18"/>
  <c r="AU171" i="18" s="1"/>
  <c r="AG171" i="18"/>
  <c r="AT171" i="18" s="1"/>
  <c r="Q171" i="18"/>
  <c r="BH170" i="18"/>
  <c r="AR170" i="18"/>
  <c r="BE170" i="18" s="1"/>
  <c r="AQ170" i="18"/>
  <c r="BD170" i="18" s="1"/>
  <c r="AP170" i="18"/>
  <c r="BC170" i="18" s="1"/>
  <c r="AO170" i="18"/>
  <c r="BB170" i="18" s="1"/>
  <c r="AN170" i="18"/>
  <c r="BA170" i="18" s="1"/>
  <c r="AM170" i="18"/>
  <c r="AZ170" i="18" s="1"/>
  <c r="AL170" i="18"/>
  <c r="AY170" i="18" s="1"/>
  <c r="AK170" i="18"/>
  <c r="AX170" i="18" s="1"/>
  <c r="AJ170" i="18"/>
  <c r="AW170" i="18" s="1"/>
  <c r="AI170" i="18"/>
  <c r="AV170" i="18" s="1"/>
  <c r="AH170" i="18"/>
  <c r="AU170" i="18" s="1"/>
  <c r="AG170" i="18"/>
  <c r="AT170" i="18" s="1"/>
  <c r="Q170" i="18"/>
  <c r="AF170" i="18" s="1"/>
  <c r="BH169" i="18"/>
  <c r="AZ169" i="18"/>
  <c r="AR169" i="18"/>
  <c r="BE169" i="18" s="1"/>
  <c r="AQ169" i="18"/>
  <c r="BD169" i="18" s="1"/>
  <c r="AP169" i="18"/>
  <c r="BC169" i="18" s="1"/>
  <c r="AO169" i="18"/>
  <c r="BB169" i="18" s="1"/>
  <c r="AN169" i="18"/>
  <c r="BA169" i="18" s="1"/>
  <c r="AM169" i="18"/>
  <c r="AL169" i="18"/>
  <c r="AY169" i="18" s="1"/>
  <c r="AK169" i="18"/>
  <c r="AX169" i="18" s="1"/>
  <c r="AJ169" i="18"/>
  <c r="AW169" i="18" s="1"/>
  <c r="AI169" i="18"/>
  <c r="AV169" i="18" s="1"/>
  <c r="AH169" i="18"/>
  <c r="AU169" i="18" s="1"/>
  <c r="AG169" i="18"/>
  <c r="AT169" i="18" s="1"/>
  <c r="Q169" i="18"/>
  <c r="AF169" i="18" s="1"/>
  <c r="BH168" i="18"/>
  <c r="AR168" i="18"/>
  <c r="BE168" i="18" s="1"/>
  <c r="AQ168" i="18"/>
  <c r="BD168" i="18" s="1"/>
  <c r="AP168" i="18"/>
  <c r="BC168" i="18" s="1"/>
  <c r="AO168" i="18"/>
  <c r="BB168" i="18" s="1"/>
  <c r="AN168" i="18"/>
  <c r="BA168" i="18" s="1"/>
  <c r="AM168" i="18"/>
  <c r="AZ168" i="18" s="1"/>
  <c r="AL168" i="18"/>
  <c r="AY168" i="18" s="1"/>
  <c r="AK168" i="18"/>
  <c r="AX168" i="18" s="1"/>
  <c r="AJ168" i="18"/>
  <c r="AW168" i="18" s="1"/>
  <c r="AI168" i="18"/>
  <c r="AV168" i="18" s="1"/>
  <c r="AH168" i="18"/>
  <c r="AU168" i="18" s="1"/>
  <c r="AG168" i="18"/>
  <c r="AT168" i="18" s="1"/>
  <c r="Q168" i="18"/>
  <c r="BJ168" i="18" s="1"/>
  <c r="BH167" i="18"/>
  <c r="AR167" i="18"/>
  <c r="BE167" i="18" s="1"/>
  <c r="AQ167" i="18"/>
  <c r="BD167" i="18" s="1"/>
  <c r="AP167" i="18"/>
  <c r="BC167" i="18" s="1"/>
  <c r="AO167" i="18"/>
  <c r="BB167" i="18" s="1"/>
  <c r="AN167" i="18"/>
  <c r="BA167" i="18" s="1"/>
  <c r="AM167" i="18"/>
  <c r="AZ167" i="18" s="1"/>
  <c r="AL167" i="18"/>
  <c r="AY167" i="18" s="1"/>
  <c r="AK167" i="18"/>
  <c r="AX167" i="18" s="1"/>
  <c r="AJ167" i="18"/>
  <c r="AW167" i="18" s="1"/>
  <c r="AI167" i="18"/>
  <c r="AV167" i="18" s="1"/>
  <c r="AH167" i="18"/>
  <c r="AU167" i="18" s="1"/>
  <c r="AG167" i="18"/>
  <c r="Q167" i="18"/>
  <c r="BJ167" i="18" s="1"/>
  <c r="BH166" i="18"/>
  <c r="AR166" i="18"/>
  <c r="BE166" i="18" s="1"/>
  <c r="AQ166" i="18"/>
  <c r="BD166" i="18" s="1"/>
  <c r="AP166" i="18"/>
  <c r="BC166" i="18" s="1"/>
  <c r="AO166" i="18"/>
  <c r="BB166" i="18" s="1"/>
  <c r="AN166" i="18"/>
  <c r="BA166" i="18" s="1"/>
  <c r="AM166" i="18"/>
  <c r="AZ166" i="18" s="1"/>
  <c r="AL166" i="18"/>
  <c r="AY166" i="18" s="1"/>
  <c r="AK166" i="18"/>
  <c r="AX166" i="18" s="1"/>
  <c r="AJ166" i="18"/>
  <c r="AW166" i="18" s="1"/>
  <c r="AI166" i="18"/>
  <c r="AV166" i="18" s="1"/>
  <c r="AH166" i="18"/>
  <c r="AU166" i="18" s="1"/>
  <c r="AG166" i="18"/>
  <c r="Q166" i="18"/>
  <c r="AF166" i="18" s="1"/>
  <c r="BH165" i="18"/>
  <c r="AR165" i="18"/>
  <c r="BE165" i="18" s="1"/>
  <c r="AQ165" i="18"/>
  <c r="BD165" i="18" s="1"/>
  <c r="AP165" i="18"/>
  <c r="BC165" i="18" s="1"/>
  <c r="AO165" i="18"/>
  <c r="BB165" i="18" s="1"/>
  <c r="AN165" i="18"/>
  <c r="BA165" i="18" s="1"/>
  <c r="AM165" i="18"/>
  <c r="AZ165" i="18" s="1"/>
  <c r="AL165" i="18"/>
  <c r="AY165" i="18" s="1"/>
  <c r="AK165" i="18"/>
  <c r="AX165" i="18" s="1"/>
  <c r="AJ165" i="18"/>
  <c r="AW165" i="18" s="1"/>
  <c r="AI165" i="18"/>
  <c r="AV165" i="18" s="1"/>
  <c r="AH165" i="18"/>
  <c r="AU165" i="18" s="1"/>
  <c r="AG165" i="18"/>
  <c r="Q165" i="18"/>
  <c r="BJ165" i="18" s="1"/>
  <c r="BH164" i="18"/>
  <c r="AR164" i="18"/>
  <c r="BE164" i="18" s="1"/>
  <c r="AQ164" i="18"/>
  <c r="BD164" i="18" s="1"/>
  <c r="AP164" i="18"/>
  <c r="BC164" i="18" s="1"/>
  <c r="AO164" i="18"/>
  <c r="BB164" i="18" s="1"/>
  <c r="AN164" i="18"/>
  <c r="BA164" i="18" s="1"/>
  <c r="AM164" i="18"/>
  <c r="AZ164" i="18" s="1"/>
  <c r="AL164" i="18"/>
  <c r="AY164" i="18" s="1"/>
  <c r="AK164" i="18"/>
  <c r="AX164" i="18" s="1"/>
  <c r="AJ164" i="18"/>
  <c r="AW164" i="18" s="1"/>
  <c r="AI164" i="18"/>
  <c r="AV164" i="18" s="1"/>
  <c r="AH164" i="18"/>
  <c r="AU164" i="18" s="1"/>
  <c r="AG164" i="18"/>
  <c r="Q164" i="18"/>
  <c r="BJ164" i="18" s="1"/>
  <c r="BH163" i="18"/>
  <c r="AR163" i="18"/>
  <c r="BE163" i="18" s="1"/>
  <c r="AQ163" i="18"/>
  <c r="BD163" i="18" s="1"/>
  <c r="AP163" i="18"/>
  <c r="BC163" i="18" s="1"/>
  <c r="AO163" i="18"/>
  <c r="BB163" i="18" s="1"/>
  <c r="AN163" i="18"/>
  <c r="BA163" i="18" s="1"/>
  <c r="AM163" i="18"/>
  <c r="AZ163" i="18" s="1"/>
  <c r="AL163" i="18"/>
  <c r="AY163" i="18" s="1"/>
  <c r="AK163" i="18"/>
  <c r="AX163" i="18" s="1"/>
  <c r="AJ163" i="18"/>
  <c r="AW163" i="18" s="1"/>
  <c r="AI163" i="18"/>
  <c r="AV163" i="18" s="1"/>
  <c r="AH163" i="18"/>
  <c r="AU163" i="18" s="1"/>
  <c r="AG163" i="18"/>
  <c r="AT163" i="18" s="1"/>
  <c r="Q163" i="18"/>
  <c r="AF163" i="18" s="1"/>
  <c r="BH162" i="18"/>
  <c r="AR162" i="18"/>
  <c r="BE162" i="18" s="1"/>
  <c r="AQ162" i="18"/>
  <c r="BD162" i="18" s="1"/>
  <c r="AP162" i="18"/>
  <c r="BC162" i="18" s="1"/>
  <c r="AO162" i="18"/>
  <c r="BB162" i="18" s="1"/>
  <c r="AN162" i="18"/>
  <c r="BA162" i="18" s="1"/>
  <c r="AM162" i="18"/>
  <c r="AZ162" i="18" s="1"/>
  <c r="AL162" i="18"/>
  <c r="AY162" i="18" s="1"/>
  <c r="AK162" i="18"/>
  <c r="AX162" i="18" s="1"/>
  <c r="AJ162" i="18"/>
  <c r="AW162" i="18" s="1"/>
  <c r="AI162" i="18"/>
  <c r="AV162" i="18" s="1"/>
  <c r="AH162" i="18"/>
  <c r="AU162" i="18" s="1"/>
  <c r="AG162" i="18"/>
  <c r="AT162" i="18" s="1"/>
  <c r="Q162" i="18"/>
  <c r="AF162" i="18" s="1"/>
  <c r="BH161" i="18"/>
  <c r="AR161" i="18"/>
  <c r="BE161" i="18" s="1"/>
  <c r="AQ161" i="18"/>
  <c r="BD161" i="18" s="1"/>
  <c r="AP161" i="18"/>
  <c r="BC161" i="18" s="1"/>
  <c r="AO161" i="18"/>
  <c r="BB161" i="18" s="1"/>
  <c r="AN161" i="18"/>
  <c r="BA161" i="18" s="1"/>
  <c r="AM161" i="18"/>
  <c r="AZ161" i="18" s="1"/>
  <c r="AL161" i="18"/>
  <c r="AY161" i="18" s="1"/>
  <c r="AK161" i="18"/>
  <c r="AJ161" i="18"/>
  <c r="AW161" i="18" s="1"/>
  <c r="AI161" i="18"/>
  <c r="AV161" i="18" s="1"/>
  <c r="AH161" i="18"/>
  <c r="AG161" i="18"/>
  <c r="AT161" i="18" s="1"/>
  <c r="Q161" i="18"/>
  <c r="BJ161" i="18" s="1"/>
  <c r="BH160" i="18"/>
  <c r="AY160" i="18"/>
  <c r="AR160" i="18"/>
  <c r="BE160" i="18" s="1"/>
  <c r="AQ160" i="18"/>
  <c r="BD160" i="18" s="1"/>
  <c r="AP160" i="18"/>
  <c r="BC160" i="18" s="1"/>
  <c r="AO160" i="18"/>
  <c r="BB160" i="18" s="1"/>
  <c r="AN160" i="18"/>
  <c r="AM160" i="18"/>
  <c r="AZ160" i="18" s="1"/>
  <c r="AL160" i="18"/>
  <c r="AK160" i="18"/>
  <c r="AJ160" i="18"/>
  <c r="AW160" i="18" s="1"/>
  <c r="AI160" i="18"/>
  <c r="AV160" i="18" s="1"/>
  <c r="AH160" i="18"/>
  <c r="AG160" i="18"/>
  <c r="AT160" i="18" s="1"/>
  <c r="Q160" i="18"/>
  <c r="AF160" i="18" s="1"/>
  <c r="BH159" i="18"/>
  <c r="AZ159" i="18"/>
  <c r="AR159" i="18"/>
  <c r="BE159" i="18" s="1"/>
  <c r="AQ159" i="18"/>
  <c r="BD159" i="18" s="1"/>
  <c r="AP159" i="18"/>
  <c r="BC159" i="18" s="1"/>
  <c r="AO159" i="18"/>
  <c r="BB159" i="18" s="1"/>
  <c r="AN159" i="18"/>
  <c r="BA159" i="18" s="1"/>
  <c r="AM159" i="18"/>
  <c r="AL159" i="18"/>
  <c r="AY159" i="18" s="1"/>
  <c r="AK159" i="18"/>
  <c r="AJ159" i="18"/>
  <c r="AW159" i="18" s="1"/>
  <c r="AI159" i="18"/>
  <c r="AV159" i="18" s="1"/>
  <c r="AH159" i="18"/>
  <c r="AU159" i="18" s="1"/>
  <c r="AG159" i="18"/>
  <c r="Q159" i="18"/>
  <c r="BH158" i="18"/>
  <c r="AR158" i="18"/>
  <c r="BE158" i="18" s="1"/>
  <c r="AQ158" i="18"/>
  <c r="BD158" i="18" s="1"/>
  <c r="AP158" i="18"/>
  <c r="BC158" i="18" s="1"/>
  <c r="AO158" i="18"/>
  <c r="BB158" i="18" s="1"/>
  <c r="AN158" i="18"/>
  <c r="BA158" i="18" s="1"/>
  <c r="AM158" i="18"/>
  <c r="AZ158" i="18" s="1"/>
  <c r="AL158" i="18"/>
  <c r="AY158" i="18" s="1"/>
  <c r="AK158" i="18"/>
  <c r="AX158" i="18" s="1"/>
  <c r="AJ158" i="18"/>
  <c r="AW158" i="18" s="1"/>
  <c r="AI158" i="18"/>
  <c r="AV158" i="18" s="1"/>
  <c r="AH158" i="18"/>
  <c r="AU158" i="18" s="1"/>
  <c r="AG158" i="18"/>
  <c r="Q158" i="18"/>
  <c r="BH157" i="18"/>
  <c r="BF157" i="18"/>
  <c r="AS157" i="18"/>
  <c r="AF157" i="18"/>
  <c r="BH156" i="18"/>
  <c r="AR156" i="18"/>
  <c r="BE156" i="18" s="1"/>
  <c r="AQ156" i="18"/>
  <c r="BD156" i="18" s="1"/>
  <c r="AP156" i="18"/>
  <c r="BC156" i="18" s="1"/>
  <c r="AO156" i="18"/>
  <c r="BB156" i="18" s="1"/>
  <c r="AN156" i="18"/>
  <c r="BA156" i="18" s="1"/>
  <c r="AM156" i="18"/>
  <c r="AZ156" i="18" s="1"/>
  <c r="AL156" i="18"/>
  <c r="AY156" i="18" s="1"/>
  <c r="AK156" i="18"/>
  <c r="AX156" i="18" s="1"/>
  <c r="AJ156" i="18"/>
  <c r="AW156" i="18" s="1"/>
  <c r="AI156" i="18"/>
  <c r="AV156" i="18" s="1"/>
  <c r="AH156" i="18"/>
  <c r="AU156" i="18" s="1"/>
  <c r="AG156" i="18"/>
  <c r="Q156" i="18"/>
  <c r="BH155" i="18"/>
  <c r="AR155" i="18"/>
  <c r="BE155" i="18" s="1"/>
  <c r="AQ155" i="18"/>
  <c r="BD155" i="18" s="1"/>
  <c r="AP155" i="18"/>
  <c r="BC155" i="18" s="1"/>
  <c r="AO155" i="18"/>
  <c r="BB155" i="18" s="1"/>
  <c r="AN155" i="18"/>
  <c r="BA155" i="18" s="1"/>
  <c r="AM155" i="18"/>
  <c r="AZ155" i="18" s="1"/>
  <c r="AL155" i="18"/>
  <c r="AY155" i="18" s="1"/>
  <c r="AK155" i="18"/>
  <c r="AX155" i="18" s="1"/>
  <c r="AJ155" i="18"/>
  <c r="AW155" i="18" s="1"/>
  <c r="AI155" i="18"/>
  <c r="AV155" i="18" s="1"/>
  <c r="AH155" i="18"/>
  <c r="AU155" i="18" s="1"/>
  <c r="AG155" i="18"/>
  <c r="AF155" i="18"/>
  <c r="AI139" i="34"/>
  <c r="AV139" i="34" s="1"/>
  <c r="BH139" i="34"/>
  <c r="AR139" i="34"/>
  <c r="BE139" i="34" s="1"/>
  <c r="AQ139" i="34"/>
  <c r="BD139" i="34" s="1"/>
  <c r="AP139" i="34"/>
  <c r="BC139" i="34" s="1"/>
  <c r="AO139" i="34"/>
  <c r="BB139" i="34" s="1"/>
  <c r="AN139" i="34"/>
  <c r="BA139" i="34" s="1"/>
  <c r="AM139" i="34"/>
  <c r="AZ139" i="34" s="1"/>
  <c r="AL139" i="34"/>
  <c r="AY139" i="34" s="1"/>
  <c r="AK139" i="34"/>
  <c r="AX139" i="34" s="1"/>
  <c r="AJ139" i="34"/>
  <c r="AW139" i="34" s="1"/>
  <c r="AH139" i="34"/>
  <c r="AU139" i="34" s="1"/>
  <c r="AG139" i="34"/>
  <c r="AT139" i="34" s="1"/>
  <c r="Q139" i="34"/>
  <c r="BH296" i="18"/>
  <c r="AR296" i="18"/>
  <c r="BE296" i="18" s="1"/>
  <c r="AQ296" i="18"/>
  <c r="BD296" i="18" s="1"/>
  <c r="AP296" i="18"/>
  <c r="AO296" i="18"/>
  <c r="AN296" i="18"/>
  <c r="BA296" i="18" s="1"/>
  <c r="AM296" i="18"/>
  <c r="AL296" i="18"/>
  <c r="AK296" i="18"/>
  <c r="AJ296" i="18"/>
  <c r="AW296" i="18" s="1"/>
  <c r="AI296" i="18"/>
  <c r="AH296" i="18"/>
  <c r="AG296" i="18"/>
  <c r="AT296" i="18" s="1"/>
  <c r="Q296" i="18"/>
  <c r="BJ296" i="18" s="1"/>
  <c r="BH295" i="18"/>
  <c r="AR295" i="18"/>
  <c r="BE295" i="18" s="1"/>
  <c r="AQ295" i="18"/>
  <c r="AP295" i="18"/>
  <c r="AO295" i="18"/>
  <c r="AN295" i="18"/>
  <c r="BA295" i="18" s="1"/>
  <c r="AM295" i="18"/>
  <c r="AL295" i="18"/>
  <c r="AK295" i="18"/>
  <c r="AJ295" i="18"/>
  <c r="AW295" i="18" s="1"/>
  <c r="AI295" i="18"/>
  <c r="AH295" i="18"/>
  <c r="AG295" i="18"/>
  <c r="AT295" i="18" s="1"/>
  <c r="Q295" i="18"/>
  <c r="BJ295" i="18" s="1"/>
  <c r="AP89" i="18"/>
  <c r="AP88" i="18"/>
  <c r="AF139" i="34" l="1"/>
  <c r="BJ139" i="34"/>
  <c r="BF172" i="18"/>
  <c r="AF174" i="18"/>
  <c r="AH177" i="18"/>
  <c r="BJ166" i="18"/>
  <c r="BF171" i="18"/>
  <c r="BF169" i="18"/>
  <c r="AF168" i="18"/>
  <c r="AS174" i="18"/>
  <c r="AP177" i="18"/>
  <c r="BJ163" i="18"/>
  <c r="AR177" i="18"/>
  <c r="BG157" i="18"/>
  <c r="AF167" i="18"/>
  <c r="BJ169" i="18"/>
  <c r="AS172" i="18"/>
  <c r="AF165" i="18"/>
  <c r="BJ160" i="18"/>
  <c r="BF170" i="18"/>
  <c r="AF161" i="18"/>
  <c r="AF164" i="18"/>
  <c r="AU173" i="18"/>
  <c r="BI157" i="18"/>
  <c r="AS171" i="18"/>
  <c r="BI171" i="18" s="1"/>
  <c r="AW177" i="18"/>
  <c r="AS155" i="18"/>
  <c r="AT155" i="18"/>
  <c r="BF155" i="18" s="1"/>
  <c r="BI155" i="18" s="1"/>
  <c r="BE177" i="18"/>
  <c r="AS166" i="18"/>
  <c r="AT166" i="18"/>
  <c r="BF166" i="18" s="1"/>
  <c r="AS164" i="18"/>
  <c r="AT164" i="18"/>
  <c r="BF164" i="18" s="1"/>
  <c r="AI177" i="18"/>
  <c r="BC177" i="18"/>
  <c r="BC179" i="18" s="1"/>
  <c r="AF159" i="18"/>
  <c r="BJ159" i="18"/>
  <c r="BF168" i="18"/>
  <c r="AT173" i="18"/>
  <c r="AS173" i="18"/>
  <c r="AQ177" i="18"/>
  <c r="AM177" i="18"/>
  <c r="AS165" i="18"/>
  <c r="AT165" i="18"/>
  <c r="BF165" i="18" s="1"/>
  <c r="AF296" i="18"/>
  <c r="AZ177" i="18"/>
  <c r="AF158" i="18"/>
  <c r="BJ158" i="18"/>
  <c r="AS161" i="18"/>
  <c r="AU161" i="18"/>
  <c r="BF161" i="18" s="1"/>
  <c r="BF163" i="18"/>
  <c r="AT176" i="18"/>
  <c r="BF176" i="18" s="1"/>
  <c r="AS176" i="18"/>
  <c r="BB177" i="18"/>
  <c r="BJ171" i="18"/>
  <c r="AF171" i="18"/>
  <c r="BD177" i="18"/>
  <c r="AO177" i="18"/>
  <c r="AJ177" i="18"/>
  <c r="AK177" i="18"/>
  <c r="AX177" i="18"/>
  <c r="AY177" i="18"/>
  <c r="BF296" i="18"/>
  <c r="AG177" i="18"/>
  <c r="BA177" i="18"/>
  <c r="AT158" i="18"/>
  <c r="BF158" i="18" s="1"/>
  <c r="AS158" i="18"/>
  <c r="AU160" i="18"/>
  <c r="BF160" i="18" s="1"/>
  <c r="AS160" i="18"/>
  <c r="AL177" i="18"/>
  <c r="AT159" i="18"/>
  <c r="BF159" i="18" s="1"/>
  <c r="AS159" i="18"/>
  <c r="BI159" i="18" s="1"/>
  <c r="AS168" i="18"/>
  <c r="AS175" i="18"/>
  <c r="AU175" i="18"/>
  <c r="BF175" i="18" s="1"/>
  <c r="BJ156" i="18"/>
  <c r="AF156" i="18"/>
  <c r="AS162" i="18"/>
  <c r="AN177" i="18"/>
  <c r="AT156" i="18"/>
  <c r="BF156" i="18" s="1"/>
  <c r="AS156" i="18"/>
  <c r="AS167" i="18"/>
  <c r="AT167" i="18"/>
  <c r="BF167" i="18" s="1"/>
  <c r="BF174" i="18"/>
  <c r="BF162" i="18"/>
  <c r="AS169" i="18"/>
  <c r="BJ172" i="18"/>
  <c r="AS170" i="18"/>
  <c r="AS163" i="18"/>
  <c r="BH173" i="18"/>
  <c r="AF173" i="18"/>
  <c r="BF139" i="34"/>
  <c r="AS139" i="34"/>
  <c r="AS296" i="18"/>
  <c r="AS295" i="18"/>
  <c r="BF295" i="18"/>
  <c r="AF295" i="18"/>
  <c r="BB179" i="18" l="1"/>
  <c r="BG168" i="18"/>
  <c r="BG172" i="18"/>
  <c r="BG169" i="18"/>
  <c r="BG167" i="18"/>
  <c r="BG171" i="18"/>
  <c r="BG174" i="18"/>
  <c r="BI166" i="18"/>
  <c r="BI172" i="18"/>
  <c r="BG156" i="18"/>
  <c r="BE179" i="18"/>
  <c r="BI158" i="18"/>
  <c r="BI163" i="18"/>
  <c r="BG165" i="18"/>
  <c r="BG155" i="18"/>
  <c r="BG170" i="18"/>
  <c r="BI167" i="18"/>
  <c r="BI170" i="18"/>
  <c r="BD179" i="18"/>
  <c r="BG161" i="18"/>
  <c r="BI165" i="18"/>
  <c r="BI156" i="18"/>
  <c r="BI160" i="18"/>
  <c r="BG164" i="18"/>
  <c r="BG296" i="18"/>
  <c r="BI162" i="18"/>
  <c r="BI175" i="18"/>
  <c r="BF173" i="18"/>
  <c r="BG173" i="18" s="1"/>
  <c r="BG166" i="18"/>
  <c r="AT177" i="18"/>
  <c r="AT179" i="18" s="1"/>
  <c r="BG163" i="18"/>
  <c r="BA179" i="18"/>
  <c r="AX179" i="18"/>
  <c r="BG175" i="18"/>
  <c r="AV177" i="18"/>
  <c r="AV179" i="18" s="1"/>
  <c r="BG162" i="18"/>
  <c r="BI164" i="18"/>
  <c r="AY179" i="18"/>
  <c r="BI168" i="18"/>
  <c r="BI176" i="18"/>
  <c r="BG176" i="18"/>
  <c r="BG159" i="18"/>
  <c r="AF177" i="18"/>
  <c r="BH177" i="18"/>
  <c r="F51" i="32" s="1"/>
  <c r="G51" i="32" s="1"/>
  <c r="BI174" i="18"/>
  <c r="BG160" i="18"/>
  <c r="BI169" i="18"/>
  <c r="BI161" i="18"/>
  <c r="AU177" i="18"/>
  <c r="AU179" i="18" s="1"/>
  <c r="AW179" i="18"/>
  <c r="BG158" i="18"/>
  <c r="AZ179" i="18"/>
  <c r="AS177" i="18"/>
  <c r="K51" i="32" s="1"/>
  <c r="BI139" i="34"/>
  <c r="BG139" i="34"/>
  <c r="BG295" i="18"/>
  <c r="BI296" i="18"/>
  <c r="BI295" i="18"/>
  <c r="L51" i="32" l="1"/>
  <c r="BI173" i="18"/>
  <c r="BI177" i="18" s="1"/>
  <c r="BF179" i="18"/>
  <c r="BF177" i="18"/>
  <c r="BG177" i="18" l="1"/>
  <c r="BI178" i="18" s="1"/>
  <c r="P51" i="32"/>
  <c r="BG178" i="18"/>
  <c r="BF178" i="18"/>
  <c r="BI179" i="18"/>
  <c r="BH178" i="18"/>
  <c r="BK273" i="18"/>
  <c r="BK275" i="18"/>
  <c r="BK277" i="18"/>
  <c r="BK279" i="18"/>
  <c r="BK283" i="18"/>
  <c r="BK285" i="18"/>
  <c r="BK287" i="18"/>
  <c r="BK289" i="18"/>
  <c r="BK293" i="18"/>
  <c r="BI29" i="20"/>
  <c r="BI27" i="20"/>
  <c r="AT261" i="38"/>
  <c r="AT77" i="38"/>
  <c r="AT65" i="38"/>
  <c r="BH294" i="18"/>
  <c r="AR294" i="18"/>
  <c r="BE294" i="18" s="1"/>
  <c r="AQ294" i="18"/>
  <c r="AP294" i="18"/>
  <c r="AO294" i="18"/>
  <c r="AN294" i="18"/>
  <c r="BA294" i="18" s="1"/>
  <c r="AM294" i="18"/>
  <c r="AL294" i="18"/>
  <c r="AK294" i="18"/>
  <c r="AJ294" i="18"/>
  <c r="AW294" i="18" s="1"/>
  <c r="AI294" i="18"/>
  <c r="AH294" i="18"/>
  <c r="AG294" i="18"/>
  <c r="AT294" i="18" s="1"/>
  <c r="Q294" i="18"/>
  <c r="AF294" i="18" s="1"/>
  <c r="BH293" i="18"/>
  <c r="AR293" i="18"/>
  <c r="BE293" i="18" s="1"/>
  <c r="AQ293" i="18"/>
  <c r="BD293" i="18" s="1"/>
  <c r="AP293" i="18"/>
  <c r="AO293" i="18"/>
  <c r="AN293" i="18"/>
  <c r="BA293" i="18" s="1"/>
  <c r="AM293" i="18"/>
  <c r="AL293" i="18"/>
  <c r="AK293" i="18"/>
  <c r="AJ293" i="18"/>
  <c r="AW293" i="18" s="1"/>
  <c r="AI293" i="18"/>
  <c r="AH293" i="18"/>
  <c r="AG293" i="18"/>
  <c r="Q293" i="18"/>
  <c r="AF293" i="18" s="1"/>
  <c r="BH292" i="18"/>
  <c r="AR292" i="18"/>
  <c r="BE292" i="18" s="1"/>
  <c r="AQ292" i="18"/>
  <c r="BD292" i="18" s="1"/>
  <c r="AP292" i="18"/>
  <c r="AO292" i="18"/>
  <c r="AN292" i="18"/>
  <c r="BA292" i="18" s="1"/>
  <c r="AM292" i="18"/>
  <c r="AL292" i="18"/>
  <c r="AK292" i="18"/>
  <c r="AJ292" i="18"/>
  <c r="AW292" i="18" s="1"/>
  <c r="AI292" i="18"/>
  <c r="AH292" i="18"/>
  <c r="AG292" i="18"/>
  <c r="AT292" i="18" s="1"/>
  <c r="Q292" i="18"/>
  <c r="AF292" i="18" s="1"/>
  <c r="AT120" i="38"/>
  <c r="AT119" i="38"/>
  <c r="AT89" i="38"/>
  <c r="AT88" i="38"/>
  <c r="AT44" i="38"/>
  <c r="AT43" i="38"/>
  <c r="AT42" i="38"/>
  <c r="AT33" i="38"/>
  <c r="AT32" i="38"/>
  <c r="AT31" i="38"/>
  <c r="J7" i="40"/>
  <c r="I7" i="40"/>
  <c r="H7" i="40"/>
  <c r="G7" i="40"/>
  <c r="F7" i="40"/>
  <c r="D7" i="40"/>
  <c r="E7" i="40"/>
  <c r="Q51" i="32" l="1"/>
  <c r="Y51" i="32"/>
  <c r="BF294" i="18"/>
  <c r="AS294" i="18"/>
  <c r="BJ294" i="18"/>
  <c r="AS293" i="18"/>
  <c r="AT293" i="18"/>
  <c r="BF293" i="18" s="1"/>
  <c r="BJ293" i="18"/>
  <c r="BF292" i="18"/>
  <c r="AS292" i="18"/>
  <c r="BJ292" i="18"/>
  <c r="Z51" i="32" l="1"/>
  <c r="T51" i="32"/>
  <c r="BG293" i="18"/>
  <c r="BI292" i="18"/>
  <c r="BG294" i="18"/>
  <c r="BI294" i="18"/>
  <c r="BI293" i="18"/>
  <c r="BG292" i="18"/>
  <c r="AB7" i="40" l="1"/>
  <c r="Y7" i="40"/>
  <c r="P7" i="40" l="1"/>
  <c r="AL7" i="40" s="1"/>
  <c r="AA7" i="40" l="1"/>
  <c r="R7" i="40" l="1"/>
  <c r="AN7" i="40" s="1"/>
  <c r="Z7" i="40" l="1"/>
  <c r="Q7" i="40" l="1"/>
  <c r="AM7" i="40" s="1"/>
  <c r="AA8" i="40" l="1"/>
  <c r="R8" i="40"/>
  <c r="Q8" i="40"/>
  <c r="H8" i="40"/>
  <c r="F8" i="40"/>
  <c r="E8" i="40"/>
  <c r="I8" i="40"/>
  <c r="R10" i="40" s="1"/>
  <c r="T2" i="40"/>
  <c r="U6" i="32"/>
  <c r="BH291" i="18"/>
  <c r="AR291" i="18"/>
  <c r="BE291" i="18" s="1"/>
  <c r="AQ291" i="18"/>
  <c r="BD291" i="18" s="1"/>
  <c r="AP291" i="18"/>
  <c r="BC291" i="18" s="1"/>
  <c r="AO291" i="18"/>
  <c r="AN291" i="18"/>
  <c r="BA291" i="18" s="1"/>
  <c r="AM291" i="18"/>
  <c r="AL291" i="18"/>
  <c r="AK291" i="18"/>
  <c r="AJ291" i="18"/>
  <c r="AW291" i="18" s="1"/>
  <c r="AI291" i="18"/>
  <c r="AH291" i="18"/>
  <c r="AG291" i="18"/>
  <c r="AT291" i="18" s="1"/>
  <c r="Q291" i="18"/>
  <c r="BJ291" i="18" s="1"/>
  <c r="AW78" i="20"/>
  <c r="T83" i="20"/>
  <c r="BH290" i="18"/>
  <c r="AR290" i="18"/>
  <c r="BE290" i="18" s="1"/>
  <c r="AQ290" i="18"/>
  <c r="BD290" i="18" s="1"/>
  <c r="AP290" i="18"/>
  <c r="BC290" i="18" s="1"/>
  <c r="AO290" i="18"/>
  <c r="AN290" i="18"/>
  <c r="BA290" i="18" s="1"/>
  <c r="AM290" i="18"/>
  <c r="AL290" i="18"/>
  <c r="AK290" i="18"/>
  <c r="AJ290" i="18"/>
  <c r="AW290" i="18" s="1"/>
  <c r="AI290" i="18"/>
  <c r="AH290" i="18"/>
  <c r="AG290" i="18"/>
  <c r="AT290" i="18" s="1"/>
  <c r="Q290" i="18"/>
  <c r="BJ290" i="18" s="1"/>
  <c r="T84" i="20"/>
  <c r="AU79" i="20"/>
  <c r="AU77" i="20"/>
  <c r="AH80" i="20"/>
  <c r="AH79" i="20"/>
  <c r="AH78" i="20"/>
  <c r="AH77" i="20"/>
  <c r="AH76" i="20"/>
  <c r="AT136" i="38"/>
  <c r="AT135" i="38"/>
  <c r="AT134" i="38"/>
  <c r="AT133" i="38"/>
  <c r="R6" i="32"/>
  <c r="U97" i="32"/>
  <c r="U98" i="32" s="1"/>
  <c r="U93" i="32"/>
  <c r="U87" i="32"/>
  <c r="U27" i="32"/>
  <c r="U26" i="32"/>
  <c r="U25" i="32"/>
  <c r="U24" i="32"/>
  <c r="U23" i="32"/>
  <c r="U22" i="32"/>
  <c r="U21" i="32"/>
  <c r="U20" i="32"/>
  <c r="U19" i="32"/>
  <c r="U18" i="32"/>
  <c r="U10" i="32"/>
  <c r="AS291" i="18" l="1"/>
  <c r="BF291" i="18"/>
  <c r="K7" i="40"/>
  <c r="Z8" i="40"/>
  <c r="Q10" i="40" s="1"/>
  <c r="AN8" i="40"/>
  <c r="BF290" i="18"/>
  <c r="AS290" i="18"/>
  <c r="AF291" i="18"/>
  <c r="AF290" i="18"/>
  <c r="BI290" i="18" l="1"/>
  <c r="BG291" i="18"/>
  <c r="BI291" i="18"/>
  <c r="BG290" i="18"/>
  <c r="AM8" i="40"/>
  <c r="AZ284" i="18"/>
  <c r="BH284" i="18"/>
  <c r="AR284" i="18"/>
  <c r="BE284" i="18" s="1"/>
  <c r="AQ284" i="18"/>
  <c r="BD284" i="18" s="1"/>
  <c r="AP284" i="18"/>
  <c r="AO284" i="18"/>
  <c r="AN284" i="18"/>
  <c r="AL284" i="18"/>
  <c r="AK284" i="18"/>
  <c r="AJ284" i="18"/>
  <c r="AW284" i="18" s="1"/>
  <c r="AI284" i="18"/>
  <c r="AH284" i="18"/>
  <c r="AG284" i="18"/>
  <c r="AT284" i="18" s="1"/>
  <c r="Q284" i="18"/>
  <c r="BJ284" i="18" s="1"/>
  <c r="BF284" i="18" l="1"/>
  <c r="AF284" i="18"/>
  <c r="AS284" i="18"/>
  <c r="AN85" i="36"/>
  <c r="BH146" i="34"/>
  <c r="AR146" i="34"/>
  <c r="BE146" i="34" s="1"/>
  <c r="AQ146" i="34"/>
  <c r="BD146" i="34" s="1"/>
  <c r="AP146" i="34"/>
  <c r="BC146" i="34" s="1"/>
  <c r="AO146" i="34"/>
  <c r="BB146" i="34" s="1"/>
  <c r="AN146" i="34"/>
  <c r="BA146" i="34" s="1"/>
  <c r="AM146" i="34"/>
  <c r="AZ146" i="34" s="1"/>
  <c r="AL146" i="34"/>
  <c r="AY146" i="34" s="1"/>
  <c r="AK146" i="34"/>
  <c r="AX146" i="34" s="1"/>
  <c r="AJ146" i="34"/>
  <c r="AW146" i="34" s="1"/>
  <c r="AI146" i="34"/>
  <c r="AV146" i="34" s="1"/>
  <c r="AH146" i="34"/>
  <c r="AU146" i="34" s="1"/>
  <c r="AG146" i="34"/>
  <c r="AT146" i="34" s="1"/>
  <c r="AF146" i="34"/>
  <c r="AH137" i="34"/>
  <c r="AU137" i="34" s="1"/>
  <c r="BH137" i="34"/>
  <c r="AR137" i="34"/>
  <c r="BE137" i="34" s="1"/>
  <c r="AQ137" i="34"/>
  <c r="BD137" i="34" s="1"/>
  <c r="AP137" i="34"/>
  <c r="BC137" i="34" s="1"/>
  <c r="AO137" i="34"/>
  <c r="BB137" i="34" s="1"/>
  <c r="AN137" i="34"/>
  <c r="BA137" i="34" s="1"/>
  <c r="AM137" i="34"/>
  <c r="AZ137" i="34" s="1"/>
  <c r="AL137" i="34"/>
  <c r="AY137" i="34" s="1"/>
  <c r="AK137" i="34"/>
  <c r="AX137" i="34" s="1"/>
  <c r="AJ137" i="34"/>
  <c r="AW137" i="34" s="1"/>
  <c r="AI137" i="34"/>
  <c r="AV137" i="34" s="1"/>
  <c r="AG137" i="34"/>
  <c r="AT137" i="34" s="1"/>
  <c r="Q137" i="34"/>
  <c r="BH285" i="18"/>
  <c r="AR285" i="18"/>
  <c r="BE285" i="18" s="1"/>
  <c r="AQ285" i="18"/>
  <c r="BD285" i="18" s="1"/>
  <c r="AP285" i="18"/>
  <c r="AO285" i="18"/>
  <c r="AN285" i="18"/>
  <c r="AM285" i="18"/>
  <c r="AL285" i="18"/>
  <c r="AK285" i="18"/>
  <c r="AJ285" i="18"/>
  <c r="AW285" i="18" s="1"/>
  <c r="AI285" i="18"/>
  <c r="AH285" i="18"/>
  <c r="AG285" i="18"/>
  <c r="AT285" i="18" s="1"/>
  <c r="Q285" i="18"/>
  <c r="AF285" i="18" s="1"/>
  <c r="BH288" i="18"/>
  <c r="AR288" i="18"/>
  <c r="BE288" i="18" s="1"/>
  <c r="AQ288" i="18"/>
  <c r="BD288" i="18" s="1"/>
  <c r="AP288" i="18"/>
  <c r="BC288" i="18" s="1"/>
  <c r="AO288" i="18"/>
  <c r="AN288" i="18"/>
  <c r="BA288" i="18" s="1"/>
  <c r="AM288" i="18"/>
  <c r="AL288" i="18"/>
  <c r="AK288" i="18"/>
  <c r="AJ288" i="18"/>
  <c r="AW288" i="18" s="1"/>
  <c r="AI288" i="18"/>
  <c r="AH288" i="18"/>
  <c r="AG288" i="18"/>
  <c r="AT288" i="18" s="1"/>
  <c r="Q288" i="18"/>
  <c r="AF288" i="18" s="1"/>
  <c r="BH289" i="18"/>
  <c r="AR289" i="18"/>
  <c r="BE289" i="18" s="1"/>
  <c r="AQ289" i="18"/>
  <c r="BD289" i="18" s="1"/>
  <c r="AP289" i="18"/>
  <c r="BC289" i="18" s="1"/>
  <c r="AO289" i="18"/>
  <c r="AN289" i="18"/>
  <c r="BA289" i="18" s="1"/>
  <c r="AM289" i="18"/>
  <c r="AL289" i="18"/>
  <c r="AK289" i="18"/>
  <c r="AJ289" i="18"/>
  <c r="AW289" i="18" s="1"/>
  <c r="AI289" i="18"/>
  <c r="AH289" i="18"/>
  <c r="AG289" i="18"/>
  <c r="AT289" i="18" s="1"/>
  <c r="Q289" i="18"/>
  <c r="AF289" i="18" s="1"/>
  <c r="BH286" i="18"/>
  <c r="AR286" i="18"/>
  <c r="BE286" i="18" s="1"/>
  <c r="AQ286" i="18"/>
  <c r="BD286" i="18" s="1"/>
  <c r="AP286" i="18"/>
  <c r="AO286" i="18"/>
  <c r="AN286" i="18"/>
  <c r="BA286" i="18" s="1"/>
  <c r="AM286" i="18"/>
  <c r="AL286" i="18"/>
  <c r="AK286" i="18"/>
  <c r="AJ286" i="18"/>
  <c r="AW286" i="18" s="1"/>
  <c r="AI286" i="18"/>
  <c r="AH286" i="18"/>
  <c r="AG286" i="18"/>
  <c r="AT286" i="18" s="1"/>
  <c r="Q286" i="18"/>
  <c r="AF286" i="18" s="1"/>
  <c r="BH287" i="18"/>
  <c r="AR287" i="18"/>
  <c r="BE287" i="18" s="1"/>
  <c r="AQ287" i="18"/>
  <c r="BD287" i="18" s="1"/>
  <c r="AP287" i="18"/>
  <c r="BC287" i="18" s="1"/>
  <c r="AO287" i="18"/>
  <c r="AN287" i="18"/>
  <c r="BA287" i="18" s="1"/>
  <c r="AM287" i="18"/>
  <c r="AL287" i="18"/>
  <c r="AK287" i="18"/>
  <c r="AJ287" i="18"/>
  <c r="AW287" i="18" s="1"/>
  <c r="AI287" i="18"/>
  <c r="AH287" i="18"/>
  <c r="AG287" i="18"/>
  <c r="AT287" i="18" s="1"/>
  <c r="Q287" i="18"/>
  <c r="AF287" i="18" s="1"/>
  <c r="BH283" i="18"/>
  <c r="AR283" i="18"/>
  <c r="BE283" i="18" s="1"/>
  <c r="AQ283" i="18"/>
  <c r="BD283" i="18" s="1"/>
  <c r="AP283" i="18"/>
  <c r="BC283" i="18" s="1"/>
  <c r="AO283" i="18"/>
  <c r="AN283" i="18"/>
  <c r="AM283" i="18"/>
  <c r="AL283" i="18"/>
  <c r="AK283" i="18"/>
  <c r="AJ283" i="18"/>
  <c r="AW283" i="18" s="1"/>
  <c r="AI283" i="18"/>
  <c r="AH283" i="18"/>
  <c r="AG283" i="18"/>
  <c r="AT283" i="18" s="1"/>
  <c r="Q283" i="18"/>
  <c r="AF283" i="18" s="1"/>
  <c r="AF137" i="34" l="1"/>
  <c r="BJ137" i="34"/>
  <c r="BI284" i="18"/>
  <c r="BC286" i="18"/>
  <c r="BF286" i="18" s="1"/>
  <c r="BG284" i="18"/>
  <c r="BF146" i="34"/>
  <c r="AS146" i="34"/>
  <c r="BF137" i="34"/>
  <c r="AS137" i="34"/>
  <c r="AS286" i="18"/>
  <c r="BF285" i="18"/>
  <c r="AS285" i="18"/>
  <c r="BJ285" i="18"/>
  <c r="BF288" i="18"/>
  <c r="AS288" i="18"/>
  <c r="BJ288" i="18"/>
  <c r="BF289" i="18"/>
  <c r="AS289" i="18"/>
  <c r="BJ289" i="18"/>
  <c r="BJ286" i="18"/>
  <c r="BF287" i="18"/>
  <c r="AS287" i="18"/>
  <c r="BJ287" i="18"/>
  <c r="BF283" i="18"/>
  <c r="AS283" i="18"/>
  <c r="BJ283" i="18"/>
  <c r="BK36" i="20"/>
  <c r="BK37" i="20" s="1"/>
  <c r="BK38" i="20" s="1"/>
  <c r="BK39" i="20" s="1"/>
  <c r="BK40" i="20" s="1"/>
  <c r="BK43" i="20" s="1"/>
  <c r="BK44" i="20" s="1"/>
  <c r="BK47" i="20" s="1"/>
  <c r="BK10" i="20"/>
  <c r="BK11" i="20" s="1"/>
  <c r="BK12" i="20" s="1"/>
  <c r="BK13" i="20" s="1"/>
  <c r="BK14" i="20" s="1"/>
  <c r="BK17" i="20" s="1"/>
  <c r="BK18" i="20" s="1"/>
  <c r="BK19" i="20" s="1"/>
  <c r="BK20" i="20" s="1"/>
  <c r="BK21" i="20" s="1"/>
  <c r="BK24" i="20" s="1"/>
  <c r="BK271" i="18"/>
  <c r="BK186" i="18"/>
  <c r="BK187" i="18" s="1"/>
  <c r="BK188" i="18" s="1"/>
  <c r="BK189" i="18" s="1"/>
  <c r="BK190" i="18" s="1"/>
  <c r="BK191" i="18" s="1"/>
  <c r="BK192" i="18" s="1"/>
  <c r="BK193" i="18" s="1"/>
  <c r="BK194" i="18" s="1"/>
  <c r="BK195" i="18" s="1"/>
  <c r="BK196" i="18" s="1"/>
  <c r="BK201" i="18" s="1"/>
  <c r="BK202" i="18" s="1"/>
  <c r="BK211" i="18" s="1"/>
  <c r="AS140" i="18"/>
  <c r="AS136" i="18"/>
  <c r="BF140" i="18"/>
  <c r="BF136" i="18"/>
  <c r="BF135" i="18"/>
  <c r="BF134" i="18"/>
  <c r="BF133" i="18"/>
  <c r="BF132" i="18"/>
  <c r="BF131" i="18"/>
  <c r="BF130" i="18"/>
  <c r="BF129" i="18"/>
  <c r="BF128" i="18"/>
  <c r="BF127" i="18"/>
  <c r="BF125" i="18"/>
  <c r="BF123" i="18"/>
  <c r="BF122" i="18"/>
  <c r="BF121" i="18"/>
  <c r="BF120" i="18"/>
  <c r="BF119" i="18"/>
  <c r="BF117" i="18"/>
  <c r="BH58" i="20"/>
  <c r="BH76" i="34"/>
  <c r="BI146" i="34" l="1"/>
  <c r="BG146" i="34"/>
  <c r="BG285" i="18"/>
  <c r="BI137" i="34"/>
  <c r="BG137" i="34"/>
  <c r="BG289" i="18"/>
  <c r="BG288" i="18"/>
  <c r="BI285" i="18"/>
  <c r="BI288" i="18"/>
  <c r="BG286" i="18"/>
  <c r="BI289" i="18"/>
  <c r="BG287" i="18"/>
  <c r="BI286" i="18"/>
  <c r="BG283" i="18"/>
  <c r="BI287" i="18"/>
  <c r="BI283" i="18"/>
  <c r="BH282" i="18"/>
  <c r="AR282" i="18"/>
  <c r="BE282" i="18" s="1"/>
  <c r="AQ282" i="18"/>
  <c r="BD282" i="18" s="1"/>
  <c r="AP282" i="18"/>
  <c r="BC282" i="18" s="1"/>
  <c r="AO282" i="18"/>
  <c r="BB282" i="18" s="1"/>
  <c r="AN282" i="18"/>
  <c r="AM282" i="18"/>
  <c r="AL282" i="18"/>
  <c r="AK282" i="18"/>
  <c r="AJ282" i="18"/>
  <c r="AW282" i="18" s="1"/>
  <c r="AI282" i="18"/>
  <c r="AH282" i="18"/>
  <c r="AG282" i="18"/>
  <c r="Q282" i="18"/>
  <c r="BJ282" i="18" s="1"/>
  <c r="AT54" i="38"/>
  <c r="AT55" i="38"/>
  <c r="AT56" i="38"/>
  <c r="AT53" i="38"/>
  <c r="C7" i="32"/>
  <c r="G7" i="32" s="1"/>
  <c r="C8" i="32"/>
  <c r="G8" i="32" s="1"/>
  <c r="C9" i="32"/>
  <c r="G9" i="32" s="1"/>
  <c r="C11" i="32"/>
  <c r="G11" i="32" s="1"/>
  <c r="C12" i="32"/>
  <c r="G12" i="32" s="1"/>
  <c r="C13" i="32"/>
  <c r="G13" i="32" s="1"/>
  <c r="C14" i="32"/>
  <c r="G14" i="32" s="1"/>
  <c r="C16" i="32"/>
  <c r="G16" i="32" s="1"/>
  <c r="C17" i="32"/>
  <c r="G17" i="32" s="1"/>
  <c r="C28" i="32"/>
  <c r="G28" i="32" s="1"/>
  <c r="BH19" i="20"/>
  <c r="BH18" i="20"/>
  <c r="BH17" i="20"/>
  <c r="AG7" i="20"/>
  <c r="BF24" i="20"/>
  <c r="AF22" i="20"/>
  <c r="AF15" i="20"/>
  <c r="AF8" i="20"/>
  <c r="AF140" i="18"/>
  <c r="BG140" i="18" s="1"/>
  <c r="AF136" i="18"/>
  <c r="BG136" i="18" s="1"/>
  <c r="AF114" i="18"/>
  <c r="AF111" i="18"/>
  <c r="AF104" i="18"/>
  <c r="BH146" i="18"/>
  <c r="BH145" i="18"/>
  <c r="BH144" i="18"/>
  <c r="BH143" i="18"/>
  <c r="BH142" i="18"/>
  <c r="BH141" i="18"/>
  <c r="BH140" i="18"/>
  <c r="BI140" i="18" s="1"/>
  <c r="BH139" i="18"/>
  <c r="BH138" i="18"/>
  <c r="BH137" i="18"/>
  <c r="BH136" i="18"/>
  <c r="BI136" i="18" s="1"/>
  <c r="BH135" i="18"/>
  <c r="BH134" i="18"/>
  <c r="BH133" i="18"/>
  <c r="BH132" i="18"/>
  <c r="BH131" i="18"/>
  <c r="BH130" i="18"/>
  <c r="BH129" i="18"/>
  <c r="BH128" i="18"/>
  <c r="BH127" i="18"/>
  <c r="BH126" i="18"/>
  <c r="BH125" i="18"/>
  <c r="BH124" i="18"/>
  <c r="BH123" i="18"/>
  <c r="BH122" i="18"/>
  <c r="BH121" i="18"/>
  <c r="BH120" i="18"/>
  <c r="BH119" i="18"/>
  <c r="BH118" i="18"/>
  <c r="BH117" i="18"/>
  <c r="BH116" i="18"/>
  <c r="BH115" i="18"/>
  <c r="BH114" i="18"/>
  <c r="BH113" i="18"/>
  <c r="BH112" i="18"/>
  <c r="BH111" i="18"/>
  <c r="BH110" i="18"/>
  <c r="BH109" i="18"/>
  <c r="BH108" i="18"/>
  <c r="BH107" i="18"/>
  <c r="BH106" i="18"/>
  <c r="BH105" i="18"/>
  <c r="BH104" i="18"/>
  <c r="BH103" i="18"/>
  <c r="BH102" i="18"/>
  <c r="BH101" i="18"/>
  <c r="BH100" i="18"/>
  <c r="BH99" i="18"/>
  <c r="BH98" i="18"/>
  <c r="BH97" i="18"/>
  <c r="BH96" i="18"/>
  <c r="BH95" i="18"/>
  <c r="BH94" i="18"/>
  <c r="BH93" i="18"/>
  <c r="BH92" i="18"/>
  <c r="BH91" i="18"/>
  <c r="BH90" i="18"/>
  <c r="BH89" i="18"/>
  <c r="BH88" i="18"/>
  <c r="BH87" i="18"/>
  <c r="BH86" i="18"/>
  <c r="BH85" i="18"/>
  <c r="BH84" i="18"/>
  <c r="AG7" i="38"/>
  <c r="BH7" i="38"/>
  <c r="AF197" i="18"/>
  <c r="AF209" i="18"/>
  <c r="AF207" i="18"/>
  <c r="AF205" i="18"/>
  <c r="AF203" i="18"/>
  <c r="BH281" i="18"/>
  <c r="AR281" i="18"/>
  <c r="BE281" i="18" s="1"/>
  <c r="AQ281" i="18"/>
  <c r="BD281" i="18" s="1"/>
  <c r="AP281" i="18"/>
  <c r="BC281" i="18" s="1"/>
  <c r="AO281" i="18"/>
  <c r="BB281" i="18" s="1"/>
  <c r="AN281" i="18"/>
  <c r="BA281" i="18" s="1"/>
  <c r="AM281" i="18"/>
  <c r="AL281" i="18"/>
  <c r="AK281" i="18"/>
  <c r="AJ281" i="18"/>
  <c r="AW281" i="18" s="1"/>
  <c r="AI281" i="18"/>
  <c r="AH281" i="18"/>
  <c r="AG281" i="18"/>
  <c r="AT281" i="18" s="1"/>
  <c r="Q281" i="18"/>
  <c r="BJ281" i="18" s="1"/>
  <c r="AT7" i="38"/>
  <c r="CV69" i="18"/>
  <c r="CV70" i="18"/>
  <c r="BH147" i="18" l="1"/>
  <c r="AT282" i="18"/>
  <c r="BF282" i="18" s="1"/>
  <c r="AS282" i="18"/>
  <c r="AF282" i="18"/>
  <c r="BF281" i="18"/>
  <c r="AS281" i="18"/>
  <c r="AF281" i="18"/>
  <c r="CS68" i="18"/>
  <c r="CS67" i="18"/>
  <c r="CP31" i="18"/>
  <c r="CP41" i="18" s="1"/>
  <c r="BH77" i="34"/>
  <c r="AR77" i="34"/>
  <c r="BE77" i="34" s="1"/>
  <c r="AQ77" i="34"/>
  <c r="BD77" i="34" s="1"/>
  <c r="AP77" i="34"/>
  <c r="BC77" i="34" s="1"/>
  <c r="AO77" i="34"/>
  <c r="BB77" i="34" s="1"/>
  <c r="AN77" i="34"/>
  <c r="BA77" i="34" s="1"/>
  <c r="AM77" i="34"/>
  <c r="AZ77" i="34" s="1"/>
  <c r="AL77" i="34"/>
  <c r="AY77" i="34" s="1"/>
  <c r="AK77" i="34"/>
  <c r="AX77" i="34" s="1"/>
  <c r="AJ77" i="34"/>
  <c r="AW77" i="34" s="1"/>
  <c r="AI77" i="34"/>
  <c r="AV77" i="34" s="1"/>
  <c r="AH77" i="34"/>
  <c r="AU77" i="34" s="1"/>
  <c r="AG77" i="34"/>
  <c r="AT77" i="34" s="1"/>
  <c r="Q77" i="34"/>
  <c r="BJ77" i="34" s="1"/>
  <c r="BH78" i="34"/>
  <c r="AR78" i="34"/>
  <c r="BE78" i="34" s="1"/>
  <c r="AQ78" i="34"/>
  <c r="BD78" i="34" s="1"/>
  <c r="AP78" i="34"/>
  <c r="BC78" i="34" s="1"/>
  <c r="AO78" i="34"/>
  <c r="BB78" i="34" s="1"/>
  <c r="AN78" i="34"/>
  <c r="BA78" i="34" s="1"/>
  <c r="AM78" i="34"/>
  <c r="AZ78" i="34" s="1"/>
  <c r="AL78" i="34"/>
  <c r="AY78" i="34" s="1"/>
  <c r="AK78" i="34"/>
  <c r="AX78" i="34" s="1"/>
  <c r="AJ78" i="34"/>
  <c r="AW78" i="34" s="1"/>
  <c r="AI78" i="34"/>
  <c r="AV78" i="34" s="1"/>
  <c r="AH78" i="34"/>
  <c r="AU78" i="34" s="1"/>
  <c r="AG78" i="34"/>
  <c r="AT78" i="34" s="1"/>
  <c r="Q78" i="34"/>
  <c r="BJ78" i="34" s="1"/>
  <c r="BG282" i="18" l="1"/>
  <c r="BI282" i="18"/>
  <c r="BI281" i="18"/>
  <c r="BG281" i="18"/>
  <c r="BH79" i="34"/>
  <c r="CS70" i="18"/>
  <c r="CW71" i="18" s="1"/>
  <c r="BF77" i="34"/>
  <c r="AF77" i="34"/>
  <c r="AS77" i="34"/>
  <c r="BF78" i="34"/>
  <c r="AF78" i="34"/>
  <c r="AS78" i="34"/>
  <c r="AV2" i="18"/>
  <c r="AU2" i="18"/>
  <c r="AT2" i="18"/>
  <c r="BI77" i="34" l="1"/>
  <c r="BG78" i="34"/>
  <c r="AW2" i="18"/>
  <c r="BG77" i="34"/>
  <c r="BI78" i="34"/>
  <c r="AT193" i="38"/>
  <c r="AT248" i="38"/>
  <c r="AT246" i="38"/>
  <c r="AT237" i="38"/>
  <c r="AT236" i="38"/>
  <c r="AT235" i="38"/>
  <c r="AT226" i="38"/>
  <c r="AT225" i="38"/>
  <c r="AT224" i="38"/>
  <c r="AT215" i="38"/>
  <c r="AT214" i="38"/>
  <c r="AT213" i="38"/>
  <c r="AT204" i="38"/>
  <c r="AT203" i="38"/>
  <c r="AT202" i="38"/>
  <c r="AT192" i="38"/>
  <c r="AT191" i="38"/>
  <c r="AT182" i="38"/>
  <c r="AT181" i="38"/>
  <c r="AT180" i="38"/>
  <c r="AT179" i="38"/>
  <c r="AT170" i="38"/>
  <c r="AT169" i="38"/>
  <c r="AT168" i="38"/>
  <c r="AT167" i="38"/>
  <c r="AK74" i="18"/>
  <c r="CK68" i="18"/>
  <c r="CK67" i="18"/>
  <c r="CH31" i="18"/>
  <c r="CH41" i="18" s="1"/>
  <c r="BH280" i="18"/>
  <c r="AR280" i="18"/>
  <c r="BE280" i="18" s="1"/>
  <c r="AQ280" i="18"/>
  <c r="BD280" i="18" s="1"/>
  <c r="AP280" i="18"/>
  <c r="BC280" i="18" s="1"/>
  <c r="AO280" i="18"/>
  <c r="BB280" i="18" s="1"/>
  <c r="AN280" i="18"/>
  <c r="BA280" i="18" s="1"/>
  <c r="AM280" i="18"/>
  <c r="AZ280" i="18" s="1"/>
  <c r="AL280" i="18"/>
  <c r="AK280" i="18"/>
  <c r="AJ280" i="18"/>
  <c r="AI280" i="18"/>
  <c r="AH280" i="18"/>
  <c r="AG280" i="18"/>
  <c r="AT280" i="18" s="1"/>
  <c r="Q280" i="18"/>
  <c r="BJ280" i="18" s="1"/>
  <c r="BH279" i="18"/>
  <c r="AR279" i="18"/>
  <c r="BE279" i="18" s="1"/>
  <c r="AQ279" i="18"/>
  <c r="BD279" i="18" s="1"/>
  <c r="AP279" i="18"/>
  <c r="BC279" i="18" s="1"/>
  <c r="AO279" i="18"/>
  <c r="BB279" i="18" s="1"/>
  <c r="AN279" i="18"/>
  <c r="BA279" i="18" s="1"/>
  <c r="AM279" i="18"/>
  <c r="AZ279" i="18" s="1"/>
  <c r="AL279" i="18"/>
  <c r="AY279" i="18" s="1"/>
  <c r="AK279" i="18"/>
  <c r="AJ279" i="18"/>
  <c r="AW279" i="18" s="1"/>
  <c r="AI279" i="18"/>
  <c r="AH279" i="18"/>
  <c r="AG279" i="18"/>
  <c r="AT279" i="18" s="1"/>
  <c r="Q279" i="18"/>
  <c r="BJ279" i="18" s="1"/>
  <c r="CK70" i="18" l="1"/>
  <c r="AS280" i="18"/>
  <c r="AW280" i="18"/>
  <c r="BF280" i="18" s="1"/>
  <c r="BF279" i="18"/>
  <c r="AF280" i="18"/>
  <c r="AS279" i="18"/>
  <c r="AF279" i="18"/>
  <c r="CT71" i="18"/>
  <c r="CG74" i="18"/>
  <c r="BI279" i="18" l="1"/>
  <c r="BG279" i="18"/>
  <c r="CG75" i="18"/>
  <c r="BI280" i="18"/>
  <c r="BG280" i="18"/>
  <c r="CO68" i="18"/>
  <c r="CO67" i="18"/>
  <c r="CL31" i="18"/>
  <c r="CL41" i="18" s="1"/>
  <c r="CG68" i="18"/>
  <c r="CG67" i="18"/>
  <c r="CD31" i="18"/>
  <c r="CD41" i="18" s="1"/>
  <c r="CV71" i="18"/>
  <c r="CV72" i="18" s="1"/>
  <c r="CC68" i="18"/>
  <c r="CC67" i="18"/>
  <c r="BZ31" i="18"/>
  <c r="BZ41" i="18" s="1"/>
  <c r="AL257" i="18"/>
  <c r="AX109" i="38"/>
  <c r="BY68" i="18"/>
  <c r="BY67" i="18"/>
  <c r="BV31" i="18"/>
  <c r="BV41" i="18" s="1"/>
  <c r="CO70" i="18" l="1"/>
  <c r="BY70" i="18"/>
  <c r="CC70" i="18"/>
  <c r="CG70" i="18"/>
  <c r="AL298" i="18"/>
  <c r="AK298" i="18"/>
  <c r="BH278" i="18"/>
  <c r="AR278" i="18"/>
  <c r="BE278" i="18" s="1"/>
  <c r="AQ278" i="18"/>
  <c r="BD278" i="18" s="1"/>
  <c r="AP278" i="18"/>
  <c r="BC278" i="18" s="1"/>
  <c r="AO278" i="18"/>
  <c r="BB278" i="18" s="1"/>
  <c r="AN278" i="18"/>
  <c r="BA278" i="18" s="1"/>
  <c r="AM278" i="18"/>
  <c r="AZ278" i="18" s="1"/>
  <c r="AL278" i="18"/>
  <c r="AY278" i="18" s="1"/>
  <c r="AK278" i="18"/>
  <c r="AX278" i="18" s="1"/>
  <c r="AJ278" i="18"/>
  <c r="AW278" i="18" s="1"/>
  <c r="AI278" i="18"/>
  <c r="AH278" i="18"/>
  <c r="AG278" i="18"/>
  <c r="Q278" i="18"/>
  <c r="BJ278" i="18" s="1"/>
  <c r="AS278" i="18" l="1"/>
  <c r="AT278" i="18"/>
  <c r="BF278" i="18" s="1"/>
  <c r="AF278" i="18"/>
  <c r="BU68" i="18"/>
  <c r="BU67" i="18"/>
  <c r="BR31" i="18"/>
  <c r="BR41" i="18" s="1"/>
  <c r="BQ68" i="18"/>
  <c r="BQ67" i="18"/>
  <c r="AW147" i="38"/>
  <c r="AW146" i="38"/>
  <c r="AW145" i="38"/>
  <c r="BH277" i="18"/>
  <c r="AR277" i="18"/>
  <c r="BE277" i="18" s="1"/>
  <c r="AQ277" i="18"/>
  <c r="BD277" i="18" s="1"/>
  <c r="AP277" i="18"/>
  <c r="BC277" i="18" s="1"/>
  <c r="AO277" i="18"/>
  <c r="BB277" i="18" s="1"/>
  <c r="AN277" i="18"/>
  <c r="BA277" i="18" s="1"/>
  <c r="AM277" i="18"/>
  <c r="AZ277" i="18" s="1"/>
  <c r="AL277" i="18"/>
  <c r="AY277" i="18" s="1"/>
  <c r="AK277" i="18"/>
  <c r="AX277" i="18" s="1"/>
  <c r="AJ277" i="18"/>
  <c r="AI277" i="18"/>
  <c r="AH277" i="18"/>
  <c r="AG277" i="18"/>
  <c r="AT277" i="18" s="1"/>
  <c r="Q277" i="18"/>
  <c r="BJ277" i="18" s="1"/>
  <c r="BI278" i="18" l="1"/>
  <c r="BG278" i="18"/>
  <c r="BU70" i="18"/>
  <c r="BQ70" i="18"/>
  <c r="CT70" i="18" s="1"/>
  <c r="CW70" i="18" s="1"/>
  <c r="CW72" i="18" s="1"/>
  <c r="BF277" i="18"/>
  <c r="AF277" i="18"/>
  <c r="AS277" i="18"/>
  <c r="CT72" i="18" l="1"/>
  <c r="BL68" i="18" s="1"/>
  <c r="BI277" i="18"/>
  <c r="BG277" i="18"/>
  <c r="AR220" i="18" l="1"/>
  <c r="AR221" i="18" s="1"/>
  <c r="AQ220" i="18"/>
  <c r="AQ221" i="18" s="1"/>
  <c r="AP220" i="18"/>
  <c r="AP221" i="18" s="1"/>
  <c r="AO220" i="18"/>
  <c r="AO221" i="18" s="1"/>
  <c r="AN220" i="18"/>
  <c r="AN221" i="18" s="1"/>
  <c r="AM220" i="18"/>
  <c r="AM221" i="18" s="1"/>
  <c r="AL220" i="18"/>
  <c r="AL221" i="18" s="1"/>
  <c r="AK220" i="18"/>
  <c r="AK221" i="18" s="1"/>
  <c r="AJ220" i="18"/>
  <c r="AJ221" i="18" s="1"/>
  <c r="AU121" i="34" l="1"/>
  <c r="AT111" i="34"/>
  <c r="AI40" i="18"/>
  <c r="AH9" i="36"/>
  <c r="AH10" i="36"/>
  <c r="AH11" i="36"/>
  <c r="AH12" i="36"/>
  <c r="AH13" i="36"/>
  <c r="AH15" i="36"/>
  <c r="AH6" i="36"/>
  <c r="AH7" i="36"/>
  <c r="AH8" i="36"/>
  <c r="AT117" i="34"/>
  <c r="AT116" i="34"/>
  <c r="AG108" i="34"/>
  <c r="AT108" i="34" s="1"/>
  <c r="U156" i="34"/>
  <c r="F68" i="18"/>
  <c r="BN31" i="18" l="1"/>
  <c r="BN41" i="18" s="1"/>
  <c r="AJ134" i="18" l="1"/>
  <c r="AJ133" i="18"/>
  <c r="AJ132" i="18"/>
  <c r="AJ131" i="18"/>
  <c r="AJ130" i="18"/>
  <c r="AJ129" i="18"/>
  <c r="AJ128" i="18"/>
  <c r="AJ127" i="18"/>
  <c r="BH257" i="18"/>
  <c r="BF257" i="18"/>
  <c r="AR257" i="18"/>
  <c r="AQ257" i="18"/>
  <c r="AP257" i="18"/>
  <c r="AO257" i="18"/>
  <c r="AN257" i="18"/>
  <c r="AM257" i="18"/>
  <c r="AK257" i="18"/>
  <c r="AJ257" i="18"/>
  <c r="AI257" i="18"/>
  <c r="AH257" i="18"/>
  <c r="AG257" i="18"/>
  <c r="Q257" i="18"/>
  <c r="BJ257" i="18" s="1"/>
  <c r="BH276" i="18"/>
  <c r="AR276" i="18"/>
  <c r="BE276" i="18" s="1"/>
  <c r="AQ276" i="18"/>
  <c r="BD276" i="18" s="1"/>
  <c r="AP276" i="18"/>
  <c r="BC276" i="18" s="1"/>
  <c r="AO276" i="18"/>
  <c r="BB276" i="18" s="1"/>
  <c r="AN276" i="18"/>
  <c r="BA276" i="18" s="1"/>
  <c r="AM276" i="18"/>
  <c r="AZ276" i="18" s="1"/>
  <c r="AL276" i="18"/>
  <c r="AY276" i="18" s="1"/>
  <c r="AK276" i="18"/>
  <c r="AJ276" i="18"/>
  <c r="AW276" i="18" s="1"/>
  <c r="AI276" i="18"/>
  <c r="AH276" i="18"/>
  <c r="AG276" i="18"/>
  <c r="AT276" i="18" s="1"/>
  <c r="Q276" i="18"/>
  <c r="BJ276" i="18" s="1"/>
  <c r="BH275" i="18"/>
  <c r="AR275" i="18"/>
  <c r="BE275" i="18" s="1"/>
  <c r="AQ275" i="18"/>
  <c r="BD275" i="18" s="1"/>
  <c r="AP275" i="18"/>
  <c r="BC275" i="18" s="1"/>
  <c r="AO275" i="18"/>
  <c r="BB275" i="18" s="1"/>
  <c r="AN275" i="18"/>
  <c r="BA275" i="18" s="1"/>
  <c r="AM275" i="18"/>
  <c r="AZ275" i="18" s="1"/>
  <c r="AL275" i="18"/>
  <c r="AY275" i="18" s="1"/>
  <c r="AK275" i="18"/>
  <c r="AX275" i="18" s="1"/>
  <c r="AJ275" i="18"/>
  <c r="AW275" i="18" s="1"/>
  <c r="AI275" i="18"/>
  <c r="AH275" i="18"/>
  <c r="AG275" i="18"/>
  <c r="AT275" i="18" s="1"/>
  <c r="Q275" i="18"/>
  <c r="BJ275" i="18" s="1"/>
  <c r="BH274" i="18"/>
  <c r="AR274" i="18"/>
  <c r="BE274" i="18" s="1"/>
  <c r="AQ274" i="18"/>
  <c r="BD274" i="18" s="1"/>
  <c r="AP274" i="18"/>
  <c r="BC274" i="18" s="1"/>
  <c r="AO274" i="18"/>
  <c r="BB274" i="18" s="1"/>
  <c r="AN274" i="18"/>
  <c r="BA274" i="18" s="1"/>
  <c r="AM274" i="18"/>
  <c r="AZ274" i="18" s="1"/>
  <c r="AL274" i="18"/>
  <c r="AY274" i="18" s="1"/>
  <c r="AK274" i="18"/>
  <c r="AX274" i="18" s="1"/>
  <c r="AJ274" i="18"/>
  <c r="AW274" i="18" s="1"/>
  <c r="AI274" i="18"/>
  <c r="AV274" i="18" s="1"/>
  <c r="AH274" i="18"/>
  <c r="AG274" i="18"/>
  <c r="AT274" i="18" s="1"/>
  <c r="Q274" i="18"/>
  <c r="BJ274" i="18" s="1"/>
  <c r="BH298" i="18"/>
  <c r="AR298" i="18"/>
  <c r="BE298" i="18" s="1"/>
  <c r="AQ298" i="18"/>
  <c r="BD298" i="18" s="1"/>
  <c r="BD299" i="18" s="1"/>
  <c r="AP298" i="18"/>
  <c r="AO298" i="18"/>
  <c r="AN298" i="18"/>
  <c r="BA298" i="18" s="1"/>
  <c r="AM298" i="18"/>
  <c r="AJ298" i="18"/>
  <c r="AW298" i="18" s="1"/>
  <c r="AI298" i="18"/>
  <c r="AH298" i="18"/>
  <c r="AG298" i="18"/>
  <c r="BH273" i="18"/>
  <c r="AR273" i="18"/>
  <c r="BE273" i="18" s="1"/>
  <c r="AQ273" i="18"/>
  <c r="BD273" i="18" s="1"/>
  <c r="AP273" i="18"/>
  <c r="BC273" i="18" s="1"/>
  <c r="AO273" i="18"/>
  <c r="BB273" i="18" s="1"/>
  <c r="AN273" i="18"/>
  <c r="BA273" i="18" s="1"/>
  <c r="AM273" i="18"/>
  <c r="AZ273" i="18" s="1"/>
  <c r="AL273" i="18"/>
  <c r="AY273" i="18" s="1"/>
  <c r="AK273" i="18"/>
  <c r="AX273" i="18" s="1"/>
  <c r="AJ273" i="18"/>
  <c r="AW273" i="18" s="1"/>
  <c r="AI273" i="18"/>
  <c r="AV273" i="18" s="1"/>
  <c r="AH273" i="18"/>
  <c r="AU273" i="18" s="1"/>
  <c r="AG273" i="18"/>
  <c r="AT273" i="18" s="1"/>
  <c r="BH272" i="18"/>
  <c r="AR272" i="18"/>
  <c r="BE272" i="18" s="1"/>
  <c r="AQ272" i="18"/>
  <c r="BD272" i="18" s="1"/>
  <c r="AP272" i="18"/>
  <c r="BC272" i="18" s="1"/>
  <c r="AO272" i="18"/>
  <c r="BB272" i="18" s="1"/>
  <c r="AN272" i="18"/>
  <c r="BA272" i="18" s="1"/>
  <c r="AM272" i="18"/>
  <c r="AZ272" i="18" s="1"/>
  <c r="AL272" i="18"/>
  <c r="AY272" i="18" s="1"/>
  <c r="AK272" i="18"/>
  <c r="AX272" i="18" s="1"/>
  <c r="AJ272" i="18"/>
  <c r="AW272" i="18" s="1"/>
  <c r="AI272" i="18"/>
  <c r="AH272" i="18"/>
  <c r="AG272" i="18"/>
  <c r="AT272" i="18" s="1"/>
  <c r="BH271" i="18"/>
  <c r="AR271" i="18"/>
  <c r="BE271" i="18" s="1"/>
  <c r="AQ271" i="18"/>
  <c r="BD271" i="18" s="1"/>
  <c r="AP271" i="18"/>
  <c r="BC271" i="18" s="1"/>
  <c r="AO271" i="18"/>
  <c r="BB271" i="18" s="1"/>
  <c r="AN271" i="18"/>
  <c r="BA271" i="18" s="1"/>
  <c r="AM271" i="18"/>
  <c r="AZ271" i="18" s="1"/>
  <c r="AL271" i="18"/>
  <c r="AY271" i="18" s="1"/>
  <c r="AK271" i="18"/>
  <c r="AX271" i="18" s="1"/>
  <c r="AJ271" i="18"/>
  <c r="AW271" i="18" s="1"/>
  <c r="AI271" i="18"/>
  <c r="AV271" i="18" s="1"/>
  <c r="AH271" i="18"/>
  <c r="AU271" i="18" s="1"/>
  <c r="AG271" i="18"/>
  <c r="Q273" i="18"/>
  <c r="BJ273" i="18" s="1"/>
  <c r="Q272" i="18"/>
  <c r="BJ272" i="18" s="1"/>
  <c r="Q271" i="18"/>
  <c r="BJ271" i="18" s="1"/>
  <c r="AG84" i="18"/>
  <c r="AT113" i="38"/>
  <c r="AV145" i="38"/>
  <c r="AV146" i="38"/>
  <c r="BH116" i="34"/>
  <c r="AR116" i="34"/>
  <c r="BE116" i="34" s="1"/>
  <c r="AQ116" i="34"/>
  <c r="BD116" i="34" s="1"/>
  <c r="AP116" i="34"/>
  <c r="BC116" i="34" s="1"/>
  <c r="AO116" i="34"/>
  <c r="BB116" i="34" s="1"/>
  <c r="AN116" i="34"/>
  <c r="BA116" i="34" s="1"/>
  <c r="AM116" i="34"/>
  <c r="AZ116" i="34" s="1"/>
  <c r="AL116" i="34"/>
  <c r="AY116" i="34" s="1"/>
  <c r="AK116" i="34"/>
  <c r="AX116" i="34" s="1"/>
  <c r="AJ116" i="34"/>
  <c r="AW116" i="34" s="1"/>
  <c r="AI116" i="34"/>
  <c r="AV116" i="34" s="1"/>
  <c r="AH116" i="34"/>
  <c r="AU116" i="34" s="1"/>
  <c r="AG116" i="34"/>
  <c r="Q116" i="34"/>
  <c r="BJ116" i="34" s="1"/>
  <c r="AR145" i="18"/>
  <c r="BE145" i="18" s="1"/>
  <c r="AQ145" i="18"/>
  <c r="BD145" i="18" s="1"/>
  <c r="AP145" i="18"/>
  <c r="BC145" i="18" s="1"/>
  <c r="AO145" i="18"/>
  <c r="BB145" i="18" s="1"/>
  <c r="AN145" i="18"/>
  <c r="BA145" i="18" s="1"/>
  <c r="AM145" i="18"/>
  <c r="AZ145" i="18" s="1"/>
  <c r="AL145" i="18"/>
  <c r="AY145" i="18" s="1"/>
  <c r="AK145" i="18"/>
  <c r="AX145" i="18" s="1"/>
  <c r="AJ145" i="18"/>
  <c r="AW145" i="18" s="1"/>
  <c r="AI145" i="18"/>
  <c r="AV145" i="18" s="1"/>
  <c r="AH145" i="18"/>
  <c r="AU145" i="18" s="1"/>
  <c r="AG145" i="18"/>
  <c r="Q145" i="18"/>
  <c r="AR146" i="18"/>
  <c r="BE146" i="18" s="1"/>
  <c r="BD146" i="18"/>
  <c r="AP146" i="18"/>
  <c r="BC146" i="18" s="1"/>
  <c r="AO146" i="18"/>
  <c r="BB146" i="18" s="1"/>
  <c r="AN146" i="18"/>
  <c r="BA146" i="18" s="1"/>
  <c r="AM146" i="18"/>
  <c r="AZ146" i="18" s="1"/>
  <c r="AL146" i="18"/>
  <c r="AY146" i="18" s="1"/>
  <c r="AK146" i="18"/>
  <c r="AX146" i="18" s="1"/>
  <c r="AJ146" i="18"/>
  <c r="AW146" i="18" s="1"/>
  <c r="AI146" i="18"/>
  <c r="AV146" i="18" s="1"/>
  <c r="AH146" i="18"/>
  <c r="AU146" i="18" s="1"/>
  <c r="AG146" i="18"/>
  <c r="Q146" i="18"/>
  <c r="AP300" i="18" l="1"/>
  <c r="AP301" i="18" s="1"/>
  <c r="AT146" i="18"/>
  <c r="BF146" i="18" s="1"/>
  <c r="AS146" i="18"/>
  <c r="AT145" i="18"/>
  <c r="BF145" i="18" s="1"/>
  <c r="AS145" i="18"/>
  <c r="BJ146" i="18"/>
  <c r="AF146" i="18"/>
  <c r="AF145" i="18"/>
  <c r="AS257" i="18"/>
  <c r="BI257" i="18" s="1"/>
  <c r="AF257" i="18"/>
  <c r="AS276" i="18"/>
  <c r="AF276" i="18"/>
  <c r="AX276" i="18"/>
  <c r="BF276" i="18" s="1"/>
  <c r="BF275" i="18"/>
  <c r="AS275" i="18"/>
  <c r="AS272" i="18"/>
  <c r="AS274" i="18"/>
  <c r="BF274" i="18"/>
  <c r="AS298" i="18"/>
  <c r="AF275" i="18"/>
  <c r="BF271" i="18"/>
  <c r="AS271" i="18"/>
  <c r="AV272" i="18"/>
  <c r="BF272" i="18" s="1"/>
  <c r="AS273" i="18"/>
  <c r="AT298" i="18"/>
  <c r="BF298" i="18" s="1"/>
  <c r="AF274" i="18"/>
  <c r="BF273" i="18"/>
  <c r="AF273" i="18"/>
  <c r="AF272" i="18"/>
  <c r="AF271" i="18"/>
  <c r="AS116" i="34"/>
  <c r="AF116" i="34"/>
  <c r="BI146" i="18" l="1"/>
  <c r="BG146" i="18"/>
  <c r="BG145" i="18"/>
  <c r="BI145" i="18"/>
  <c r="BI276" i="18"/>
  <c r="BI275" i="18"/>
  <c r="BG257" i="18"/>
  <c r="BI274" i="18"/>
  <c r="BG276" i="18"/>
  <c r="BG275" i="18"/>
  <c r="BI298" i="18"/>
  <c r="BG274" i="18"/>
  <c r="BI273" i="18"/>
  <c r="BI271" i="18"/>
  <c r="BG272" i="18"/>
  <c r="BI272" i="18"/>
  <c r="BG273" i="18"/>
  <c r="BG271" i="18"/>
  <c r="BF116" i="34"/>
  <c r="BG116" i="34" s="1"/>
  <c r="BI116" i="34" l="1"/>
  <c r="Q298" i="18" l="1"/>
  <c r="BH270" i="18"/>
  <c r="AR270" i="18"/>
  <c r="BE270" i="18" s="1"/>
  <c r="AQ270" i="18"/>
  <c r="BD270" i="18" s="1"/>
  <c r="AP270" i="18"/>
  <c r="BC270" i="18" s="1"/>
  <c r="AO270" i="18"/>
  <c r="BB270" i="18" s="1"/>
  <c r="AN270" i="18"/>
  <c r="BA270" i="18" s="1"/>
  <c r="AM270" i="18"/>
  <c r="AZ270" i="18" s="1"/>
  <c r="AL270" i="18"/>
  <c r="AY270" i="18" s="1"/>
  <c r="AK270" i="18"/>
  <c r="AX270" i="18" s="1"/>
  <c r="AJ270" i="18"/>
  <c r="AW270" i="18" s="1"/>
  <c r="AI270" i="18"/>
  <c r="AV270" i="18" s="1"/>
  <c r="AH270" i="18"/>
  <c r="AU270" i="18" s="1"/>
  <c r="AG270" i="18"/>
  <c r="AT270" i="18" s="1"/>
  <c r="BJ270" i="18"/>
  <c r="BE261" i="38"/>
  <c r="BD261" i="38"/>
  <c r="BC261" i="38"/>
  <c r="BB261" i="38"/>
  <c r="BA261" i="38"/>
  <c r="AZ261" i="38"/>
  <c r="AY261" i="38"/>
  <c r="AX261" i="38"/>
  <c r="AW261" i="38"/>
  <c r="AV261" i="38"/>
  <c r="AU261" i="38"/>
  <c r="BE251" i="38"/>
  <c r="BD251" i="38"/>
  <c r="BC251" i="38"/>
  <c r="BB251" i="38"/>
  <c r="BA251" i="38"/>
  <c r="AZ251" i="38"/>
  <c r="AY251" i="38"/>
  <c r="AX251" i="38"/>
  <c r="AW251" i="38"/>
  <c r="AV251" i="38"/>
  <c r="AU251" i="38"/>
  <c r="BE240" i="38"/>
  <c r="BD240" i="38"/>
  <c r="BC240" i="38"/>
  <c r="BB240" i="38"/>
  <c r="BA240" i="38"/>
  <c r="AZ240" i="38"/>
  <c r="AY240" i="38"/>
  <c r="AX240" i="38"/>
  <c r="AW240" i="38"/>
  <c r="AV240" i="38"/>
  <c r="AU240" i="38"/>
  <c r="BE229" i="38"/>
  <c r="BD229" i="38"/>
  <c r="BC229" i="38"/>
  <c r="BB229" i="38"/>
  <c r="BA229" i="38"/>
  <c r="AZ229" i="38"/>
  <c r="AY229" i="38"/>
  <c r="AX229" i="38"/>
  <c r="AW229" i="38"/>
  <c r="AV229" i="38"/>
  <c r="AU229" i="38"/>
  <c r="BE218" i="38"/>
  <c r="BD218" i="38"/>
  <c r="BC218" i="38"/>
  <c r="BB218" i="38"/>
  <c r="BA218" i="38"/>
  <c r="AZ218" i="38"/>
  <c r="AY218" i="38"/>
  <c r="AX218" i="38"/>
  <c r="AW218" i="38"/>
  <c r="AV218" i="38"/>
  <c r="AU218" i="38"/>
  <c r="BE207" i="38"/>
  <c r="BD207" i="38"/>
  <c r="BC207" i="38"/>
  <c r="BB207" i="38"/>
  <c r="BA207" i="38"/>
  <c r="AZ207" i="38"/>
  <c r="AY207" i="38"/>
  <c r="AX207" i="38"/>
  <c r="AW207" i="38"/>
  <c r="AV207" i="38"/>
  <c r="AU207" i="38"/>
  <c r="BE196" i="38"/>
  <c r="BD196" i="38"/>
  <c r="BC196" i="38"/>
  <c r="BB196" i="38"/>
  <c r="BA196" i="38"/>
  <c r="AZ196" i="38"/>
  <c r="AY196" i="38"/>
  <c r="AX196" i="38"/>
  <c r="AW196" i="38"/>
  <c r="AV196" i="38"/>
  <c r="AU196" i="38"/>
  <c r="BE185" i="38"/>
  <c r="BD185" i="38"/>
  <c r="BC185" i="38"/>
  <c r="BB185" i="38"/>
  <c r="BA185" i="38"/>
  <c r="AZ185" i="38"/>
  <c r="AY185" i="38"/>
  <c r="AX185" i="38"/>
  <c r="AW185" i="38"/>
  <c r="AV185" i="38"/>
  <c r="AU185" i="38"/>
  <c r="BE173" i="38"/>
  <c r="BD173" i="38"/>
  <c r="BC173" i="38"/>
  <c r="BB173" i="38"/>
  <c r="BA173" i="38"/>
  <c r="AZ173" i="38"/>
  <c r="AY173" i="38"/>
  <c r="AX173" i="38"/>
  <c r="AW173" i="38"/>
  <c r="AV173" i="38"/>
  <c r="AU173" i="38"/>
  <c r="BE161" i="38"/>
  <c r="BD161" i="38"/>
  <c r="BC161" i="38"/>
  <c r="BB161" i="38"/>
  <c r="BA161" i="38"/>
  <c r="AZ161" i="38"/>
  <c r="AY161" i="38"/>
  <c r="AX161" i="38"/>
  <c r="AW161" i="38"/>
  <c r="AV161" i="38"/>
  <c r="AU161" i="38"/>
  <c r="AT161" i="38"/>
  <c r="BF161" i="38" s="1"/>
  <c r="BE150" i="38"/>
  <c r="BD150" i="38"/>
  <c r="BC150" i="38"/>
  <c r="BB150" i="38"/>
  <c r="BA150" i="38"/>
  <c r="AZ150" i="38"/>
  <c r="AY150" i="38"/>
  <c r="AX150" i="38"/>
  <c r="AU150" i="38"/>
  <c r="AT150" i="38"/>
  <c r="BE139" i="38"/>
  <c r="BD139" i="38"/>
  <c r="BC139" i="38"/>
  <c r="BB139" i="38"/>
  <c r="BA139" i="38"/>
  <c r="AZ139" i="38"/>
  <c r="AY139" i="38"/>
  <c r="AX139" i="38"/>
  <c r="AW139" i="38"/>
  <c r="AV139" i="38"/>
  <c r="AU139" i="38"/>
  <c r="BE127" i="38"/>
  <c r="BD127" i="38"/>
  <c r="BC127" i="38"/>
  <c r="BB127" i="38"/>
  <c r="BA127" i="38"/>
  <c r="AZ127" i="38"/>
  <c r="AY127" i="38"/>
  <c r="AX127" i="38"/>
  <c r="AW127" i="38"/>
  <c r="AV127" i="38"/>
  <c r="AU127" i="38"/>
  <c r="BE102" i="38"/>
  <c r="BD102" i="38"/>
  <c r="BC102" i="38"/>
  <c r="BB102" i="38"/>
  <c r="BA102" i="38"/>
  <c r="AZ102" i="38"/>
  <c r="AY102" i="38"/>
  <c r="AX102" i="38"/>
  <c r="AW102" i="38"/>
  <c r="AV102" i="38"/>
  <c r="AU102" i="38"/>
  <c r="BE92" i="38"/>
  <c r="BD92" i="38"/>
  <c r="BC92" i="38"/>
  <c r="BB92" i="38"/>
  <c r="BA92" i="38"/>
  <c r="AZ92" i="38"/>
  <c r="AY92" i="38"/>
  <c r="AX92" i="38"/>
  <c r="AW92" i="38"/>
  <c r="AV92" i="38"/>
  <c r="AU92" i="38"/>
  <c r="BE82" i="38"/>
  <c r="BD82" i="38"/>
  <c r="BC82" i="38"/>
  <c r="BB82" i="38"/>
  <c r="BA82" i="38"/>
  <c r="AZ82" i="38"/>
  <c r="AY82" i="38"/>
  <c r="AX82" i="38"/>
  <c r="AW82" i="38"/>
  <c r="AV82" i="38"/>
  <c r="AU82" i="38"/>
  <c r="BE71" i="38"/>
  <c r="BD71" i="38"/>
  <c r="BC71" i="38"/>
  <c r="BB71" i="38"/>
  <c r="BA71" i="38"/>
  <c r="AZ71" i="38"/>
  <c r="AY71" i="38"/>
  <c r="AX71" i="38"/>
  <c r="AW71" i="38"/>
  <c r="AV71" i="38"/>
  <c r="BE59" i="38"/>
  <c r="BD59" i="38"/>
  <c r="BC59" i="38"/>
  <c r="BB59" i="38"/>
  <c r="BA59" i="38"/>
  <c r="AZ59" i="38"/>
  <c r="AY59" i="38"/>
  <c r="AX59" i="38"/>
  <c r="AW59" i="38"/>
  <c r="AV59" i="38"/>
  <c r="AU59" i="38"/>
  <c r="BE47" i="38"/>
  <c r="BD47" i="38"/>
  <c r="BC47" i="38"/>
  <c r="BB47" i="38"/>
  <c r="BA47" i="38"/>
  <c r="AZ47" i="38"/>
  <c r="AY47" i="38"/>
  <c r="AX47" i="38"/>
  <c r="AW47" i="38"/>
  <c r="AV47" i="38"/>
  <c r="AU47" i="38"/>
  <c r="BE36" i="38"/>
  <c r="BD36" i="38"/>
  <c r="BC36" i="38"/>
  <c r="BB36" i="38"/>
  <c r="BA36" i="38"/>
  <c r="AZ36" i="38"/>
  <c r="AY36" i="38"/>
  <c r="AX36" i="38"/>
  <c r="AW36" i="38"/>
  <c r="AV36" i="38"/>
  <c r="AU36" i="38"/>
  <c r="BE25" i="38"/>
  <c r="BD25" i="38"/>
  <c r="BC25" i="38"/>
  <c r="BB25" i="38"/>
  <c r="BA25" i="38"/>
  <c r="AZ25" i="38"/>
  <c r="AY25" i="38"/>
  <c r="AX25" i="38"/>
  <c r="AW25" i="38"/>
  <c r="AV25" i="38"/>
  <c r="AU25" i="38"/>
  <c r="BE13" i="38"/>
  <c r="BD13" i="38"/>
  <c r="BC13" i="38"/>
  <c r="BB13" i="38"/>
  <c r="BA13" i="38"/>
  <c r="AZ13" i="38"/>
  <c r="AY13" i="38"/>
  <c r="AX13" i="38"/>
  <c r="AV13" i="38"/>
  <c r="AU13" i="38"/>
  <c r="AU152" i="37"/>
  <c r="AT152" i="37"/>
  <c r="AU142" i="37"/>
  <c r="AT142" i="37"/>
  <c r="AU132" i="37"/>
  <c r="AT132" i="37"/>
  <c r="AU122" i="37"/>
  <c r="AT122" i="37"/>
  <c r="AU113" i="37"/>
  <c r="AT113" i="37"/>
  <c r="AU104" i="37"/>
  <c r="AT104" i="37"/>
  <c r="AU95" i="37"/>
  <c r="AT95" i="37"/>
  <c r="AU86" i="37"/>
  <c r="AT86" i="37"/>
  <c r="AU75" i="37"/>
  <c r="AT75" i="37"/>
  <c r="AU57" i="37"/>
  <c r="AT57" i="37"/>
  <c r="AU39" i="37"/>
  <c r="AT39" i="37"/>
  <c r="AU21" i="37"/>
  <c r="AT21" i="37"/>
  <c r="AU11" i="37"/>
  <c r="AT11" i="37"/>
  <c r="BE223" i="18"/>
  <c r="BD223" i="18"/>
  <c r="BC223" i="18"/>
  <c r="BB223" i="18"/>
  <c r="BA223" i="18"/>
  <c r="AZ223" i="18"/>
  <c r="AY223" i="18"/>
  <c r="AX223" i="18"/>
  <c r="AW223" i="18"/>
  <c r="AU146" i="38"/>
  <c r="AU145" i="38"/>
  <c r="BJ298" i="18" l="1"/>
  <c r="AF298" i="18"/>
  <c r="BG298" i="18" s="1"/>
  <c r="BF270" i="18"/>
  <c r="AF270" i="18"/>
  <c r="AS270" i="18"/>
  <c r="BH268" i="18"/>
  <c r="BH299" i="18" s="1"/>
  <c r="AR268" i="18"/>
  <c r="AQ268" i="18"/>
  <c r="AQ299" i="18" s="1"/>
  <c r="BD301" i="18" s="1"/>
  <c r="AP268" i="18"/>
  <c r="AO268" i="18"/>
  <c r="AN268" i="18"/>
  <c r="AM268" i="18"/>
  <c r="AL268" i="18"/>
  <c r="AK268" i="18"/>
  <c r="AJ268" i="18"/>
  <c r="AI268" i="18"/>
  <c r="AH268" i="18"/>
  <c r="AG268" i="18"/>
  <c r="Q268" i="18"/>
  <c r="BJ268" i="18" s="1"/>
  <c r="BH266" i="18"/>
  <c r="AR266" i="18"/>
  <c r="BE266" i="18" s="1"/>
  <c r="AQ266" i="18"/>
  <c r="BD266" i="18" s="1"/>
  <c r="AP266" i="18"/>
  <c r="BC266" i="18" s="1"/>
  <c r="AO266" i="18"/>
  <c r="BB266" i="18" s="1"/>
  <c r="AN266" i="18"/>
  <c r="BA266" i="18" s="1"/>
  <c r="AM266" i="18"/>
  <c r="AZ266" i="18" s="1"/>
  <c r="AL266" i="18"/>
  <c r="AY266" i="18" s="1"/>
  <c r="AK266" i="18"/>
  <c r="AX266" i="18" s="1"/>
  <c r="AJ266" i="18"/>
  <c r="AW266" i="18" s="1"/>
  <c r="AI266" i="18"/>
  <c r="AV266" i="18" s="1"/>
  <c r="AH266" i="18"/>
  <c r="AU266" i="18" s="1"/>
  <c r="AG266" i="18"/>
  <c r="AT266" i="18" s="1"/>
  <c r="Q266" i="18"/>
  <c r="U58" i="32" l="1"/>
  <c r="BI301" i="18"/>
  <c r="D58" i="32"/>
  <c r="BI270" i="18"/>
  <c r="AZ268" i="18"/>
  <c r="AZ299" i="18" s="1"/>
  <c r="AM299" i="18"/>
  <c r="BA268" i="18"/>
  <c r="BA299" i="18" s="1"/>
  <c r="AN299" i="18"/>
  <c r="AU268" i="18"/>
  <c r="AU299" i="18" s="1"/>
  <c r="AH299" i="18"/>
  <c r="BD268" i="18"/>
  <c r="AW268" i="18"/>
  <c r="AW299" i="18" s="1"/>
  <c r="AJ299" i="18"/>
  <c r="BE268" i="18"/>
  <c r="AR299" i="18"/>
  <c r="BE299" i="18" s="1"/>
  <c r="BB268" i="18"/>
  <c r="BB299" i="18" s="1"/>
  <c r="AO299" i="18"/>
  <c r="BC268" i="18"/>
  <c r="BC299" i="18" s="1"/>
  <c r="AP299" i="18"/>
  <c r="AX268" i="18"/>
  <c r="AX299" i="18" s="1"/>
  <c r="AK299" i="18"/>
  <c r="AT268" i="18"/>
  <c r="AT299" i="18" s="1"/>
  <c r="AG299" i="18"/>
  <c r="AV268" i="18"/>
  <c r="AV299" i="18" s="1"/>
  <c r="AI299" i="18"/>
  <c r="AY268" i="18"/>
  <c r="AY299" i="18" s="1"/>
  <c r="AL299" i="18"/>
  <c r="BG270" i="18"/>
  <c r="AF268" i="18"/>
  <c r="AS268" i="18"/>
  <c r="BF266" i="18"/>
  <c r="AF266" i="18"/>
  <c r="AS266" i="18"/>
  <c r="P98" i="32"/>
  <c r="O98" i="32"/>
  <c r="M98" i="32"/>
  <c r="P95" i="32"/>
  <c r="P83" i="32"/>
  <c r="P68" i="32"/>
  <c r="M68" i="32"/>
  <c r="P61" i="32"/>
  <c r="AB6" i="40" s="1"/>
  <c r="AB8" i="40" s="1"/>
  <c r="P47" i="32"/>
  <c r="O47" i="32"/>
  <c r="N47" i="32"/>
  <c r="P29" i="32"/>
  <c r="O29" i="32"/>
  <c r="N29" i="32"/>
  <c r="AJ76" i="34"/>
  <c r="AK76" i="34"/>
  <c r="AL76" i="34"/>
  <c r="AM76" i="34"/>
  <c r="AM79" i="34" s="1"/>
  <c r="AN76" i="34"/>
  <c r="AN79" i="34" s="1"/>
  <c r="AO76" i="34"/>
  <c r="AO79" i="34" s="1"/>
  <c r="AP76" i="34"/>
  <c r="AP79" i="34" s="1"/>
  <c r="AQ76" i="34"/>
  <c r="AR76" i="34"/>
  <c r="AR79" i="34" s="1"/>
  <c r="AJ76" i="20"/>
  <c r="AW76" i="20" s="1"/>
  <c r="AK76" i="20"/>
  <c r="AX76" i="20" s="1"/>
  <c r="AL76" i="20"/>
  <c r="AY76" i="20" s="1"/>
  <c r="AM76" i="20"/>
  <c r="AN76" i="20"/>
  <c r="AO76" i="20"/>
  <c r="AP76" i="20"/>
  <c r="AQ76" i="20"/>
  <c r="BD76" i="20" s="1"/>
  <c r="AR76" i="20"/>
  <c r="BE76" i="20" s="1"/>
  <c r="AJ77" i="20"/>
  <c r="AW77" i="20" s="1"/>
  <c r="AK77" i="20"/>
  <c r="AX77" i="20" s="1"/>
  <c r="AL77" i="20"/>
  <c r="AM77" i="20"/>
  <c r="AZ77" i="20" s="1"/>
  <c r="AN77" i="20"/>
  <c r="BA77" i="20" s="1"/>
  <c r="AO77" i="20"/>
  <c r="BB77" i="20" s="1"/>
  <c r="AP77" i="20"/>
  <c r="BC77" i="20" s="1"/>
  <c r="AQ77" i="20"/>
  <c r="BD77" i="20" s="1"/>
  <c r="AR77" i="20"/>
  <c r="BE77" i="20" s="1"/>
  <c r="AJ78" i="20"/>
  <c r="AK78" i="20"/>
  <c r="AX78" i="20" s="1"/>
  <c r="AL78" i="20"/>
  <c r="AY78" i="20" s="1"/>
  <c r="AM78" i="20"/>
  <c r="AZ78" i="20" s="1"/>
  <c r="AN78" i="20"/>
  <c r="BA78" i="20" s="1"/>
  <c r="AO78" i="20"/>
  <c r="BB78" i="20" s="1"/>
  <c r="AP78" i="20"/>
  <c r="BC78" i="20" s="1"/>
  <c r="AQ78" i="20"/>
  <c r="BD78" i="20" s="1"/>
  <c r="AR78" i="20"/>
  <c r="BE78" i="20" s="1"/>
  <c r="AJ79" i="20"/>
  <c r="AK79" i="20"/>
  <c r="AX79" i="20" s="1"/>
  <c r="AL79" i="20"/>
  <c r="AY79" i="20" s="1"/>
  <c r="AM79" i="20"/>
  <c r="AZ79" i="20" s="1"/>
  <c r="AN79" i="20"/>
  <c r="BA79" i="20" s="1"/>
  <c r="AO79" i="20"/>
  <c r="BB79" i="20" s="1"/>
  <c r="AP79" i="20"/>
  <c r="BC79" i="20" s="1"/>
  <c r="AQ79" i="20"/>
  <c r="BD79" i="20" s="1"/>
  <c r="AR79" i="20"/>
  <c r="BE79" i="20" s="1"/>
  <c r="AJ80" i="20"/>
  <c r="AW80" i="20" s="1"/>
  <c r="AK80" i="20"/>
  <c r="AX80" i="20" s="1"/>
  <c r="AL80" i="20"/>
  <c r="AY80" i="20" s="1"/>
  <c r="AM80" i="20"/>
  <c r="AZ80" i="20" s="1"/>
  <c r="AN80" i="20"/>
  <c r="BA80" i="20" s="1"/>
  <c r="AO80" i="20"/>
  <c r="BB80" i="20" s="1"/>
  <c r="AP80" i="20"/>
  <c r="BC80" i="20" s="1"/>
  <c r="AQ80" i="20"/>
  <c r="BD80" i="20" s="1"/>
  <c r="AR80" i="20"/>
  <c r="BE80" i="20" s="1"/>
  <c r="AJ81" i="20"/>
  <c r="AW81" i="20" s="1"/>
  <c r="AK81" i="20"/>
  <c r="AL81" i="20"/>
  <c r="AY81" i="20" s="1"/>
  <c r="AM81" i="20"/>
  <c r="AZ81" i="20" s="1"/>
  <c r="AN81" i="20"/>
  <c r="BA81" i="20" s="1"/>
  <c r="AO81" i="20"/>
  <c r="BB81" i="20" s="1"/>
  <c r="AP81" i="20"/>
  <c r="BC81" i="20" s="1"/>
  <c r="AQ81" i="20"/>
  <c r="BD81" i="20" s="1"/>
  <c r="AR81" i="20"/>
  <c r="BE81" i="20" s="1"/>
  <c r="AJ67" i="20"/>
  <c r="AJ68" i="20" s="1"/>
  <c r="AW70" i="20" s="1"/>
  <c r="AK67" i="20"/>
  <c r="AK68" i="20" s="1"/>
  <c r="AX70" i="20" s="1"/>
  <c r="AL67" i="20"/>
  <c r="AL68" i="20" s="1"/>
  <c r="AY70" i="20" s="1"/>
  <c r="AM67" i="20"/>
  <c r="AM68" i="20" s="1"/>
  <c r="AZ70" i="20" s="1"/>
  <c r="AN67" i="20"/>
  <c r="AN68" i="20" s="1"/>
  <c r="BA70" i="20" s="1"/>
  <c r="AO67" i="20"/>
  <c r="AO68" i="20" s="1"/>
  <c r="BB70" i="20" s="1"/>
  <c r="AP67" i="20"/>
  <c r="AP68" i="20" s="1"/>
  <c r="BC70" i="20" s="1"/>
  <c r="AQ67" i="20"/>
  <c r="AQ68" i="20" s="1"/>
  <c r="BD70" i="20" s="1"/>
  <c r="AR67" i="20"/>
  <c r="AR68" i="20" s="1"/>
  <c r="BE70" i="20" s="1"/>
  <c r="AJ56" i="20"/>
  <c r="AK56" i="20"/>
  <c r="AX56" i="20" s="1"/>
  <c r="AL56" i="20"/>
  <c r="AY56" i="20" s="1"/>
  <c r="AM56" i="20"/>
  <c r="AN56" i="20"/>
  <c r="AO56" i="20"/>
  <c r="AP56" i="20"/>
  <c r="AQ56" i="20"/>
  <c r="BD56" i="20" s="1"/>
  <c r="AR56" i="20"/>
  <c r="AJ57" i="20"/>
  <c r="AW57" i="20" s="1"/>
  <c r="AK57" i="20"/>
  <c r="AX57" i="20" s="1"/>
  <c r="AL57" i="20"/>
  <c r="AY57" i="20" s="1"/>
  <c r="AM57" i="20"/>
  <c r="AZ57" i="20" s="1"/>
  <c r="AN57" i="20"/>
  <c r="BA57" i="20" s="1"/>
  <c r="AO57" i="20"/>
  <c r="BB57" i="20" s="1"/>
  <c r="AP57" i="20"/>
  <c r="BC57" i="20" s="1"/>
  <c r="AQ57" i="20"/>
  <c r="BD57" i="20" s="1"/>
  <c r="AR57" i="20"/>
  <c r="BE57" i="20" s="1"/>
  <c r="AJ58" i="20"/>
  <c r="AW58" i="20" s="1"/>
  <c r="AK58" i="20"/>
  <c r="AX58" i="20" s="1"/>
  <c r="AL58" i="20"/>
  <c r="AY58" i="20" s="1"/>
  <c r="AM58" i="20"/>
  <c r="AZ58" i="20" s="1"/>
  <c r="AN58" i="20"/>
  <c r="BA58" i="20" s="1"/>
  <c r="AO58" i="20"/>
  <c r="BB58" i="20" s="1"/>
  <c r="AP58" i="20"/>
  <c r="BC58" i="20" s="1"/>
  <c r="AQ58" i="20"/>
  <c r="BD58" i="20" s="1"/>
  <c r="AR58" i="20"/>
  <c r="BE58" i="20" s="1"/>
  <c r="AR35" i="20"/>
  <c r="BE35" i="20" s="1"/>
  <c r="AR36" i="20"/>
  <c r="BE36" i="20" s="1"/>
  <c r="AR37" i="20"/>
  <c r="BE37" i="20" s="1"/>
  <c r="AR38" i="20"/>
  <c r="BE38" i="20" s="1"/>
  <c r="AR39" i="20"/>
  <c r="BE39" i="20" s="1"/>
  <c r="AR40" i="20"/>
  <c r="BE40" i="20" s="1"/>
  <c r="AR41" i="20"/>
  <c r="BE41" i="20" s="1"/>
  <c r="AR42" i="20"/>
  <c r="BE42" i="20" s="1"/>
  <c r="AR43" i="20"/>
  <c r="BE43" i="20" s="1"/>
  <c r="AR44" i="20"/>
  <c r="BE44" i="20" s="1"/>
  <c r="AR45" i="20"/>
  <c r="BE45" i="20" s="1"/>
  <c r="AR46" i="20"/>
  <c r="BE46" i="20" s="1"/>
  <c r="AR47" i="20"/>
  <c r="BE47" i="20" s="1"/>
  <c r="AJ35" i="20"/>
  <c r="AW35" i="20" s="1"/>
  <c r="AK35" i="20"/>
  <c r="AX35" i="20" s="1"/>
  <c r="AL35" i="20"/>
  <c r="AY35" i="20" s="1"/>
  <c r="AM35" i="20"/>
  <c r="AZ35" i="20" s="1"/>
  <c r="AN35" i="20"/>
  <c r="BA35" i="20" s="1"/>
  <c r="AO35" i="20"/>
  <c r="BB35" i="20" s="1"/>
  <c r="AP35" i="20"/>
  <c r="BC35" i="20" s="1"/>
  <c r="AQ35" i="20"/>
  <c r="BD35" i="20" s="1"/>
  <c r="AJ36" i="20"/>
  <c r="AW36" i="20" s="1"/>
  <c r="AK36" i="20"/>
  <c r="AX36" i="20" s="1"/>
  <c r="AL36" i="20"/>
  <c r="AY36" i="20" s="1"/>
  <c r="AM36" i="20"/>
  <c r="AZ36" i="20" s="1"/>
  <c r="AN36" i="20"/>
  <c r="BA36" i="20" s="1"/>
  <c r="AO36" i="20"/>
  <c r="BB36" i="20" s="1"/>
  <c r="AP36" i="20"/>
  <c r="BC36" i="20" s="1"/>
  <c r="AQ36" i="20"/>
  <c r="BD36" i="20" s="1"/>
  <c r="AJ37" i="20"/>
  <c r="AW37" i="20" s="1"/>
  <c r="AK37" i="20"/>
  <c r="AX37" i="20" s="1"/>
  <c r="AL37" i="20"/>
  <c r="AY37" i="20" s="1"/>
  <c r="AM37" i="20"/>
  <c r="AN37" i="20"/>
  <c r="AO37" i="20"/>
  <c r="AP37" i="20"/>
  <c r="BC37" i="20" s="1"/>
  <c r="AQ37" i="20"/>
  <c r="AJ38" i="20"/>
  <c r="AW38" i="20" s="1"/>
  <c r="AK38" i="20"/>
  <c r="AX38" i="20" s="1"/>
  <c r="AL38" i="20"/>
  <c r="AY38" i="20" s="1"/>
  <c r="AM38" i="20"/>
  <c r="AZ38" i="20" s="1"/>
  <c r="AN38" i="20"/>
  <c r="BA38" i="20" s="1"/>
  <c r="AO38" i="20"/>
  <c r="BB38" i="20" s="1"/>
  <c r="AP38" i="20"/>
  <c r="BC38" i="20" s="1"/>
  <c r="AQ38" i="20"/>
  <c r="BD38" i="20" s="1"/>
  <c r="AJ39" i="20"/>
  <c r="AW39" i="20" s="1"/>
  <c r="AK39" i="20"/>
  <c r="AX39" i="20" s="1"/>
  <c r="AL39" i="20"/>
  <c r="AY39" i="20" s="1"/>
  <c r="AM39" i="20"/>
  <c r="AZ39" i="20" s="1"/>
  <c r="AN39" i="20"/>
  <c r="BA39" i="20" s="1"/>
  <c r="AO39" i="20"/>
  <c r="BB39" i="20" s="1"/>
  <c r="AP39" i="20"/>
  <c r="BC39" i="20" s="1"/>
  <c r="AQ39" i="20"/>
  <c r="BD39" i="20" s="1"/>
  <c r="AJ40" i="20"/>
  <c r="AW40" i="20" s="1"/>
  <c r="AK40" i="20"/>
  <c r="AL40" i="20"/>
  <c r="AY40" i="20" s="1"/>
  <c r="AM40" i="20"/>
  <c r="AZ40" i="20" s="1"/>
  <c r="AN40" i="20"/>
  <c r="BA40" i="20" s="1"/>
  <c r="AO40" i="20"/>
  <c r="BB40" i="20" s="1"/>
  <c r="AP40" i="20"/>
  <c r="BC40" i="20" s="1"/>
  <c r="AQ40" i="20"/>
  <c r="BD40" i="20" s="1"/>
  <c r="AJ41" i="20"/>
  <c r="AW41" i="20" s="1"/>
  <c r="AK41" i="20"/>
  <c r="AX41" i="20" s="1"/>
  <c r="AL41" i="20"/>
  <c r="AY41" i="20" s="1"/>
  <c r="AM41" i="20"/>
  <c r="AZ41" i="20" s="1"/>
  <c r="AN41" i="20"/>
  <c r="BA41" i="20" s="1"/>
  <c r="AO41" i="20"/>
  <c r="BB41" i="20" s="1"/>
  <c r="AP41" i="20"/>
  <c r="BC41" i="20" s="1"/>
  <c r="AQ41" i="20"/>
  <c r="BD41" i="20" s="1"/>
  <c r="AJ42" i="20"/>
  <c r="AW42" i="20" s="1"/>
  <c r="AK42" i="20"/>
  <c r="AX42" i="20" s="1"/>
  <c r="AL42" i="20"/>
  <c r="AY42" i="20" s="1"/>
  <c r="AM42" i="20"/>
  <c r="AZ42" i="20" s="1"/>
  <c r="AN42" i="20"/>
  <c r="BA42" i="20" s="1"/>
  <c r="AO42" i="20"/>
  <c r="BB42" i="20" s="1"/>
  <c r="AP42" i="20"/>
  <c r="BC42" i="20" s="1"/>
  <c r="AQ42" i="20"/>
  <c r="BD42" i="20" s="1"/>
  <c r="AJ43" i="20"/>
  <c r="AW43" i="20" s="1"/>
  <c r="AK43" i="20"/>
  <c r="AX43" i="20" s="1"/>
  <c r="AL43" i="20"/>
  <c r="AY43" i="20" s="1"/>
  <c r="AM43" i="20"/>
  <c r="AZ43" i="20" s="1"/>
  <c r="AN43" i="20"/>
  <c r="BA43" i="20" s="1"/>
  <c r="AO43" i="20"/>
  <c r="BB43" i="20" s="1"/>
  <c r="AP43" i="20"/>
  <c r="BC43" i="20" s="1"/>
  <c r="AQ43" i="20"/>
  <c r="BD43" i="20" s="1"/>
  <c r="AJ44" i="20"/>
  <c r="AW44" i="20" s="1"/>
  <c r="AK44" i="20"/>
  <c r="AX44" i="20" s="1"/>
  <c r="AL44" i="20"/>
  <c r="AY44" i="20" s="1"/>
  <c r="AM44" i="20"/>
  <c r="AZ44" i="20" s="1"/>
  <c r="AN44" i="20"/>
  <c r="BA44" i="20" s="1"/>
  <c r="AO44" i="20"/>
  <c r="BB44" i="20" s="1"/>
  <c r="AP44" i="20"/>
  <c r="BC44" i="20" s="1"/>
  <c r="AQ44" i="20"/>
  <c r="BD44" i="20" s="1"/>
  <c r="AJ45" i="20"/>
  <c r="AW45" i="20" s="1"/>
  <c r="AK45" i="20"/>
  <c r="AX45" i="20" s="1"/>
  <c r="AL45" i="20"/>
  <c r="AY45" i="20" s="1"/>
  <c r="AM45" i="20"/>
  <c r="AZ45" i="20" s="1"/>
  <c r="AN45" i="20"/>
  <c r="BA45" i="20" s="1"/>
  <c r="AO45" i="20"/>
  <c r="BB45" i="20" s="1"/>
  <c r="AP45" i="20"/>
  <c r="BC45" i="20" s="1"/>
  <c r="AQ45" i="20"/>
  <c r="BD45" i="20" s="1"/>
  <c r="AJ46" i="20"/>
  <c r="AW46" i="20" s="1"/>
  <c r="AK46" i="20"/>
  <c r="AX46" i="20" s="1"/>
  <c r="AL46" i="20"/>
  <c r="AY46" i="20" s="1"/>
  <c r="AM46" i="20"/>
  <c r="AZ46" i="20" s="1"/>
  <c r="AN46" i="20"/>
  <c r="BA46" i="20" s="1"/>
  <c r="AO46" i="20"/>
  <c r="BB46" i="20" s="1"/>
  <c r="AP46" i="20"/>
  <c r="BC46" i="20" s="1"/>
  <c r="AQ46" i="20"/>
  <c r="BD46" i="20" s="1"/>
  <c r="AJ47" i="20"/>
  <c r="AK47" i="20"/>
  <c r="AL47" i="20"/>
  <c r="AM47" i="20"/>
  <c r="AN47" i="20"/>
  <c r="AO47" i="20"/>
  <c r="BB47" i="20" s="1"/>
  <c r="AP47" i="20"/>
  <c r="BC47" i="20" s="1"/>
  <c r="AQ47" i="20"/>
  <c r="BD47" i="20" s="1"/>
  <c r="AJ48" i="20"/>
  <c r="AR7" i="20"/>
  <c r="BE7" i="20" s="1"/>
  <c r="AR8" i="20"/>
  <c r="BE8" i="20" s="1"/>
  <c r="AR9" i="20"/>
  <c r="BE9" i="20" s="1"/>
  <c r="AR10" i="20"/>
  <c r="BE10" i="20" s="1"/>
  <c r="AR11" i="20"/>
  <c r="BE11" i="20" s="1"/>
  <c r="AR12" i="20"/>
  <c r="BE12" i="20" s="1"/>
  <c r="AR13" i="20"/>
  <c r="BE13" i="20" s="1"/>
  <c r="AR14" i="20"/>
  <c r="BE14" i="20" s="1"/>
  <c r="AR15" i="20"/>
  <c r="BE15" i="20" s="1"/>
  <c r="AR16" i="20"/>
  <c r="BE16" i="20" s="1"/>
  <c r="AR17" i="20"/>
  <c r="BE17" i="20" s="1"/>
  <c r="AR18" i="20"/>
  <c r="BE18" i="20" s="1"/>
  <c r="AR19" i="20"/>
  <c r="BE19" i="20" s="1"/>
  <c r="AR20" i="20"/>
  <c r="BE20" i="20" s="1"/>
  <c r="AR21" i="20"/>
  <c r="BE21" i="20" s="1"/>
  <c r="AR22" i="20"/>
  <c r="BE22" i="20" s="1"/>
  <c r="AR23" i="20"/>
  <c r="BE23" i="20" s="1"/>
  <c r="AR24" i="20"/>
  <c r="AR25" i="20"/>
  <c r="BE25" i="20" s="1"/>
  <c r="AR26" i="20"/>
  <c r="BE26" i="20" s="1"/>
  <c r="AJ7" i="20"/>
  <c r="AW7" i="20" s="1"/>
  <c r="AK7" i="20"/>
  <c r="AX7" i="20" s="1"/>
  <c r="AL7" i="20"/>
  <c r="AY7" i="20" s="1"/>
  <c r="AM7" i="20"/>
  <c r="AZ7" i="20" s="1"/>
  <c r="AN7" i="20"/>
  <c r="BA7" i="20" s="1"/>
  <c r="AO7" i="20"/>
  <c r="BB7" i="20" s="1"/>
  <c r="AP7" i="20"/>
  <c r="BC7" i="20" s="1"/>
  <c r="AQ7" i="20"/>
  <c r="BD7" i="20" s="1"/>
  <c r="AJ8" i="20"/>
  <c r="AW8" i="20" s="1"/>
  <c r="AK8" i="20"/>
  <c r="AX8" i="20" s="1"/>
  <c r="AL8" i="20"/>
  <c r="AY8" i="20" s="1"/>
  <c r="AM8" i="20"/>
  <c r="AZ8" i="20" s="1"/>
  <c r="AN8" i="20"/>
  <c r="BA8" i="20" s="1"/>
  <c r="AO8" i="20"/>
  <c r="BB8" i="20" s="1"/>
  <c r="AP8" i="20"/>
  <c r="BC8" i="20" s="1"/>
  <c r="AQ8" i="20"/>
  <c r="BD8" i="20" s="1"/>
  <c r="AJ9" i="20"/>
  <c r="AW9" i="20" s="1"/>
  <c r="AK9" i="20"/>
  <c r="AX9" i="20" s="1"/>
  <c r="AL9" i="20"/>
  <c r="AY9" i="20" s="1"/>
  <c r="AM9" i="20"/>
  <c r="AZ9" i="20" s="1"/>
  <c r="AN9" i="20"/>
  <c r="BA9" i="20" s="1"/>
  <c r="AO9" i="20"/>
  <c r="BB9" i="20" s="1"/>
  <c r="AP9" i="20"/>
  <c r="BC9" i="20" s="1"/>
  <c r="AQ9" i="20"/>
  <c r="BD9" i="20" s="1"/>
  <c r="AJ10" i="20"/>
  <c r="AW10" i="20" s="1"/>
  <c r="AK10" i="20"/>
  <c r="AX10" i="20" s="1"/>
  <c r="AL10" i="20"/>
  <c r="AY10" i="20" s="1"/>
  <c r="AM10" i="20"/>
  <c r="AZ10" i="20" s="1"/>
  <c r="AN10" i="20"/>
  <c r="BA10" i="20" s="1"/>
  <c r="AO10" i="20"/>
  <c r="BB10" i="20" s="1"/>
  <c r="AP10" i="20"/>
  <c r="BC10" i="20" s="1"/>
  <c r="AQ10" i="20"/>
  <c r="BD10" i="20" s="1"/>
  <c r="AJ11" i="20"/>
  <c r="AW11" i="20" s="1"/>
  <c r="AK11" i="20"/>
  <c r="AX11" i="20" s="1"/>
  <c r="AL11" i="20"/>
  <c r="AY11" i="20" s="1"/>
  <c r="AM11" i="20"/>
  <c r="AZ11" i="20" s="1"/>
  <c r="AN11" i="20"/>
  <c r="BA11" i="20" s="1"/>
  <c r="AO11" i="20"/>
  <c r="BB11" i="20" s="1"/>
  <c r="AP11" i="20"/>
  <c r="BC11" i="20" s="1"/>
  <c r="AQ11" i="20"/>
  <c r="BD11" i="20" s="1"/>
  <c r="AJ12" i="20"/>
  <c r="AW12" i="20" s="1"/>
  <c r="AK12" i="20"/>
  <c r="AX12" i="20" s="1"/>
  <c r="AL12" i="20"/>
  <c r="AY12" i="20" s="1"/>
  <c r="AM12" i="20"/>
  <c r="AZ12" i="20" s="1"/>
  <c r="AN12" i="20"/>
  <c r="BA12" i="20" s="1"/>
  <c r="AO12" i="20"/>
  <c r="BB12" i="20" s="1"/>
  <c r="AP12" i="20"/>
  <c r="BC12" i="20" s="1"/>
  <c r="AQ12" i="20"/>
  <c r="BD12" i="20" s="1"/>
  <c r="AJ13" i="20"/>
  <c r="AW13" i="20" s="1"/>
  <c r="AK13" i="20"/>
  <c r="AX13" i="20" s="1"/>
  <c r="AL13" i="20"/>
  <c r="AY13" i="20" s="1"/>
  <c r="AM13" i="20"/>
  <c r="AZ13" i="20" s="1"/>
  <c r="AN13" i="20"/>
  <c r="BA13" i="20" s="1"/>
  <c r="AO13" i="20"/>
  <c r="BB13" i="20" s="1"/>
  <c r="AP13" i="20"/>
  <c r="BC13" i="20" s="1"/>
  <c r="AQ13" i="20"/>
  <c r="BD13" i="20" s="1"/>
  <c r="AJ14" i="20"/>
  <c r="AW14" i="20" s="1"/>
  <c r="AK14" i="20"/>
  <c r="AX14" i="20" s="1"/>
  <c r="AL14" i="20"/>
  <c r="AY14" i="20" s="1"/>
  <c r="AM14" i="20"/>
  <c r="AZ14" i="20" s="1"/>
  <c r="AN14" i="20"/>
  <c r="BA14" i="20" s="1"/>
  <c r="AO14" i="20"/>
  <c r="BB14" i="20" s="1"/>
  <c r="AP14" i="20"/>
  <c r="BC14" i="20" s="1"/>
  <c r="AQ14" i="20"/>
  <c r="BD14" i="20" s="1"/>
  <c r="AJ15" i="20"/>
  <c r="AW15" i="20" s="1"/>
  <c r="AK15" i="20"/>
  <c r="AX15" i="20" s="1"/>
  <c r="AL15" i="20"/>
  <c r="AY15" i="20" s="1"/>
  <c r="AM15" i="20"/>
  <c r="AZ15" i="20" s="1"/>
  <c r="AN15" i="20"/>
  <c r="BA15" i="20" s="1"/>
  <c r="AO15" i="20"/>
  <c r="BB15" i="20" s="1"/>
  <c r="AP15" i="20"/>
  <c r="BC15" i="20" s="1"/>
  <c r="AQ15" i="20"/>
  <c r="BD15" i="20" s="1"/>
  <c r="AJ16" i="20"/>
  <c r="AW16" i="20" s="1"/>
  <c r="AK16" i="20"/>
  <c r="AX16" i="20" s="1"/>
  <c r="AL16" i="20"/>
  <c r="AY16" i="20" s="1"/>
  <c r="AM16" i="20"/>
  <c r="AZ16" i="20" s="1"/>
  <c r="AN16" i="20"/>
  <c r="BA16" i="20" s="1"/>
  <c r="AO16" i="20"/>
  <c r="BB16" i="20" s="1"/>
  <c r="AP16" i="20"/>
  <c r="BC16" i="20" s="1"/>
  <c r="AQ16" i="20"/>
  <c r="BD16" i="20" s="1"/>
  <c r="AJ17" i="20"/>
  <c r="AW17" i="20" s="1"/>
  <c r="AK17" i="20"/>
  <c r="AX17" i="20" s="1"/>
  <c r="AL17" i="20"/>
  <c r="AY17" i="20" s="1"/>
  <c r="AM17" i="20"/>
  <c r="AZ17" i="20" s="1"/>
  <c r="AN17" i="20"/>
  <c r="BA17" i="20" s="1"/>
  <c r="AO17" i="20"/>
  <c r="BB17" i="20" s="1"/>
  <c r="AP17" i="20"/>
  <c r="BC17" i="20" s="1"/>
  <c r="AQ17" i="20"/>
  <c r="BD17" i="20" s="1"/>
  <c r="AJ18" i="20"/>
  <c r="AW18" i="20" s="1"/>
  <c r="AK18" i="20"/>
  <c r="AX18" i="20" s="1"/>
  <c r="AL18" i="20"/>
  <c r="AY18" i="20" s="1"/>
  <c r="AM18" i="20"/>
  <c r="AZ18" i="20" s="1"/>
  <c r="AN18" i="20"/>
  <c r="BA18" i="20" s="1"/>
  <c r="AO18" i="20"/>
  <c r="BB18" i="20" s="1"/>
  <c r="AP18" i="20"/>
  <c r="BC18" i="20" s="1"/>
  <c r="AQ18" i="20"/>
  <c r="BD18" i="20" s="1"/>
  <c r="AJ19" i="20"/>
  <c r="AW19" i="20" s="1"/>
  <c r="AK19" i="20"/>
  <c r="AX19" i="20" s="1"/>
  <c r="AL19" i="20"/>
  <c r="AY19" i="20" s="1"/>
  <c r="AM19" i="20"/>
  <c r="AZ19" i="20" s="1"/>
  <c r="AN19" i="20"/>
  <c r="BA19" i="20" s="1"/>
  <c r="AO19" i="20"/>
  <c r="BB19" i="20" s="1"/>
  <c r="AP19" i="20"/>
  <c r="BC19" i="20" s="1"/>
  <c r="AQ19" i="20"/>
  <c r="BD19" i="20" s="1"/>
  <c r="AJ20" i="20"/>
  <c r="AW20" i="20" s="1"/>
  <c r="AK20" i="20"/>
  <c r="AX20" i="20" s="1"/>
  <c r="AL20" i="20"/>
  <c r="AY20" i="20" s="1"/>
  <c r="AM20" i="20"/>
  <c r="AZ20" i="20" s="1"/>
  <c r="AN20" i="20"/>
  <c r="BA20" i="20" s="1"/>
  <c r="AO20" i="20"/>
  <c r="BB20" i="20" s="1"/>
  <c r="AP20" i="20"/>
  <c r="BC20" i="20" s="1"/>
  <c r="AQ20" i="20"/>
  <c r="BD20" i="20" s="1"/>
  <c r="AJ21" i="20"/>
  <c r="AW21" i="20" s="1"/>
  <c r="AK21" i="20"/>
  <c r="AX21" i="20" s="1"/>
  <c r="AL21" i="20"/>
  <c r="AY21" i="20" s="1"/>
  <c r="AM21" i="20"/>
  <c r="AZ21" i="20" s="1"/>
  <c r="AN21" i="20"/>
  <c r="BA21" i="20" s="1"/>
  <c r="AO21" i="20"/>
  <c r="BB21" i="20" s="1"/>
  <c r="AP21" i="20"/>
  <c r="BC21" i="20" s="1"/>
  <c r="AQ21" i="20"/>
  <c r="BD21" i="20" s="1"/>
  <c r="AJ22" i="20"/>
  <c r="AW22" i="20" s="1"/>
  <c r="AK22" i="20"/>
  <c r="AX22" i="20" s="1"/>
  <c r="AL22" i="20"/>
  <c r="AY22" i="20" s="1"/>
  <c r="AM22" i="20"/>
  <c r="AZ22" i="20" s="1"/>
  <c r="AN22" i="20"/>
  <c r="BA22" i="20" s="1"/>
  <c r="AO22" i="20"/>
  <c r="BB22" i="20" s="1"/>
  <c r="AP22" i="20"/>
  <c r="BC22" i="20" s="1"/>
  <c r="AQ22" i="20"/>
  <c r="BD22" i="20" s="1"/>
  <c r="AJ23" i="20"/>
  <c r="AW23" i="20" s="1"/>
  <c r="AK23" i="20"/>
  <c r="AX23" i="20" s="1"/>
  <c r="AL23" i="20"/>
  <c r="AY23" i="20" s="1"/>
  <c r="AM23" i="20"/>
  <c r="AZ23" i="20" s="1"/>
  <c r="AN23" i="20"/>
  <c r="BA23" i="20" s="1"/>
  <c r="AO23" i="20"/>
  <c r="BB23" i="20" s="1"/>
  <c r="AP23" i="20"/>
  <c r="BC23" i="20" s="1"/>
  <c r="AQ23" i="20"/>
  <c r="BD23" i="20" s="1"/>
  <c r="AJ24" i="20"/>
  <c r="AK24" i="20"/>
  <c r="AL24" i="20"/>
  <c r="AM24" i="20"/>
  <c r="AN24" i="20"/>
  <c r="AO24" i="20"/>
  <c r="AP24" i="20"/>
  <c r="AQ24" i="20"/>
  <c r="AJ25" i="20"/>
  <c r="AW25" i="20" s="1"/>
  <c r="AK25" i="20"/>
  <c r="AX25" i="20" s="1"/>
  <c r="AL25" i="20"/>
  <c r="AY25" i="20" s="1"/>
  <c r="AM25" i="20"/>
  <c r="AZ25" i="20" s="1"/>
  <c r="AN25" i="20"/>
  <c r="BA25" i="20" s="1"/>
  <c r="AO25" i="20"/>
  <c r="BB25" i="20" s="1"/>
  <c r="AP25" i="20"/>
  <c r="BC25" i="20" s="1"/>
  <c r="AQ25" i="20"/>
  <c r="BD25" i="20" s="1"/>
  <c r="AJ26" i="20"/>
  <c r="AW26" i="20" s="1"/>
  <c r="AK26" i="20"/>
  <c r="AX26" i="20" s="1"/>
  <c r="AL26" i="20"/>
  <c r="AY26" i="20" s="1"/>
  <c r="AM26" i="20"/>
  <c r="AN26" i="20"/>
  <c r="BA26" i="20" s="1"/>
  <c r="AO26" i="20"/>
  <c r="BB26" i="20" s="1"/>
  <c r="AP26" i="20"/>
  <c r="BC26" i="20" s="1"/>
  <c r="AQ26" i="20"/>
  <c r="BD26" i="20" s="1"/>
  <c r="AJ156" i="34"/>
  <c r="AW156" i="34" s="1"/>
  <c r="AW157" i="34" s="1"/>
  <c r="AK156" i="34"/>
  <c r="AX156" i="34" s="1"/>
  <c r="AX157" i="34" s="1"/>
  <c r="AL156" i="34"/>
  <c r="AY156" i="34" s="1"/>
  <c r="AY157" i="34" s="1"/>
  <c r="AM156" i="34"/>
  <c r="AZ156" i="34" s="1"/>
  <c r="AZ157" i="34" s="1"/>
  <c r="AN156" i="34"/>
  <c r="AN157" i="34" s="1"/>
  <c r="AO156" i="34"/>
  <c r="BB156" i="34" s="1"/>
  <c r="BB157" i="34" s="1"/>
  <c r="AP156" i="34"/>
  <c r="BC156" i="34" s="1"/>
  <c r="BC157" i="34" s="1"/>
  <c r="AQ156" i="34"/>
  <c r="AQ157" i="34" s="1"/>
  <c r="AR156" i="34"/>
  <c r="BE156" i="34" s="1"/>
  <c r="BE157" i="34" s="1"/>
  <c r="AI134" i="34"/>
  <c r="AJ134" i="34"/>
  <c r="AK134" i="34"/>
  <c r="AL134" i="34"/>
  <c r="AY134" i="34" s="1"/>
  <c r="AM134" i="34"/>
  <c r="AZ134" i="34" s="1"/>
  <c r="AN134" i="34"/>
  <c r="BA134" i="34" s="1"/>
  <c r="AO134" i="34"/>
  <c r="BB134" i="34" s="1"/>
  <c r="AP134" i="34"/>
  <c r="BC134" i="34" s="1"/>
  <c r="AQ134" i="34"/>
  <c r="BD134" i="34" s="1"/>
  <c r="AR134" i="34"/>
  <c r="BE134" i="34" s="1"/>
  <c r="AI135" i="34"/>
  <c r="AV135" i="34" s="1"/>
  <c r="AJ135" i="34"/>
  <c r="AW135" i="34" s="1"/>
  <c r="AK135" i="34"/>
  <c r="AX135" i="34" s="1"/>
  <c r="AL135" i="34"/>
  <c r="AY135" i="34" s="1"/>
  <c r="AM135" i="34"/>
  <c r="AZ135" i="34" s="1"/>
  <c r="AN135" i="34"/>
  <c r="BA135" i="34" s="1"/>
  <c r="AO135" i="34"/>
  <c r="BB135" i="34" s="1"/>
  <c r="AP135" i="34"/>
  <c r="BC135" i="34" s="1"/>
  <c r="AQ135" i="34"/>
  <c r="BD135" i="34" s="1"/>
  <c r="AR135" i="34"/>
  <c r="BE135" i="34" s="1"/>
  <c r="AI147" i="34"/>
  <c r="AJ147" i="34"/>
  <c r="AW147" i="34" s="1"/>
  <c r="AW148" i="34" s="1"/>
  <c r="AK147" i="34"/>
  <c r="AL147" i="34"/>
  <c r="AL148" i="34" s="1"/>
  <c r="AM147" i="34"/>
  <c r="AZ147" i="34" s="1"/>
  <c r="AZ148" i="34" s="1"/>
  <c r="AN147" i="34"/>
  <c r="BA147" i="34" s="1"/>
  <c r="BA148" i="34" s="1"/>
  <c r="AO147" i="34"/>
  <c r="BB147" i="34" s="1"/>
  <c r="BB148" i="34" s="1"/>
  <c r="AP147" i="34"/>
  <c r="BC147" i="34" s="1"/>
  <c r="BC148" i="34" s="1"/>
  <c r="AQ147" i="34"/>
  <c r="BD147" i="34" s="1"/>
  <c r="BD148" i="34" s="1"/>
  <c r="AR147" i="34"/>
  <c r="BE147" i="34" s="1"/>
  <c r="BE148" i="34" s="1"/>
  <c r="AJ126" i="34"/>
  <c r="AW126" i="34" s="1"/>
  <c r="AW127" i="34" s="1"/>
  <c r="AK126" i="34"/>
  <c r="AX126" i="34" s="1"/>
  <c r="AX127" i="34" s="1"/>
  <c r="AL126" i="34"/>
  <c r="AY126" i="34" s="1"/>
  <c r="AY127" i="34" s="1"/>
  <c r="AM126" i="34"/>
  <c r="AZ126" i="34" s="1"/>
  <c r="AZ127" i="34" s="1"/>
  <c r="AN126" i="34"/>
  <c r="AN127" i="34" s="1"/>
  <c r="AO126" i="34"/>
  <c r="BB126" i="34" s="1"/>
  <c r="BB127" i="34" s="1"/>
  <c r="AP126" i="34"/>
  <c r="BC126" i="34" s="1"/>
  <c r="BC127" i="34" s="1"/>
  <c r="AQ126" i="34"/>
  <c r="AQ127" i="34" s="1"/>
  <c r="AR126" i="34"/>
  <c r="BE126" i="34" s="1"/>
  <c r="BE127" i="34" s="1"/>
  <c r="AJ107" i="34"/>
  <c r="AW107" i="34" s="1"/>
  <c r="AK107" i="34"/>
  <c r="AX107" i="34" s="1"/>
  <c r="AL107" i="34"/>
  <c r="AY107" i="34" s="1"/>
  <c r="AM107" i="34"/>
  <c r="AZ107" i="34" s="1"/>
  <c r="AN107" i="34"/>
  <c r="BA107" i="34" s="1"/>
  <c r="AO107" i="34"/>
  <c r="BB107" i="34" s="1"/>
  <c r="AP107" i="34"/>
  <c r="BC107" i="34" s="1"/>
  <c r="AQ107" i="34"/>
  <c r="BD107" i="34" s="1"/>
  <c r="AR107" i="34"/>
  <c r="BE107" i="34" s="1"/>
  <c r="AJ108" i="34"/>
  <c r="AW108" i="34" s="1"/>
  <c r="AK108" i="34"/>
  <c r="AX108" i="34" s="1"/>
  <c r="AL108" i="34"/>
  <c r="AY108" i="34" s="1"/>
  <c r="AM108" i="34"/>
  <c r="AZ108" i="34" s="1"/>
  <c r="AN108" i="34"/>
  <c r="BA108" i="34" s="1"/>
  <c r="AO108" i="34"/>
  <c r="BB108" i="34" s="1"/>
  <c r="AP108" i="34"/>
  <c r="BC108" i="34" s="1"/>
  <c r="AQ108" i="34"/>
  <c r="BD108" i="34" s="1"/>
  <c r="AR108" i="34"/>
  <c r="BE108" i="34" s="1"/>
  <c r="AJ109" i="34"/>
  <c r="AW109" i="34" s="1"/>
  <c r="AK109" i="34"/>
  <c r="AX109" i="34" s="1"/>
  <c r="AL109" i="34"/>
  <c r="AY109" i="34" s="1"/>
  <c r="AM109" i="34"/>
  <c r="AZ109" i="34" s="1"/>
  <c r="AN109" i="34"/>
  <c r="BA109" i="34" s="1"/>
  <c r="AO109" i="34"/>
  <c r="BB109" i="34" s="1"/>
  <c r="AP109" i="34"/>
  <c r="BC109" i="34" s="1"/>
  <c r="AQ109" i="34"/>
  <c r="BD109" i="34" s="1"/>
  <c r="AR109" i="34"/>
  <c r="BE109" i="34" s="1"/>
  <c r="AJ110" i="34"/>
  <c r="AW110" i="34" s="1"/>
  <c r="AK110" i="34"/>
  <c r="AX110" i="34" s="1"/>
  <c r="AL110" i="34"/>
  <c r="AY110" i="34" s="1"/>
  <c r="AM110" i="34"/>
  <c r="AZ110" i="34" s="1"/>
  <c r="AN110" i="34"/>
  <c r="BA110" i="34" s="1"/>
  <c r="AO110" i="34"/>
  <c r="BB110" i="34" s="1"/>
  <c r="AP110" i="34"/>
  <c r="BC110" i="34" s="1"/>
  <c r="AQ110" i="34"/>
  <c r="BD110" i="34" s="1"/>
  <c r="AR110" i="34"/>
  <c r="BE110" i="34" s="1"/>
  <c r="AJ111" i="34"/>
  <c r="AW111" i="34" s="1"/>
  <c r="AK111" i="34"/>
  <c r="AX111" i="34" s="1"/>
  <c r="AL111" i="34"/>
  <c r="AY111" i="34" s="1"/>
  <c r="AM111" i="34"/>
  <c r="AZ111" i="34" s="1"/>
  <c r="AN111" i="34"/>
  <c r="BA111" i="34" s="1"/>
  <c r="AO111" i="34"/>
  <c r="BB111" i="34" s="1"/>
  <c r="AP111" i="34"/>
  <c r="BC111" i="34" s="1"/>
  <c r="AQ111" i="34"/>
  <c r="BD111" i="34" s="1"/>
  <c r="AR111" i="34"/>
  <c r="BE111" i="34" s="1"/>
  <c r="AJ112" i="34"/>
  <c r="AW112" i="34" s="1"/>
  <c r="AK112" i="34"/>
  <c r="AX112" i="34" s="1"/>
  <c r="AL112" i="34"/>
  <c r="AY112" i="34" s="1"/>
  <c r="AM112" i="34"/>
  <c r="AZ112" i="34" s="1"/>
  <c r="AN112" i="34"/>
  <c r="BA112" i="34" s="1"/>
  <c r="AO112" i="34"/>
  <c r="BB112" i="34" s="1"/>
  <c r="AP112" i="34"/>
  <c r="BC112" i="34" s="1"/>
  <c r="AQ112" i="34"/>
  <c r="BD112" i="34" s="1"/>
  <c r="AR112" i="34"/>
  <c r="BE112" i="34" s="1"/>
  <c r="AJ113" i="34"/>
  <c r="AW113" i="34" s="1"/>
  <c r="AK113" i="34"/>
  <c r="AX113" i="34" s="1"/>
  <c r="AL113" i="34"/>
  <c r="AY113" i="34" s="1"/>
  <c r="AM113" i="34"/>
  <c r="AZ113" i="34" s="1"/>
  <c r="AN113" i="34"/>
  <c r="BA113" i="34" s="1"/>
  <c r="AO113" i="34"/>
  <c r="BB113" i="34" s="1"/>
  <c r="AP113" i="34"/>
  <c r="BC113" i="34" s="1"/>
  <c r="AQ113" i="34"/>
  <c r="BD113" i="34" s="1"/>
  <c r="AR113" i="34"/>
  <c r="BE113" i="34" s="1"/>
  <c r="AJ114" i="34"/>
  <c r="AW114" i="34" s="1"/>
  <c r="AK114" i="34"/>
  <c r="AX114" i="34" s="1"/>
  <c r="AL114" i="34"/>
  <c r="AY114" i="34" s="1"/>
  <c r="AM114" i="34"/>
  <c r="AZ114" i="34" s="1"/>
  <c r="AN114" i="34"/>
  <c r="BA114" i="34" s="1"/>
  <c r="AO114" i="34"/>
  <c r="BB114" i="34" s="1"/>
  <c r="AP114" i="34"/>
  <c r="BC114" i="34" s="1"/>
  <c r="AQ114" i="34"/>
  <c r="BD114" i="34" s="1"/>
  <c r="AR114" i="34"/>
  <c r="BE114" i="34" s="1"/>
  <c r="AJ115" i="34"/>
  <c r="AW115" i="34" s="1"/>
  <c r="AK115" i="34"/>
  <c r="AX115" i="34" s="1"/>
  <c r="AL115" i="34"/>
  <c r="AY115" i="34" s="1"/>
  <c r="AM115" i="34"/>
  <c r="AZ115" i="34" s="1"/>
  <c r="AN115" i="34"/>
  <c r="BA115" i="34" s="1"/>
  <c r="AO115" i="34"/>
  <c r="BB115" i="34" s="1"/>
  <c r="AP115" i="34"/>
  <c r="BC115" i="34" s="1"/>
  <c r="AQ115" i="34"/>
  <c r="BD115" i="34" s="1"/>
  <c r="AR115" i="34"/>
  <c r="BE115" i="34" s="1"/>
  <c r="AJ117" i="34"/>
  <c r="AW117" i="34" s="1"/>
  <c r="AK117" i="34"/>
  <c r="AX117" i="34" s="1"/>
  <c r="AL117" i="34"/>
  <c r="AY117" i="34" s="1"/>
  <c r="AM117" i="34"/>
  <c r="AZ117" i="34" s="1"/>
  <c r="AN117" i="34"/>
  <c r="BA117" i="34" s="1"/>
  <c r="AO117" i="34"/>
  <c r="BB117" i="34" s="1"/>
  <c r="AP117" i="34"/>
  <c r="BC117" i="34" s="1"/>
  <c r="AQ117" i="34"/>
  <c r="BD117" i="34" s="1"/>
  <c r="AR117" i="34"/>
  <c r="BE117" i="34" s="1"/>
  <c r="AJ96" i="34"/>
  <c r="AK96" i="34"/>
  <c r="AL96" i="34"/>
  <c r="AY96" i="34" s="1"/>
  <c r="AM96" i="34"/>
  <c r="AZ96" i="34" s="1"/>
  <c r="AN96" i="34"/>
  <c r="AO96" i="34"/>
  <c r="AP96" i="34"/>
  <c r="AQ96" i="34"/>
  <c r="BD96" i="34" s="1"/>
  <c r="AR96" i="34"/>
  <c r="BE96" i="34" s="1"/>
  <c r="AJ97" i="34"/>
  <c r="AW97" i="34" s="1"/>
  <c r="AK97" i="34"/>
  <c r="AX97" i="34" s="1"/>
  <c r="AL97" i="34"/>
  <c r="AY97" i="34" s="1"/>
  <c r="AM97" i="34"/>
  <c r="AZ97" i="34" s="1"/>
  <c r="AN97" i="34"/>
  <c r="BA97" i="34" s="1"/>
  <c r="AO97" i="34"/>
  <c r="BB97" i="34" s="1"/>
  <c r="AP97" i="34"/>
  <c r="BC97" i="34" s="1"/>
  <c r="AQ97" i="34"/>
  <c r="BD97" i="34" s="1"/>
  <c r="AR97" i="34"/>
  <c r="BE97" i="34" s="1"/>
  <c r="AJ98" i="34"/>
  <c r="AW98" i="34" s="1"/>
  <c r="AK98" i="34"/>
  <c r="AX98" i="34" s="1"/>
  <c r="AL98" i="34"/>
  <c r="AY98" i="34" s="1"/>
  <c r="AM98" i="34"/>
  <c r="AZ98" i="34" s="1"/>
  <c r="AN98" i="34"/>
  <c r="BA98" i="34" s="1"/>
  <c r="AO98" i="34"/>
  <c r="BB98" i="34" s="1"/>
  <c r="AP98" i="34"/>
  <c r="BC98" i="34" s="1"/>
  <c r="AQ98" i="34"/>
  <c r="BD98" i="34" s="1"/>
  <c r="AR98" i="34"/>
  <c r="BE98" i="34" s="1"/>
  <c r="AJ87" i="34"/>
  <c r="AK87" i="34"/>
  <c r="AX87" i="34" s="1"/>
  <c r="AX88" i="34" s="1"/>
  <c r="AL87" i="34"/>
  <c r="AY87" i="34" s="1"/>
  <c r="AY88" i="34" s="1"/>
  <c r="AM87" i="34"/>
  <c r="AZ87" i="34" s="1"/>
  <c r="AZ88" i="34" s="1"/>
  <c r="AN87" i="34"/>
  <c r="AN88" i="34" s="1"/>
  <c r="AO87" i="34"/>
  <c r="BB87" i="34" s="1"/>
  <c r="BB88" i="34" s="1"/>
  <c r="AP87" i="34"/>
  <c r="BC87" i="34" s="1"/>
  <c r="BC88" i="34" s="1"/>
  <c r="AQ87" i="34"/>
  <c r="AQ88" i="34" s="1"/>
  <c r="AR87" i="34"/>
  <c r="BE87" i="34" s="1"/>
  <c r="BE88" i="34" s="1"/>
  <c r="AJ67" i="34"/>
  <c r="AJ68" i="34" s="1"/>
  <c r="AK67" i="34"/>
  <c r="AX67" i="34" s="1"/>
  <c r="AX68" i="34" s="1"/>
  <c r="AL67" i="34"/>
  <c r="AY67" i="34" s="1"/>
  <c r="AY68" i="34" s="1"/>
  <c r="AM67" i="34"/>
  <c r="AZ67" i="34" s="1"/>
  <c r="AZ68" i="34" s="1"/>
  <c r="AN67" i="34"/>
  <c r="BA67" i="34" s="1"/>
  <c r="BA68" i="34" s="1"/>
  <c r="AO67" i="34"/>
  <c r="BB67" i="34" s="1"/>
  <c r="BB68" i="34" s="1"/>
  <c r="AP67" i="34"/>
  <c r="BC67" i="34" s="1"/>
  <c r="BC68" i="34" s="1"/>
  <c r="AQ67" i="34"/>
  <c r="BD67" i="34" s="1"/>
  <c r="BD68" i="34" s="1"/>
  <c r="AR67" i="34"/>
  <c r="AR68" i="34" s="1"/>
  <c r="AJ56" i="34"/>
  <c r="AW56" i="34" s="1"/>
  <c r="AK56" i="34"/>
  <c r="AX56" i="34" s="1"/>
  <c r="AL56" i="34"/>
  <c r="AY56" i="34" s="1"/>
  <c r="AM56" i="34"/>
  <c r="AZ56" i="34" s="1"/>
  <c r="AN56" i="34"/>
  <c r="BA56" i="34" s="1"/>
  <c r="AO56" i="34"/>
  <c r="BB56" i="34" s="1"/>
  <c r="AP56" i="34"/>
  <c r="BC56" i="34" s="1"/>
  <c r="AQ56" i="34"/>
  <c r="BD56" i="34" s="1"/>
  <c r="AR56" i="34"/>
  <c r="BE56" i="34" s="1"/>
  <c r="AJ57" i="34"/>
  <c r="AW57" i="34" s="1"/>
  <c r="AK57" i="34"/>
  <c r="AX57" i="34" s="1"/>
  <c r="AL57" i="34"/>
  <c r="AY57" i="34" s="1"/>
  <c r="AM57" i="34"/>
  <c r="AZ57" i="34" s="1"/>
  <c r="AN57" i="34"/>
  <c r="BA57" i="34" s="1"/>
  <c r="AO57" i="34"/>
  <c r="BB57" i="34" s="1"/>
  <c r="AP57" i="34"/>
  <c r="BC57" i="34" s="1"/>
  <c r="AQ57" i="34"/>
  <c r="BD57" i="34" s="1"/>
  <c r="AR57" i="34"/>
  <c r="BE57" i="34" s="1"/>
  <c r="AJ58" i="34"/>
  <c r="AW58" i="34" s="1"/>
  <c r="AK58" i="34"/>
  <c r="AX58" i="34" s="1"/>
  <c r="AL58" i="34"/>
  <c r="AY58" i="34" s="1"/>
  <c r="AM58" i="34"/>
  <c r="AZ58" i="34" s="1"/>
  <c r="AN58" i="34"/>
  <c r="BA58" i="34" s="1"/>
  <c r="AO58" i="34"/>
  <c r="BB58" i="34" s="1"/>
  <c r="AP58" i="34"/>
  <c r="BC58" i="34" s="1"/>
  <c r="AQ58" i="34"/>
  <c r="BD58" i="34" s="1"/>
  <c r="AR58" i="34"/>
  <c r="BE58" i="34" s="1"/>
  <c r="AJ40" i="34"/>
  <c r="AW40" i="34" s="1"/>
  <c r="AK40" i="34"/>
  <c r="AX40" i="34" s="1"/>
  <c r="AL40" i="34"/>
  <c r="AY40" i="34" s="1"/>
  <c r="AM40" i="34"/>
  <c r="AZ40" i="34" s="1"/>
  <c r="AN40" i="34"/>
  <c r="BA40" i="34" s="1"/>
  <c r="AO40" i="34"/>
  <c r="BB40" i="34" s="1"/>
  <c r="AP40" i="34"/>
  <c r="BC40" i="34" s="1"/>
  <c r="AQ40" i="34"/>
  <c r="BD40" i="34" s="1"/>
  <c r="AR40" i="34"/>
  <c r="BE40" i="34" s="1"/>
  <c r="AJ41" i="34"/>
  <c r="AW41" i="34" s="1"/>
  <c r="AK41" i="34"/>
  <c r="AL41" i="34"/>
  <c r="AM41" i="34"/>
  <c r="AZ41" i="34" s="1"/>
  <c r="AN41" i="34"/>
  <c r="AO41" i="34"/>
  <c r="BB41" i="34" s="1"/>
  <c r="AP41" i="34"/>
  <c r="AQ41" i="34"/>
  <c r="BD41" i="34" s="1"/>
  <c r="AR41" i="34"/>
  <c r="BE41" i="34" s="1"/>
  <c r="AJ42" i="34"/>
  <c r="AK42" i="34"/>
  <c r="AX42" i="34" s="1"/>
  <c r="AL42" i="34"/>
  <c r="AY42" i="34" s="1"/>
  <c r="AM42" i="34"/>
  <c r="AZ42" i="34" s="1"/>
  <c r="AN42" i="34"/>
  <c r="BA42" i="34" s="1"/>
  <c r="AO42" i="34"/>
  <c r="BB42" i="34" s="1"/>
  <c r="AP42" i="34"/>
  <c r="BC42" i="34" s="1"/>
  <c r="AQ42" i="34"/>
  <c r="BD42" i="34" s="1"/>
  <c r="AR42" i="34"/>
  <c r="AJ43" i="34"/>
  <c r="AW43" i="34" s="1"/>
  <c r="AK43" i="34"/>
  <c r="AX43" i="34" s="1"/>
  <c r="AL43" i="34"/>
  <c r="AY43" i="34" s="1"/>
  <c r="AM43" i="34"/>
  <c r="AZ43" i="34" s="1"/>
  <c r="AN43" i="34"/>
  <c r="BA43" i="34" s="1"/>
  <c r="AO43" i="34"/>
  <c r="BB43" i="34" s="1"/>
  <c r="AP43" i="34"/>
  <c r="BC43" i="34" s="1"/>
  <c r="AQ43" i="34"/>
  <c r="AR43" i="34"/>
  <c r="BE43" i="34" s="1"/>
  <c r="AJ44" i="34"/>
  <c r="AW44" i="34" s="1"/>
  <c r="AK44" i="34"/>
  <c r="AX44" i="34" s="1"/>
  <c r="AL44" i="34"/>
  <c r="AY44" i="34" s="1"/>
  <c r="AM44" i="34"/>
  <c r="AZ44" i="34" s="1"/>
  <c r="AN44" i="34"/>
  <c r="BA44" i="34" s="1"/>
  <c r="AO44" i="34"/>
  <c r="BB44" i="34" s="1"/>
  <c r="AP44" i="34"/>
  <c r="BC44" i="34" s="1"/>
  <c r="AQ44" i="34"/>
  <c r="BD44" i="34" s="1"/>
  <c r="AR44" i="34"/>
  <c r="BE44" i="34" s="1"/>
  <c r="AJ45" i="34"/>
  <c r="AW45" i="34" s="1"/>
  <c r="AK45" i="34"/>
  <c r="AX45" i="34" s="1"/>
  <c r="AL45" i="34"/>
  <c r="AY45" i="34" s="1"/>
  <c r="AM45" i="34"/>
  <c r="AZ45" i="34" s="1"/>
  <c r="AN45" i="34"/>
  <c r="BA45" i="34" s="1"/>
  <c r="AO45" i="34"/>
  <c r="BB45" i="34" s="1"/>
  <c r="AP45" i="34"/>
  <c r="BC45" i="34" s="1"/>
  <c r="AQ45" i="34"/>
  <c r="BD45" i="34" s="1"/>
  <c r="AR45" i="34"/>
  <c r="BE45" i="34" s="1"/>
  <c r="AJ46" i="34"/>
  <c r="AW46" i="34" s="1"/>
  <c r="AK46" i="34"/>
  <c r="AX46" i="34" s="1"/>
  <c r="AL46" i="34"/>
  <c r="AY46" i="34" s="1"/>
  <c r="AM46" i="34"/>
  <c r="AZ46" i="34" s="1"/>
  <c r="AN46" i="34"/>
  <c r="BA46" i="34" s="1"/>
  <c r="AO46" i="34"/>
  <c r="BB46" i="34" s="1"/>
  <c r="AP46" i="34"/>
  <c r="BC46" i="34" s="1"/>
  <c r="AQ46" i="34"/>
  <c r="BD46" i="34" s="1"/>
  <c r="AR46" i="34"/>
  <c r="BE46" i="34" s="1"/>
  <c r="AJ47" i="34"/>
  <c r="AW47" i="34" s="1"/>
  <c r="AK47" i="34"/>
  <c r="AX47" i="34" s="1"/>
  <c r="AL47" i="34"/>
  <c r="AY47" i="34" s="1"/>
  <c r="AM47" i="34"/>
  <c r="AZ47" i="34" s="1"/>
  <c r="AN47" i="34"/>
  <c r="BA47" i="34" s="1"/>
  <c r="AO47" i="34"/>
  <c r="BB47" i="34" s="1"/>
  <c r="AP47" i="34"/>
  <c r="BC47" i="34" s="1"/>
  <c r="AQ47" i="34"/>
  <c r="BD47" i="34" s="1"/>
  <c r="AR47" i="34"/>
  <c r="BE47" i="34" s="1"/>
  <c r="AJ28" i="34"/>
  <c r="AK28" i="34"/>
  <c r="AL28" i="34"/>
  <c r="AM28" i="34"/>
  <c r="AN28" i="34"/>
  <c r="BA28" i="34" s="1"/>
  <c r="AO28" i="34"/>
  <c r="AP28" i="34"/>
  <c r="AQ28" i="34"/>
  <c r="AR28" i="34"/>
  <c r="BE28" i="34" s="1"/>
  <c r="AJ29" i="34"/>
  <c r="AW29" i="34" s="1"/>
  <c r="AK29" i="34"/>
  <c r="AX29" i="34" s="1"/>
  <c r="AL29" i="34"/>
  <c r="AY29" i="34" s="1"/>
  <c r="AM29" i="34"/>
  <c r="AZ29" i="34" s="1"/>
  <c r="AN29" i="34"/>
  <c r="BA29" i="34" s="1"/>
  <c r="AO29" i="34"/>
  <c r="BB29" i="34" s="1"/>
  <c r="AP29" i="34"/>
  <c r="BC29" i="34" s="1"/>
  <c r="AQ29" i="34"/>
  <c r="BD29" i="34" s="1"/>
  <c r="AR29" i="34"/>
  <c r="BE29" i="34" s="1"/>
  <c r="AJ30" i="34"/>
  <c r="AW30" i="34" s="1"/>
  <c r="AK30" i="34"/>
  <c r="AX30" i="34" s="1"/>
  <c r="AL30" i="34"/>
  <c r="AY30" i="34" s="1"/>
  <c r="AM30" i="34"/>
  <c r="AZ30" i="34" s="1"/>
  <c r="AN30" i="34"/>
  <c r="BA30" i="34" s="1"/>
  <c r="AO30" i="34"/>
  <c r="BB30" i="34" s="1"/>
  <c r="AP30" i="34"/>
  <c r="BC30" i="34" s="1"/>
  <c r="AQ30" i="34"/>
  <c r="BD30" i="34" s="1"/>
  <c r="AR30" i="34"/>
  <c r="BE30" i="34" s="1"/>
  <c r="AJ31" i="34"/>
  <c r="AW31" i="34" s="1"/>
  <c r="AK31" i="34"/>
  <c r="AX31" i="34" s="1"/>
  <c r="AL31" i="34"/>
  <c r="AY31" i="34" s="1"/>
  <c r="AM31" i="34"/>
  <c r="AZ31" i="34" s="1"/>
  <c r="AN31" i="34"/>
  <c r="BA31" i="34" s="1"/>
  <c r="AO31" i="34"/>
  <c r="BB31" i="34" s="1"/>
  <c r="AP31" i="34"/>
  <c r="BC31" i="34" s="1"/>
  <c r="AQ31" i="34"/>
  <c r="BD31" i="34" s="1"/>
  <c r="AR31" i="34"/>
  <c r="BE31" i="34" s="1"/>
  <c r="AJ16" i="34"/>
  <c r="AK16" i="34"/>
  <c r="AL16" i="34"/>
  <c r="AM16" i="34"/>
  <c r="AZ16" i="34" s="1"/>
  <c r="AN16" i="34"/>
  <c r="AO16" i="34"/>
  <c r="AP16" i="34"/>
  <c r="AQ16" i="34"/>
  <c r="BD16" i="34" s="1"/>
  <c r="AR16" i="34"/>
  <c r="AJ17" i="34"/>
  <c r="AW17" i="34" s="1"/>
  <c r="AK17" i="34"/>
  <c r="AX17" i="34" s="1"/>
  <c r="AL17" i="34"/>
  <c r="AY17" i="34" s="1"/>
  <c r="AM17" i="34"/>
  <c r="AZ17" i="34" s="1"/>
  <c r="AN17" i="34"/>
  <c r="BA17" i="34" s="1"/>
  <c r="AO17" i="34"/>
  <c r="BB17" i="34" s="1"/>
  <c r="AP17" i="34"/>
  <c r="BC17" i="34" s="1"/>
  <c r="AQ17" i="34"/>
  <c r="BD17" i="34" s="1"/>
  <c r="AR17" i="34"/>
  <c r="BE17" i="34" s="1"/>
  <c r="AJ18" i="34"/>
  <c r="AW18" i="34" s="1"/>
  <c r="AK18" i="34"/>
  <c r="AX18" i="34" s="1"/>
  <c r="AL18" i="34"/>
  <c r="AY18" i="34" s="1"/>
  <c r="AM18" i="34"/>
  <c r="AZ18" i="34" s="1"/>
  <c r="AN18" i="34"/>
  <c r="BA18" i="34" s="1"/>
  <c r="AO18" i="34"/>
  <c r="BB18" i="34" s="1"/>
  <c r="AP18" i="34"/>
  <c r="BC18" i="34" s="1"/>
  <c r="AQ18" i="34"/>
  <c r="BD18" i="34" s="1"/>
  <c r="AR18" i="34"/>
  <c r="BE18" i="34" s="1"/>
  <c r="AJ19" i="34"/>
  <c r="AW19" i="34" s="1"/>
  <c r="AK19" i="34"/>
  <c r="AX19" i="34" s="1"/>
  <c r="AL19" i="34"/>
  <c r="AY19" i="34" s="1"/>
  <c r="AM19" i="34"/>
  <c r="AZ19" i="34" s="1"/>
  <c r="AN19" i="34"/>
  <c r="BA19" i="34" s="1"/>
  <c r="AO19" i="34"/>
  <c r="BB19" i="34" s="1"/>
  <c r="AP19" i="34"/>
  <c r="BC19" i="34" s="1"/>
  <c r="AQ19" i="34"/>
  <c r="BD19" i="34" s="1"/>
  <c r="AR19" i="34"/>
  <c r="BE19" i="34" s="1"/>
  <c r="AJ7" i="34"/>
  <c r="AW7" i="34" s="1"/>
  <c r="AW8" i="34" s="1"/>
  <c r="AK7" i="34"/>
  <c r="AX7" i="34" s="1"/>
  <c r="AX8" i="34" s="1"/>
  <c r="AL7" i="34"/>
  <c r="AY7" i="34" s="1"/>
  <c r="AY8" i="34" s="1"/>
  <c r="AM7" i="34"/>
  <c r="AZ7" i="34" s="1"/>
  <c r="AZ8" i="34" s="1"/>
  <c r="AN7" i="34"/>
  <c r="BA7" i="34" s="1"/>
  <c r="BA8" i="34" s="1"/>
  <c r="AO7" i="34"/>
  <c r="AO8" i="34" s="1"/>
  <c r="AP7" i="34"/>
  <c r="BC7" i="34" s="1"/>
  <c r="BC8" i="34" s="1"/>
  <c r="AQ7" i="34"/>
  <c r="AQ8" i="34" s="1"/>
  <c r="AR7" i="34"/>
  <c r="BE7" i="34" s="1"/>
  <c r="BE8" i="34" s="1"/>
  <c r="BC177" i="36"/>
  <c r="BD177" i="36"/>
  <c r="AW177" i="36"/>
  <c r="AX177" i="36"/>
  <c r="AY177" i="36"/>
  <c r="AZ177" i="36"/>
  <c r="BA177" i="36"/>
  <c r="BB177" i="36"/>
  <c r="BE177" i="36"/>
  <c r="AT177" i="36"/>
  <c r="AU177" i="36"/>
  <c r="AV177" i="36"/>
  <c r="AJ175" i="36"/>
  <c r="AK175" i="36"/>
  <c r="AL175" i="36"/>
  <c r="AM175" i="36"/>
  <c r="AN175" i="36"/>
  <c r="AO175" i="36"/>
  <c r="AP175" i="36"/>
  <c r="AQ175" i="36"/>
  <c r="AR175" i="36"/>
  <c r="AJ176" i="36"/>
  <c r="AK176" i="36"/>
  <c r="AK177" i="36" s="1"/>
  <c r="AX179" i="36" s="1"/>
  <c r="AL176" i="36"/>
  <c r="AM176" i="36"/>
  <c r="AN176" i="36"/>
  <c r="AO176" i="36"/>
  <c r="AP176" i="36"/>
  <c r="AQ176" i="36"/>
  <c r="AR176" i="36"/>
  <c r="AJ164" i="36"/>
  <c r="AW164" i="36" s="1"/>
  <c r="AK164" i="36"/>
  <c r="AX164" i="36" s="1"/>
  <c r="AL164" i="36"/>
  <c r="AY164" i="36" s="1"/>
  <c r="AM164" i="36"/>
  <c r="AN164" i="36"/>
  <c r="AO164" i="36"/>
  <c r="BB164" i="36" s="1"/>
  <c r="AP164" i="36"/>
  <c r="BC164" i="36" s="1"/>
  <c r="AQ164" i="36"/>
  <c r="AR164" i="36"/>
  <c r="BE164" i="36" s="1"/>
  <c r="AJ165" i="36"/>
  <c r="AW165" i="36" s="1"/>
  <c r="AK165" i="36"/>
  <c r="AX165" i="36" s="1"/>
  <c r="AL165" i="36"/>
  <c r="AY165" i="36" s="1"/>
  <c r="AM165" i="36"/>
  <c r="AZ165" i="36" s="1"/>
  <c r="AN165" i="36"/>
  <c r="BA165" i="36" s="1"/>
  <c r="AO165" i="36"/>
  <c r="BB165" i="36" s="1"/>
  <c r="AP165" i="36"/>
  <c r="AQ165" i="36"/>
  <c r="BD165" i="36" s="1"/>
  <c r="AR165" i="36"/>
  <c r="BE165" i="36" s="1"/>
  <c r="AJ166" i="36"/>
  <c r="AW166" i="36" s="1"/>
  <c r="AK166" i="36"/>
  <c r="AX166" i="36" s="1"/>
  <c r="AL166" i="36"/>
  <c r="AY166" i="36" s="1"/>
  <c r="AM166" i="36"/>
  <c r="AZ166" i="36" s="1"/>
  <c r="AN166" i="36"/>
  <c r="BA166" i="36" s="1"/>
  <c r="AO166" i="36"/>
  <c r="AP166" i="36"/>
  <c r="BC166" i="36" s="1"/>
  <c r="AQ166" i="36"/>
  <c r="BD166" i="36" s="1"/>
  <c r="AR166" i="36"/>
  <c r="BE166" i="36" s="1"/>
  <c r="AJ144" i="36"/>
  <c r="AW144" i="36" s="1"/>
  <c r="AK144" i="36"/>
  <c r="AX144" i="36" s="1"/>
  <c r="AL144" i="36"/>
  <c r="AY144" i="36" s="1"/>
  <c r="AM144" i="36"/>
  <c r="AZ144" i="36" s="1"/>
  <c r="AN144" i="36"/>
  <c r="BA144" i="36" s="1"/>
  <c r="AO144" i="36"/>
  <c r="AP144" i="36"/>
  <c r="BC144" i="36" s="1"/>
  <c r="AQ144" i="36"/>
  <c r="BD144" i="36" s="1"/>
  <c r="AR144" i="36"/>
  <c r="BE144" i="36" s="1"/>
  <c r="AJ145" i="36"/>
  <c r="AW145" i="36" s="1"/>
  <c r="AK145" i="36"/>
  <c r="AX145" i="36" s="1"/>
  <c r="AL145" i="36"/>
  <c r="AY145" i="36" s="1"/>
  <c r="AM145" i="36"/>
  <c r="AZ145" i="36" s="1"/>
  <c r="AN145" i="36"/>
  <c r="BA145" i="36" s="1"/>
  <c r="AO145" i="36"/>
  <c r="BB145" i="36" s="1"/>
  <c r="AP145" i="36"/>
  <c r="BC145" i="36" s="1"/>
  <c r="AQ145" i="36"/>
  <c r="BD145" i="36" s="1"/>
  <c r="AR145" i="36"/>
  <c r="BE145" i="36" s="1"/>
  <c r="AJ146" i="36"/>
  <c r="AW146" i="36" s="1"/>
  <c r="AK146" i="36"/>
  <c r="AX146" i="36" s="1"/>
  <c r="AL146" i="36"/>
  <c r="AY146" i="36" s="1"/>
  <c r="AM146" i="36"/>
  <c r="AZ146" i="36" s="1"/>
  <c r="AN146" i="36"/>
  <c r="BA146" i="36" s="1"/>
  <c r="AO146" i="36"/>
  <c r="BB146" i="36" s="1"/>
  <c r="AP146" i="36"/>
  <c r="BC146" i="36" s="1"/>
  <c r="AQ146" i="36"/>
  <c r="BD146" i="36" s="1"/>
  <c r="AR146" i="36"/>
  <c r="BE146" i="36" s="1"/>
  <c r="AJ147" i="36"/>
  <c r="AW147" i="36" s="1"/>
  <c r="AK147" i="36"/>
  <c r="AX147" i="36" s="1"/>
  <c r="AL147" i="36"/>
  <c r="AY147" i="36" s="1"/>
  <c r="AM147" i="36"/>
  <c r="AZ147" i="36" s="1"/>
  <c r="AN147" i="36"/>
  <c r="BA147" i="36" s="1"/>
  <c r="AO147" i="36"/>
  <c r="BB147" i="36" s="1"/>
  <c r="AP147" i="36"/>
  <c r="BC147" i="36" s="1"/>
  <c r="AQ147" i="36"/>
  <c r="BD147" i="36" s="1"/>
  <c r="AR147" i="36"/>
  <c r="BE147" i="36" s="1"/>
  <c r="AJ148" i="36"/>
  <c r="AW148" i="36" s="1"/>
  <c r="AK148" i="36"/>
  <c r="AX148" i="36" s="1"/>
  <c r="AL148" i="36"/>
  <c r="AY148" i="36" s="1"/>
  <c r="AM148" i="36"/>
  <c r="AZ148" i="36" s="1"/>
  <c r="AN148" i="36"/>
  <c r="BA148" i="36" s="1"/>
  <c r="AO148" i="36"/>
  <c r="BB148" i="36" s="1"/>
  <c r="AP148" i="36"/>
  <c r="BC148" i="36" s="1"/>
  <c r="AQ148" i="36"/>
  <c r="BD148" i="36" s="1"/>
  <c r="AR148" i="36"/>
  <c r="BE148" i="36" s="1"/>
  <c r="AJ149" i="36"/>
  <c r="AW149" i="36" s="1"/>
  <c r="AK149" i="36"/>
  <c r="AX149" i="36" s="1"/>
  <c r="AL149" i="36"/>
  <c r="AY149" i="36" s="1"/>
  <c r="AM149" i="36"/>
  <c r="AZ149" i="36" s="1"/>
  <c r="AN149" i="36"/>
  <c r="BA149" i="36" s="1"/>
  <c r="AO149" i="36"/>
  <c r="BB149" i="36" s="1"/>
  <c r="AP149" i="36"/>
  <c r="BC149" i="36" s="1"/>
  <c r="AQ149" i="36"/>
  <c r="BD149" i="36" s="1"/>
  <c r="AR149" i="36"/>
  <c r="BE149" i="36" s="1"/>
  <c r="AJ150" i="36"/>
  <c r="AW150" i="36" s="1"/>
  <c r="AK150" i="36"/>
  <c r="AX150" i="36" s="1"/>
  <c r="AL150" i="36"/>
  <c r="AY150" i="36" s="1"/>
  <c r="AM150" i="36"/>
  <c r="AZ150" i="36" s="1"/>
  <c r="AN150" i="36"/>
  <c r="AO150" i="36"/>
  <c r="BB150" i="36" s="1"/>
  <c r="AP150" i="36"/>
  <c r="BC150" i="36" s="1"/>
  <c r="AQ150" i="36"/>
  <c r="BD150" i="36" s="1"/>
  <c r="AR150" i="36"/>
  <c r="BE150" i="36" s="1"/>
  <c r="AJ151" i="36"/>
  <c r="AW151" i="36" s="1"/>
  <c r="AK151" i="36"/>
  <c r="AX151" i="36" s="1"/>
  <c r="AL151" i="36"/>
  <c r="AY151" i="36" s="1"/>
  <c r="AM151" i="36"/>
  <c r="AZ151" i="36" s="1"/>
  <c r="AN151" i="36"/>
  <c r="BA151" i="36" s="1"/>
  <c r="AO151" i="36"/>
  <c r="BB151" i="36" s="1"/>
  <c r="AP151" i="36"/>
  <c r="BC151" i="36" s="1"/>
  <c r="AQ151" i="36"/>
  <c r="BD151" i="36" s="1"/>
  <c r="AR151" i="36"/>
  <c r="BE151" i="36" s="1"/>
  <c r="AJ152" i="36"/>
  <c r="AW152" i="36" s="1"/>
  <c r="AK152" i="36"/>
  <c r="AX152" i="36" s="1"/>
  <c r="AL152" i="36"/>
  <c r="AY152" i="36" s="1"/>
  <c r="AM152" i="36"/>
  <c r="AZ152" i="36" s="1"/>
  <c r="AN152" i="36"/>
  <c r="BA152" i="36" s="1"/>
  <c r="AO152" i="36"/>
  <c r="BB152" i="36" s="1"/>
  <c r="AP152" i="36"/>
  <c r="BC152" i="36" s="1"/>
  <c r="AQ152" i="36"/>
  <c r="BD152" i="36" s="1"/>
  <c r="AR152" i="36"/>
  <c r="BE152" i="36" s="1"/>
  <c r="AJ153" i="36"/>
  <c r="AW153" i="36" s="1"/>
  <c r="AK153" i="36"/>
  <c r="AX153" i="36" s="1"/>
  <c r="AL153" i="36"/>
  <c r="AY153" i="36" s="1"/>
  <c r="AM153" i="36"/>
  <c r="AZ153" i="36" s="1"/>
  <c r="AN153" i="36"/>
  <c r="BA153" i="36" s="1"/>
  <c r="AO153" i="36"/>
  <c r="BB153" i="36" s="1"/>
  <c r="AP153" i="36"/>
  <c r="BC153" i="36" s="1"/>
  <c r="AQ153" i="36"/>
  <c r="BD153" i="36" s="1"/>
  <c r="AR153" i="36"/>
  <c r="BE153" i="36" s="1"/>
  <c r="AJ154" i="36"/>
  <c r="AW154" i="36" s="1"/>
  <c r="AK154" i="36"/>
  <c r="AX154" i="36" s="1"/>
  <c r="AL154" i="36"/>
  <c r="AY154" i="36" s="1"/>
  <c r="AM154" i="36"/>
  <c r="AZ154" i="36" s="1"/>
  <c r="AN154" i="36"/>
  <c r="BA154" i="36" s="1"/>
  <c r="AO154" i="36"/>
  <c r="BB154" i="36" s="1"/>
  <c r="AP154" i="36"/>
  <c r="BC154" i="36" s="1"/>
  <c r="AQ154" i="36"/>
  <c r="BD154" i="36" s="1"/>
  <c r="AR154" i="36"/>
  <c r="BE154" i="36" s="1"/>
  <c r="AJ155" i="36"/>
  <c r="AW155" i="36" s="1"/>
  <c r="AK155" i="36"/>
  <c r="AX155" i="36" s="1"/>
  <c r="AL155" i="36"/>
  <c r="AY155" i="36" s="1"/>
  <c r="AM155" i="36"/>
  <c r="AZ155" i="36" s="1"/>
  <c r="AN155" i="36"/>
  <c r="BA155" i="36" s="1"/>
  <c r="AO155" i="36"/>
  <c r="BB155" i="36" s="1"/>
  <c r="AP155" i="36"/>
  <c r="BC155" i="36" s="1"/>
  <c r="AQ155" i="36"/>
  <c r="BD155" i="36" s="1"/>
  <c r="AR155" i="36"/>
  <c r="BE155" i="36" s="1"/>
  <c r="AJ132" i="36"/>
  <c r="AK132" i="36"/>
  <c r="AX132" i="36" s="1"/>
  <c r="AL132" i="36"/>
  <c r="AY132" i="36" s="1"/>
  <c r="AM132" i="36"/>
  <c r="AN132" i="36"/>
  <c r="AO132" i="36"/>
  <c r="AP132" i="36"/>
  <c r="AQ132" i="36"/>
  <c r="BD132" i="36" s="1"/>
  <c r="AR132" i="36"/>
  <c r="BE132" i="36" s="1"/>
  <c r="AJ133" i="36"/>
  <c r="AW133" i="36" s="1"/>
  <c r="AK133" i="36"/>
  <c r="AX133" i="36" s="1"/>
  <c r="AL133" i="36"/>
  <c r="AY133" i="36" s="1"/>
  <c r="AM133" i="36"/>
  <c r="AZ133" i="36" s="1"/>
  <c r="AN133" i="36"/>
  <c r="BA133" i="36" s="1"/>
  <c r="AO133" i="36"/>
  <c r="BB133" i="36" s="1"/>
  <c r="AP133" i="36"/>
  <c r="BC133" i="36" s="1"/>
  <c r="AQ133" i="36"/>
  <c r="BD133" i="36" s="1"/>
  <c r="AR133" i="36"/>
  <c r="BE133" i="36" s="1"/>
  <c r="AJ134" i="36"/>
  <c r="AW134" i="36" s="1"/>
  <c r="AK134" i="36"/>
  <c r="AX134" i="36" s="1"/>
  <c r="AL134" i="36"/>
  <c r="AY134" i="36" s="1"/>
  <c r="AM134" i="36"/>
  <c r="AZ134" i="36" s="1"/>
  <c r="AN134" i="36"/>
  <c r="BA134" i="36" s="1"/>
  <c r="AO134" i="36"/>
  <c r="BB134" i="36" s="1"/>
  <c r="AP134" i="36"/>
  <c r="BC134" i="36" s="1"/>
  <c r="AQ134" i="36"/>
  <c r="BD134" i="36" s="1"/>
  <c r="AR134" i="36"/>
  <c r="BE134" i="36" s="1"/>
  <c r="AJ135" i="36"/>
  <c r="AW135" i="36" s="1"/>
  <c r="AK135" i="36"/>
  <c r="AX135" i="36" s="1"/>
  <c r="AL135" i="36"/>
  <c r="AY135" i="36" s="1"/>
  <c r="AM135" i="36"/>
  <c r="AZ135" i="36" s="1"/>
  <c r="AN135" i="36"/>
  <c r="BA135" i="36" s="1"/>
  <c r="AO135" i="36"/>
  <c r="BB135" i="36" s="1"/>
  <c r="AP135" i="36"/>
  <c r="BC135" i="36" s="1"/>
  <c r="AQ135" i="36"/>
  <c r="BD135" i="36" s="1"/>
  <c r="AR135" i="36"/>
  <c r="BE135" i="36" s="1"/>
  <c r="AJ123" i="36"/>
  <c r="AW123" i="36" s="1"/>
  <c r="AW124" i="36" s="1"/>
  <c r="AK123" i="36"/>
  <c r="AL123" i="36"/>
  <c r="AY123" i="36" s="1"/>
  <c r="AY124" i="36" s="1"/>
  <c r="AM123" i="36"/>
  <c r="AZ123" i="36" s="1"/>
  <c r="AZ124" i="36" s="1"/>
  <c r="AN123" i="36"/>
  <c r="BA123" i="36" s="1"/>
  <c r="BA124" i="36" s="1"/>
  <c r="AO123" i="36"/>
  <c r="AO124" i="36" s="1"/>
  <c r="AP123" i="36"/>
  <c r="BC123" i="36" s="1"/>
  <c r="BC124" i="36" s="1"/>
  <c r="AQ123" i="36"/>
  <c r="AQ124" i="36" s="1"/>
  <c r="AR123" i="36"/>
  <c r="BE123" i="36" s="1"/>
  <c r="BE124" i="36" s="1"/>
  <c r="AL124" i="36"/>
  <c r="AJ94" i="36"/>
  <c r="AW94" i="36" s="1"/>
  <c r="AK94" i="36"/>
  <c r="AX94" i="36" s="1"/>
  <c r="AL94" i="36"/>
  <c r="AY94" i="36" s="1"/>
  <c r="AM94" i="36"/>
  <c r="AZ94" i="36" s="1"/>
  <c r="AN94" i="36"/>
  <c r="BA94" i="36" s="1"/>
  <c r="AO94" i="36"/>
  <c r="BB94" i="36" s="1"/>
  <c r="AP94" i="36"/>
  <c r="AQ94" i="36"/>
  <c r="BD94" i="36" s="1"/>
  <c r="AR94" i="36"/>
  <c r="BE94" i="36" s="1"/>
  <c r="AJ95" i="36"/>
  <c r="AW95" i="36" s="1"/>
  <c r="AK95" i="36"/>
  <c r="AX95" i="36" s="1"/>
  <c r="AL95" i="36"/>
  <c r="AY95" i="36" s="1"/>
  <c r="AM95" i="36"/>
  <c r="AZ95" i="36" s="1"/>
  <c r="AN95" i="36"/>
  <c r="BA95" i="36" s="1"/>
  <c r="AO95" i="36"/>
  <c r="BB95" i="36" s="1"/>
  <c r="AP95" i="36"/>
  <c r="BC95" i="36" s="1"/>
  <c r="AQ95" i="36"/>
  <c r="AR95" i="36"/>
  <c r="BE95" i="36" s="1"/>
  <c r="AJ96" i="36"/>
  <c r="AW96" i="36" s="1"/>
  <c r="AK96" i="36"/>
  <c r="AX96" i="36" s="1"/>
  <c r="AL96" i="36"/>
  <c r="AY96" i="36" s="1"/>
  <c r="AM96" i="36"/>
  <c r="AZ96" i="36" s="1"/>
  <c r="AN96" i="36"/>
  <c r="BA96" i="36" s="1"/>
  <c r="AO96" i="36"/>
  <c r="BB96" i="36" s="1"/>
  <c r="AP96" i="36"/>
  <c r="BC96" i="36" s="1"/>
  <c r="AQ96" i="36"/>
  <c r="BD96" i="36" s="1"/>
  <c r="AR96" i="36"/>
  <c r="BE96" i="36" s="1"/>
  <c r="AJ97" i="36"/>
  <c r="AW97" i="36" s="1"/>
  <c r="AK97" i="36"/>
  <c r="AX97" i="36" s="1"/>
  <c r="AL97" i="36"/>
  <c r="AY97" i="36" s="1"/>
  <c r="AM97" i="36"/>
  <c r="AZ97" i="36" s="1"/>
  <c r="AN97" i="36"/>
  <c r="BA97" i="36" s="1"/>
  <c r="AO97" i="36"/>
  <c r="BB97" i="36" s="1"/>
  <c r="AP97" i="36"/>
  <c r="BC97" i="36" s="1"/>
  <c r="AQ97" i="36"/>
  <c r="BD97" i="36" s="1"/>
  <c r="AR97" i="36"/>
  <c r="BE97" i="36" s="1"/>
  <c r="AJ98" i="36"/>
  <c r="AW98" i="36" s="1"/>
  <c r="AK98" i="36"/>
  <c r="AX98" i="36" s="1"/>
  <c r="AL98" i="36"/>
  <c r="AY98" i="36" s="1"/>
  <c r="AM98" i="36"/>
  <c r="AZ98" i="36" s="1"/>
  <c r="AN98" i="36"/>
  <c r="BA98" i="36" s="1"/>
  <c r="AO98" i="36"/>
  <c r="BB98" i="36" s="1"/>
  <c r="AP98" i="36"/>
  <c r="BC98" i="36" s="1"/>
  <c r="AQ98" i="36"/>
  <c r="BD98" i="36" s="1"/>
  <c r="AR98" i="36"/>
  <c r="BE98" i="36" s="1"/>
  <c r="AJ99" i="36"/>
  <c r="AW99" i="36" s="1"/>
  <c r="AK99" i="36"/>
  <c r="AX99" i="36" s="1"/>
  <c r="AL99" i="36"/>
  <c r="AY99" i="36" s="1"/>
  <c r="AM99" i="36"/>
  <c r="AZ99" i="36" s="1"/>
  <c r="AN99" i="36"/>
  <c r="BA99" i="36" s="1"/>
  <c r="AO99" i="36"/>
  <c r="BB99" i="36" s="1"/>
  <c r="AP99" i="36"/>
  <c r="BC99" i="36" s="1"/>
  <c r="AQ99" i="36"/>
  <c r="BD99" i="36" s="1"/>
  <c r="AR99" i="36"/>
  <c r="BE99" i="36" s="1"/>
  <c r="AJ100" i="36"/>
  <c r="AW100" i="36" s="1"/>
  <c r="AK100" i="36"/>
  <c r="AX100" i="36" s="1"/>
  <c r="AL100" i="36"/>
  <c r="AY100" i="36" s="1"/>
  <c r="AM100" i="36"/>
  <c r="AZ100" i="36" s="1"/>
  <c r="AN100" i="36"/>
  <c r="BA100" i="36" s="1"/>
  <c r="AO100" i="36"/>
  <c r="BB100" i="36" s="1"/>
  <c r="AP100" i="36"/>
  <c r="BC100" i="36" s="1"/>
  <c r="AQ100" i="36"/>
  <c r="BD100" i="36" s="1"/>
  <c r="AR100" i="36"/>
  <c r="BE100" i="36" s="1"/>
  <c r="AJ101" i="36"/>
  <c r="AW101" i="36" s="1"/>
  <c r="AK101" i="36"/>
  <c r="AX101" i="36" s="1"/>
  <c r="AL101" i="36"/>
  <c r="AY101" i="36" s="1"/>
  <c r="AM101" i="36"/>
  <c r="AZ101" i="36" s="1"/>
  <c r="AN101" i="36"/>
  <c r="BA101" i="36" s="1"/>
  <c r="AO101" i="36"/>
  <c r="BB101" i="36" s="1"/>
  <c r="AP101" i="36"/>
  <c r="BC101" i="36" s="1"/>
  <c r="AQ101" i="36"/>
  <c r="BD101" i="36" s="1"/>
  <c r="AR101" i="36"/>
  <c r="BE101" i="36" s="1"/>
  <c r="AJ102" i="36"/>
  <c r="AW102" i="36" s="1"/>
  <c r="AK102" i="36"/>
  <c r="AX102" i="36" s="1"/>
  <c r="AL102" i="36"/>
  <c r="AY102" i="36" s="1"/>
  <c r="AM102" i="36"/>
  <c r="AZ102" i="36" s="1"/>
  <c r="AN102" i="36"/>
  <c r="BA102" i="36" s="1"/>
  <c r="AO102" i="36"/>
  <c r="BB102" i="36" s="1"/>
  <c r="AP102" i="36"/>
  <c r="BC102" i="36" s="1"/>
  <c r="AQ102" i="36"/>
  <c r="BD102" i="36" s="1"/>
  <c r="AR102" i="36"/>
  <c r="BE102" i="36" s="1"/>
  <c r="AJ103" i="36"/>
  <c r="AW103" i="36" s="1"/>
  <c r="AK103" i="36"/>
  <c r="AX103" i="36" s="1"/>
  <c r="AL103" i="36"/>
  <c r="AY103" i="36" s="1"/>
  <c r="AM103" i="36"/>
  <c r="AZ103" i="36" s="1"/>
  <c r="AN103" i="36"/>
  <c r="BA103" i="36" s="1"/>
  <c r="AO103" i="36"/>
  <c r="BB103" i="36" s="1"/>
  <c r="AP103" i="36"/>
  <c r="BC103" i="36" s="1"/>
  <c r="AQ103" i="36"/>
  <c r="BD103" i="36" s="1"/>
  <c r="AR103" i="36"/>
  <c r="BE103" i="36" s="1"/>
  <c r="AJ104" i="36"/>
  <c r="AW104" i="36" s="1"/>
  <c r="AK104" i="36"/>
  <c r="AX104" i="36" s="1"/>
  <c r="AL104" i="36"/>
  <c r="AY104" i="36" s="1"/>
  <c r="AM104" i="36"/>
  <c r="AZ104" i="36" s="1"/>
  <c r="AN104" i="36"/>
  <c r="BA104" i="36" s="1"/>
  <c r="AO104" i="36"/>
  <c r="BB104" i="36" s="1"/>
  <c r="AP104" i="36"/>
  <c r="BC104" i="36" s="1"/>
  <c r="AQ104" i="36"/>
  <c r="BD104" i="36" s="1"/>
  <c r="AR104" i="36"/>
  <c r="BE104" i="36" s="1"/>
  <c r="AJ105" i="36"/>
  <c r="AW105" i="36" s="1"/>
  <c r="AK105" i="36"/>
  <c r="AX105" i="36" s="1"/>
  <c r="AL105" i="36"/>
  <c r="AY105" i="36" s="1"/>
  <c r="AM105" i="36"/>
  <c r="AZ105" i="36" s="1"/>
  <c r="AN105" i="36"/>
  <c r="BA105" i="36" s="1"/>
  <c r="AO105" i="36"/>
  <c r="BB105" i="36" s="1"/>
  <c r="AP105" i="36"/>
  <c r="BC105" i="36" s="1"/>
  <c r="AQ105" i="36"/>
  <c r="BD105" i="36" s="1"/>
  <c r="AR105" i="36"/>
  <c r="BE105" i="36" s="1"/>
  <c r="AJ106" i="36"/>
  <c r="AW106" i="36" s="1"/>
  <c r="AK106" i="36"/>
  <c r="AX106" i="36" s="1"/>
  <c r="AL106" i="36"/>
  <c r="AY106" i="36" s="1"/>
  <c r="AM106" i="36"/>
  <c r="AZ106" i="36" s="1"/>
  <c r="AN106" i="36"/>
  <c r="BA106" i="36" s="1"/>
  <c r="AO106" i="36"/>
  <c r="BB106" i="36" s="1"/>
  <c r="AP106" i="36"/>
  <c r="BC106" i="36" s="1"/>
  <c r="AQ106" i="36"/>
  <c r="BD106" i="36" s="1"/>
  <c r="AR106" i="36"/>
  <c r="BE106" i="36" s="1"/>
  <c r="AJ107" i="36"/>
  <c r="AW107" i="36" s="1"/>
  <c r="AK107" i="36"/>
  <c r="AX107" i="36" s="1"/>
  <c r="AL107" i="36"/>
  <c r="AY107" i="36" s="1"/>
  <c r="AM107" i="36"/>
  <c r="AZ107" i="36" s="1"/>
  <c r="AN107" i="36"/>
  <c r="BA107" i="36" s="1"/>
  <c r="AO107" i="36"/>
  <c r="BB107" i="36" s="1"/>
  <c r="AP107" i="36"/>
  <c r="BC107" i="36" s="1"/>
  <c r="AQ107" i="36"/>
  <c r="BD107" i="36" s="1"/>
  <c r="AR107" i="36"/>
  <c r="BE107" i="36" s="1"/>
  <c r="AJ108" i="36"/>
  <c r="AW108" i="36" s="1"/>
  <c r="AK108" i="36"/>
  <c r="AX108" i="36" s="1"/>
  <c r="AL108" i="36"/>
  <c r="AY108" i="36" s="1"/>
  <c r="AM108" i="36"/>
  <c r="AZ108" i="36" s="1"/>
  <c r="AN108" i="36"/>
  <c r="BA108" i="36" s="1"/>
  <c r="AO108" i="36"/>
  <c r="BB108" i="36" s="1"/>
  <c r="AP108" i="36"/>
  <c r="BC108" i="36" s="1"/>
  <c r="AQ108" i="36"/>
  <c r="BD108" i="36" s="1"/>
  <c r="AR108" i="36"/>
  <c r="BE108" i="36" s="1"/>
  <c r="AJ109" i="36"/>
  <c r="AW109" i="36" s="1"/>
  <c r="AK109" i="36"/>
  <c r="AX109" i="36" s="1"/>
  <c r="AL109" i="36"/>
  <c r="AY109" i="36" s="1"/>
  <c r="AM109" i="36"/>
  <c r="AZ109" i="36" s="1"/>
  <c r="AN109" i="36"/>
  <c r="BA109" i="36" s="1"/>
  <c r="AO109" i="36"/>
  <c r="BB109" i="36" s="1"/>
  <c r="AP109" i="36"/>
  <c r="BC109" i="36" s="1"/>
  <c r="AQ109" i="36"/>
  <c r="BD109" i="36" s="1"/>
  <c r="AR109" i="36"/>
  <c r="BE109" i="36" s="1"/>
  <c r="AJ110" i="36"/>
  <c r="AW110" i="36" s="1"/>
  <c r="AK110" i="36"/>
  <c r="AX110" i="36" s="1"/>
  <c r="AL110" i="36"/>
  <c r="AY110" i="36" s="1"/>
  <c r="AM110" i="36"/>
  <c r="AZ110" i="36" s="1"/>
  <c r="AN110" i="36"/>
  <c r="BA110" i="36" s="1"/>
  <c r="AO110" i="36"/>
  <c r="BB110" i="36" s="1"/>
  <c r="AP110" i="36"/>
  <c r="BC110" i="36" s="1"/>
  <c r="AQ110" i="36"/>
  <c r="BD110" i="36" s="1"/>
  <c r="AR110" i="36"/>
  <c r="BE110" i="36" s="1"/>
  <c r="AJ111" i="36"/>
  <c r="AW111" i="36" s="1"/>
  <c r="AK111" i="36"/>
  <c r="AX111" i="36" s="1"/>
  <c r="AL111" i="36"/>
  <c r="AY111" i="36" s="1"/>
  <c r="AM111" i="36"/>
  <c r="AZ111" i="36" s="1"/>
  <c r="AN111" i="36"/>
  <c r="BA111" i="36" s="1"/>
  <c r="AO111" i="36"/>
  <c r="BB111" i="36" s="1"/>
  <c r="AP111" i="36"/>
  <c r="BC111" i="36" s="1"/>
  <c r="AQ111" i="36"/>
  <c r="BD111" i="36" s="1"/>
  <c r="AR111" i="36"/>
  <c r="BE111" i="36" s="1"/>
  <c r="AJ112" i="36"/>
  <c r="AW112" i="36" s="1"/>
  <c r="AK112" i="36"/>
  <c r="AX112" i="36" s="1"/>
  <c r="AL112" i="36"/>
  <c r="AY112" i="36" s="1"/>
  <c r="AM112" i="36"/>
  <c r="AZ112" i="36" s="1"/>
  <c r="AN112" i="36"/>
  <c r="BA112" i="36" s="1"/>
  <c r="AO112" i="36"/>
  <c r="BB112" i="36" s="1"/>
  <c r="AP112" i="36"/>
  <c r="BC112" i="36" s="1"/>
  <c r="AQ112" i="36"/>
  <c r="BD112" i="36" s="1"/>
  <c r="AR112" i="36"/>
  <c r="BE112" i="36" s="1"/>
  <c r="AJ113" i="36"/>
  <c r="AW113" i="36" s="1"/>
  <c r="AK113" i="36"/>
  <c r="AX113" i="36" s="1"/>
  <c r="AL113" i="36"/>
  <c r="AY113" i="36" s="1"/>
  <c r="AM113" i="36"/>
  <c r="AZ113" i="36" s="1"/>
  <c r="AN113" i="36"/>
  <c r="BA113" i="36" s="1"/>
  <c r="AO113" i="36"/>
  <c r="BB113" i="36" s="1"/>
  <c r="AP113" i="36"/>
  <c r="BC113" i="36" s="1"/>
  <c r="AQ113" i="36"/>
  <c r="BD113" i="36" s="1"/>
  <c r="AR113" i="36"/>
  <c r="BE113" i="36" s="1"/>
  <c r="AJ68" i="36"/>
  <c r="AK68" i="36"/>
  <c r="AL68" i="36"/>
  <c r="AM68" i="36"/>
  <c r="AN68" i="36"/>
  <c r="AO68" i="36"/>
  <c r="AP68" i="36"/>
  <c r="AQ68" i="36"/>
  <c r="AR68" i="36"/>
  <c r="AJ69" i="36"/>
  <c r="AK69" i="36"/>
  <c r="AL69" i="36"/>
  <c r="AM69" i="36"/>
  <c r="AN69" i="36"/>
  <c r="AO69" i="36"/>
  <c r="AP69" i="36"/>
  <c r="AQ69" i="36"/>
  <c r="AR69" i="36"/>
  <c r="AJ70" i="36"/>
  <c r="AK70" i="36"/>
  <c r="AL70" i="36"/>
  <c r="AM70" i="36"/>
  <c r="AN70" i="36"/>
  <c r="AO70" i="36"/>
  <c r="AP70" i="36"/>
  <c r="AQ70" i="36"/>
  <c r="AR70" i="36"/>
  <c r="AJ71" i="36"/>
  <c r="AW71" i="36" s="1"/>
  <c r="AK71" i="36"/>
  <c r="AX71" i="36" s="1"/>
  <c r="AL71" i="36"/>
  <c r="AY71" i="36" s="1"/>
  <c r="AM71" i="36"/>
  <c r="AZ71" i="36" s="1"/>
  <c r="AO71" i="36"/>
  <c r="BB71" i="36" s="1"/>
  <c r="AP71" i="36"/>
  <c r="BC71" i="36" s="1"/>
  <c r="AQ71" i="36"/>
  <c r="BD71" i="36" s="1"/>
  <c r="AR71" i="36"/>
  <c r="BE71" i="36" s="1"/>
  <c r="AJ73" i="36"/>
  <c r="AW73" i="36" s="1"/>
  <c r="AK73" i="36"/>
  <c r="AX73" i="36" s="1"/>
  <c r="AL73" i="36"/>
  <c r="AY73" i="36" s="1"/>
  <c r="AM73" i="36"/>
  <c r="AZ73" i="36" s="1"/>
  <c r="AN73" i="36"/>
  <c r="BA73" i="36" s="1"/>
  <c r="AO73" i="36"/>
  <c r="BB73" i="36" s="1"/>
  <c r="AP73" i="36"/>
  <c r="BC73" i="36" s="1"/>
  <c r="AQ73" i="36"/>
  <c r="BD73" i="36" s="1"/>
  <c r="AR73" i="36"/>
  <c r="BE73" i="36" s="1"/>
  <c r="AJ74" i="36"/>
  <c r="AW74" i="36" s="1"/>
  <c r="AK74" i="36"/>
  <c r="AX74" i="36" s="1"/>
  <c r="AL74" i="36"/>
  <c r="AY74" i="36" s="1"/>
  <c r="AM74" i="36"/>
  <c r="AZ74" i="36" s="1"/>
  <c r="AN74" i="36"/>
  <c r="BA74" i="36" s="1"/>
  <c r="AO74" i="36"/>
  <c r="BB74" i="36" s="1"/>
  <c r="AP74" i="36"/>
  <c r="BC74" i="36" s="1"/>
  <c r="AQ74" i="36"/>
  <c r="BD74" i="36" s="1"/>
  <c r="AR74" i="36"/>
  <c r="BE74" i="36" s="1"/>
  <c r="AJ75" i="36"/>
  <c r="AW75" i="36" s="1"/>
  <c r="AK75" i="36"/>
  <c r="AX75" i="36" s="1"/>
  <c r="AL75" i="36"/>
  <c r="AY75" i="36" s="1"/>
  <c r="AM75" i="36"/>
  <c r="AZ75" i="36" s="1"/>
  <c r="AN75" i="36"/>
  <c r="BA75" i="36" s="1"/>
  <c r="AO75" i="36"/>
  <c r="BB75" i="36" s="1"/>
  <c r="AP75" i="36"/>
  <c r="BC75" i="36" s="1"/>
  <c r="AQ75" i="36"/>
  <c r="BD75" i="36" s="1"/>
  <c r="AR75" i="36"/>
  <c r="BE75" i="36" s="1"/>
  <c r="AJ76" i="36"/>
  <c r="AW76" i="36" s="1"/>
  <c r="AK76" i="36"/>
  <c r="AX76" i="36" s="1"/>
  <c r="AL76" i="36"/>
  <c r="AY76" i="36" s="1"/>
  <c r="AM76" i="36"/>
  <c r="AZ76" i="36" s="1"/>
  <c r="AN76" i="36"/>
  <c r="BA76" i="36" s="1"/>
  <c r="AO76" i="36"/>
  <c r="BB76" i="36" s="1"/>
  <c r="AP76" i="36"/>
  <c r="BC76" i="36" s="1"/>
  <c r="AQ76" i="36"/>
  <c r="BD76" i="36" s="1"/>
  <c r="AR76" i="36"/>
  <c r="BE76" i="36" s="1"/>
  <c r="AJ77" i="36"/>
  <c r="AW77" i="36" s="1"/>
  <c r="AK77" i="36"/>
  <c r="AX77" i="36" s="1"/>
  <c r="AL77" i="36"/>
  <c r="AY77" i="36" s="1"/>
  <c r="AM77" i="36"/>
  <c r="AZ77" i="36" s="1"/>
  <c r="AN77" i="36"/>
  <c r="BA77" i="36" s="1"/>
  <c r="AO77" i="36"/>
  <c r="BB77" i="36" s="1"/>
  <c r="AP77" i="36"/>
  <c r="BC77" i="36" s="1"/>
  <c r="AQ77" i="36"/>
  <c r="BD77" i="36" s="1"/>
  <c r="AR77" i="36"/>
  <c r="BE77" i="36" s="1"/>
  <c r="AJ78" i="36"/>
  <c r="AW78" i="36" s="1"/>
  <c r="AK78" i="36"/>
  <c r="AX78" i="36" s="1"/>
  <c r="AY78" i="36"/>
  <c r="AM78" i="36"/>
  <c r="AZ78" i="36" s="1"/>
  <c r="AN78" i="36"/>
  <c r="BA78" i="36" s="1"/>
  <c r="AO78" i="36"/>
  <c r="BB78" i="36" s="1"/>
  <c r="AP78" i="36"/>
  <c r="BC78" i="36" s="1"/>
  <c r="AQ78" i="36"/>
  <c r="BD78" i="36" s="1"/>
  <c r="AR78" i="36"/>
  <c r="BE78" i="36" s="1"/>
  <c r="AJ79" i="36"/>
  <c r="AW79" i="36" s="1"/>
  <c r="AK79" i="36"/>
  <c r="AX79" i="36" s="1"/>
  <c r="AL79" i="36"/>
  <c r="AY79" i="36" s="1"/>
  <c r="AM79" i="36"/>
  <c r="AZ79" i="36" s="1"/>
  <c r="AN79" i="36"/>
  <c r="BA79" i="36" s="1"/>
  <c r="AO79" i="36"/>
  <c r="BB79" i="36" s="1"/>
  <c r="AP79" i="36"/>
  <c r="BC79" i="36" s="1"/>
  <c r="AQ79" i="36"/>
  <c r="BD79" i="36" s="1"/>
  <c r="AR79" i="36"/>
  <c r="BE79" i="36" s="1"/>
  <c r="AJ80" i="36"/>
  <c r="AW80" i="36" s="1"/>
  <c r="AK80" i="36"/>
  <c r="AX80" i="36" s="1"/>
  <c r="AL80" i="36"/>
  <c r="AY80" i="36" s="1"/>
  <c r="AM80" i="36"/>
  <c r="AZ80" i="36" s="1"/>
  <c r="AN80" i="36"/>
  <c r="BA80" i="36" s="1"/>
  <c r="AO80" i="36"/>
  <c r="BB80" i="36" s="1"/>
  <c r="AP80" i="36"/>
  <c r="BC80" i="36" s="1"/>
  <c r="AQ80" i="36"/>
  <c r="BD80" i="36" s="1"/>
  <c r="AR80" i="36"/>
  <c r="BE80" i="36" s="1"/>
  <c r="AJ81" i="36"/>
  <c r="AW81" i="36" s="1"/>
  <c r="AK81" i="36"/>
  <c r="AX81" i="36" s="1"/>
  <c r="AL81" i="36"/>
  <c r="AY81" i="36" s="1"/>
  <c r="AM81" i="36"/>
  <c r="AZ81" i="36" s="1"/>
  <c r="AN81" i="36"/>
  <c r="BA81" i="36" s="1"/>
  <c r="AO81" i="36"/>
  <c r="BB81" i="36" s="1"/>
  <c r="AP81" i="36"/>
  <c r="BC81" i="36" s="1"/>
  <c r="AQ81" i="36"/>
  <c r="BD81" i="36" s="1"/>
  <c r="AR81" i="36"/>
  <c r="BE81" i="36" s="1"/>
  <c r="AJ82" i="36"/>
  <c r="AW82" i="36" s="1"/>
  <c r="AK82" i="36"/>
  <c r="AX82" i="36" s="1"/>
  <c r="AL82" i="36"/>
  <c r="AY82" i="36" s="1"/>
  <c r="AM82" i="36"/>
  <c r="AZ82" i="36" s="1"/>
  <c r="AN82" i="36"/>
  <c r="BA82" i="36" s="1"/>
  <c r="AO82" i="36"/>
  <c r="BB82" i="36" s="1"/>
  <c r="AP82" i="36"/>
  <c r="BC82" i="36" s="1"/>
  <c r="AQ82" i="36"/>
  <c r="BD82" i="36" s="1"/>
  <c r="AR82" i="36"/>
  <c r="BE82" i="36" s="1"/>
  <c r="AJ83" i="36"/>
  <c r="AW83" i="36" s="1"/>
  <c r="AK83" i="36"/>
  <c r="AX83" i="36" s="1"/>
  <c r="AL83" i="36"/>
  <c r="AY83" i="36" s="1"/>
  <c r="AM83" i="36"/>
  <c r="AZ83" i="36" s="1"/>
  <c r="AN83" i="36"/>
  <c r="BA83" i="36" s="1"/>
  <c r="AO83" i="36"/>
  <c r="BB83" i="36" s="1"/>
  <c r="AP83" i="36"/>
  <c r="BC83" i="36" s="1"/>
  <c r="AQ83" i="36"/>
  <c r="BD83" i="36" s="1"/>
  <c r="AR83" i="36"/>
  <c r="BE83" i="36" s="1"/>
  <c r="AJ84" i="36"/>
  <c r="AW84" i="36" s="1"/>
  <c r="AK84" i="36"/>
  <c r="AX84" i="36" s="1"/>
  <c r="AL84" i="36"/>
  <c r="AY84" i="36" s="1"/>
  <c r="AM84" i="36"/>
  <c r="AN84" i="36"/>
  <c r="AO84" i="36"/>
  <c r="AP84" i="36"/>
  <c r="AQ84" i="36"/>
  <c r="AR84" i="36"/>
  <c r="AJ85" i="36"/>
  <c r="AW85" i="36" s="1"/>
  <c r="AK85" i="36"/>
  <c r="AX85" i="36" s="1"/>
  <c r="AL85" i="36"/>
  <c r="AY85" i="36" s="1"/>
  <c r="AM85" i="36"/>
  <c r="AZ85" i="36" s="1"/>
  <c r="BA85" i="36"/>
  <c r="AP85" i="36"/>
  <c r="BC85" i="36" s="1"/>
  <c r="AQ85" i="36"/>
  <c r="BD85" i="36" s="1"/>
  <c r="AR85" i="36"/>
  <c r="BE85" i="36" s="1"/>
  <c r="AJ52" i="36"/>
  <c r="AW52" i="36" s="1"/>
  <c r="AK52" i="36"/>
  <c r="AX52" i="36" s="1"/>
  <c r="AL52" i="36"/>
  <c r="AY52" i="36" s="1"/>
  <c r="AM52" i="36"/>
  <c r="AZ52" i="36" s="1"/>
  <c r="AN52" i="36"/>
  <c r="BA52" i="36" s="1"/>
  <c r="AO52" i="36"/>
  <c r="BB52" i="36" s="1"/>
  <c r="AP52" i="36"/>
  <c r="BC52" i="36" s="1"/>
  <c r="AQ52" i="36"/>
  <c r="BD52" i="36" s="1"/>
  <c r="AR52" i="36"/>
  <c r="BE52" i="36" s="1"/>
  <c r="AJ53" i="36"/>
  <c r="AW53" i="36" s="1"/>
  <c r="AK53" i="36"/>
  <c r="AL53" i="36"/>
  <c r="AM53" i="36"/>
  <c r="AZ53" i="36" s="1"/>
  <c r="AN53" i="36"/>
  <c r="BA53" i="36" s="1"/>
  <c r="AO53" i="36"/>
  <c r="BB53" i="36" s="1"/>
  <c r="AP53" i="36"/>
  <c r="BC53" i="36" s="1"/>
  <c r="AQ53" i="36"/>
  <c r="BD53" i="36" s="1"/>
  <c r="AR53" i="36"/>
  <c r="BE53" i="36" s="1"/>
  <c r="AJ54" i="36"/>
  <c r="AK54" i="36"/>
  <c r="AX54" i="36" s="1"/>
  <c r="AL54" i="36"/>
  <c r="AY54" i="36" s="1"/>
  <c r="AM54" i="36"/>
  <c r="AZ54" i="36" s="1"/>
  <c r="AN54" i="36"/>
  <c r="BA54" i="36" s="1"/>
  <c r="AO54" i="36"/>
  <c r="BB54" i="36" s="1"/>
  <c r="AP54" i="36"/>
  <c r="BC54" i="36" s="1"/>
  <c r="AQ54" i="36"/>
  <c r="BD54" i="36" s="1"/>
  <c r="AR54" i="36"/>
  <c r="AJ55" i="36"/>
  <c r="AW55" i="36" s="1"/>
  <c r="AK55" i="36"/>
  <c r="AX55" i="36" s="1"/>
  <c r="AL55" i="36"/>
  <c r="AY55" i="36" s="1"/>
  <c r="AM55" i="36"/>
  <c r="AZ55" i="36" s="1"/>
  <c r="AN55" i="36"/>
  <c r="BA55" i="36" s="1"/>
  <c r="AO55" i="36"/>
  <c r="BB55" i="36" s="1"/>
  <c r="AP55" i="36"/>
  <c r="BC55" i="36" s="1"/>
  <c r="AQ55" i="36"/>
  <c r="BD55" i="36" s="1"/>
  <c r="AR55" i="36"/>
  <c r="BE55" i="36" s="1"/>
  <c r="AJ56" i="36"/>
  <c r="AW56" i="36" s="1"/>
  <c r="AK56" i="36"/>
  <c r="AX56" i="36" s="1"/>
  <c r="AL56" i="36"/>
  <c r="AY56" i="36" s="1"/>
  <c r="AM56" i="36"/>
  <c r="AZ56" i="36" s="1"/>
  <c r="AN56" i="36"/>
  <c r="BA56" i="36" s="1"/>
  <c r="AO56" i="36"/>
  <c r="BB56" i="36" s="1"/>
  <c r="AP56" i="36"/>
  <c r="BC56" i="36" s="1"/>
  <c r="AQ56" i="36"/>
  <c r="BD56" i="36" s="1"/>
  <c r="AR56" i="36"/>
  <c r="BE56" i="36" s="1"/>
  <c r="AJ57" i="36"/>
  <c r="AW57" i="36" s="1"/>
  <c r="AK57" i="36"/>
  <c r="AX57" i="36" s="1"/>
  <c r="AL57" i="36"/>
  <c r="AY57" i="36" s="1"/>
  <c r="AM57" i="36"/>
  <c r="AZ57" i="36" s="1"/>
  <c r="AN57" i="36"/>
  <c r="BA57" i="36" s="1"/>
  <c r="AO57" i="36"/>
  <c r="BB57" i="36" s="1"/>
  <c r="AP57" i="36"/>
  <c r="BC57" i="36" s="1"/>
  <c r="AQ57" i="36"/>
  <c r="BD57" i="36" s="1"/>
  <c r="AR57" i="36"/>
  <c r="BE57" i="36" s="1"/>
  <c r="AJ58" i="36"/>
  <c r="AW58" i="36" s="1"/>
  <c r="AK58" i="36"/>
  <c r="AX58" i="36" s="1"/>
  <c r="AL58" i="36"/>
  <c r="AY58" i="36" s="1"/>
  <c r="AM58" i="36"/>
  <c r="AZ58" i="36" s="1"/>
  <c r="AN58" i="36"/>
  <c r="BA58" i="36" s="1"/>
  <c r="AO58" i="36"/>
  <c r="BB58" i="36" s="1"/>
  <c r="AP58" i="36"/>
  <c r="BC58" i="36" s="1"/>
  <c r="AQ58" i="36"/>
  <c r="BD58" i="36" s="1"/>
  <c r="AR58" i="36"/>
  <c r="BE58" i="36" s="1"/>
  <c r="AJ59" i="36"/>
  <c r="AW59" i="36" s="1"/>
  <c r="AK59" i="36"/>
  <c r="AX59" i="36" s="1"/>
  <c r="AL59" i="36"/>
  <c r="AY59" i="36" s="1"/>
  <c r="AM59" i="36"/>
  <c r="AZ59" i="36" s="1"/>
  <c r="AN59" i="36"/>
  <c r="BA59" i="36" s="1"/>
  <c r="AO59" i="36"/>
  <c r="BB59" i="36" s="1"/>
  <c r="AP59" i="36"/>
  <c r="BC59" i="36" s="1"/>
  <c r="AQ59" i="36"/>
  <c r="BD59" i="36" s="1"/>
  <c r="AR59" i="36"/>
  <c r="BE59" i="36" s="1"/>
  <c r="AX30" i="36"/>
  <c r="AJ26" i="36"/>
  <c r="AW26" i="36" s="1"/>
  <c r="AK26" i="36"/>
  <c r="AX26" i="36" s="1"/>
  <c r="AL26" i="36"/>
  <c r="AY26" i="36" s="1"/>
  <c r="AM26" i="36"/>
  <c r="AZ26" i="36" s="1"/>
  <c r="AN26" i="36"/>
  <c r="BA26" i="36" s="1"/>
  <c r="AO26" i="36"/>
  <c r="BB26" i="36" s="1"/>
  <c r="AP26" i="36"/>
  <c r="AQ26" i="36"/>
  <c r="AR26" i="36"/>
  <c r="BE26" i="36" s="1"/>
  <c r="AJ27" i="36"/>
  <c r="AW27" i="36" s="1"/>
  <c r="AK27" i="36"/>
  <c r="AX27" i="36" s="1"/>
  <c r="AL27" i="36"/>
  <c r="AY27" i="36" s="1"/>
  <c r="AM27" i="36"/>
  <c r="AZ27" i="36" s="1"/>
  <c r="AN27" i="36"/>
  <c r="BA27" i="36" s="1"/>
  <c r="AO27" i="36"/>
  <c r="BB27" i="36" s="1"/>
  <c r="AP27" i="36"/>
  <c r="BC27" i="36" s="1"/>
  <c r="AQ27" i="36"/>
  <c r="BD27" i="36" s="1"/>
  <c r="AR27" i="36"/>
  <c r="BE27" i="36" s="1"/>
  <c r="AJ28" i="36"/>
  <c r="AW28" i="36" s="1"/>
  <c r="AK28" i="36"/>
  <c r="AX28" i="36" s="1"/>
  <c r="AL28" i="36"/>
  <c r="AY28" i="36" s="1"/>
  <c r="AM28" i="36"/>
  <c r="AZ28" i="36" s="1"/>
  <c r="AN28" i="36"/>
  <c r="BA28" i="36" s="1"/>
  <c r="AO28" i="36"/>
  <c r="BB28" i="36" s="1"/>
  <c r="AP28" i="36"/>
  <c r="BC28" i="36" s="1"/>
  <c r="AQ28" i="36"/>
  <c r="BD28" i="36" s="1"/>
  <c r="AR28" i="36"/>
  <c r="BE28" i="36" s="1"/>
  <c r="AJ29" i="36"/>
  <c r="AK29" i="36"/>
  <c r="AX29" i="36" s="1"/>
  <c r="AL29" i="36"/>
  <c r="AY29" i="36" s="1"/>
  <c r="AM29" i="36"/>
  <c r="AN29" i="36"/>
  <c r="AO29" i="36"/>
  <c r="BB29" i="36" s="1"/>
  <c r="AP29" i="36"/>
  <c r="BC29" i="36" s="1"/>
  <c r="AQ29" i="36"/>
  <c r="BD29" i="36" s="1"/>
  <c r="AR29" i="36"/>
  <c r="BE29" i="36" s="1"/>
  <c r="AJ30" i="36"/>
  <c r="AW30" i="36" s="1"/>
  <c r="AK30" i="36"/>
  <c r="AL30" i="36"/>
  <c r="AY30" i="36" s="1"/>
  <c r="AM30" i="36"/>
  <c r="AZ30" i="36" s="1"/>
  <c r="AN30" i="36"/>
  <c r="BA30" i="36" s="1"/>
  <c r="AO30" i="36"/>
  <c r="BB30" i="36" s="1"/>
  <c r="AP30" i="36"/>
  <c r="BC30" i="36" s="1"/>
  <c r="AQ30" i="36"/>
  <c r="BD30" i="36" s="1"/>
  <c r="AR30" i="36"/>
  <c r="BE30" i="36" s="1"/>
  <c r="AJ31" i="36"/>
  <c r="AW31" i="36" s="1"/>
  <c r="AK31" i="36"/>
  <c r="AX31" i="36" s="1"/>
  <c r="AL31" i="36"/>
  <c r="AY31" i="36" s="1"/>
  <c r="AM31" i="36"/>
  <c r="AZ31" i="36" s="1"/>
  <c r="AN31" i="36"/>
  <c r="BA31" i="36" s="1"/>
  <c r="AO31" i="36"/>
  <c r="BB31" i="36" s="1"/>
  <c r="AP31" i="36"/>
  <c r="BC31" i="36" s="1"/>
  <c r="AQ31" i="36"/>
  <c r="BD31" i="36" s="1"/>
  <c r="AR31" i="36"/>
  <c r="BE31" i="36" s="1"/>
  <c r="AJ32" i="36"/>
  <c r="AW32" i="36" s="1"/>
  <c r="AK32" i="36"/>
  <c r="AX32" i="36" s="1"/>
  <c r="AL32" i="36"/>
  <c r="AY32" i="36" s="1"/>
  <c r="AM32" i="36"/>
  <c r="AZ32" i="36" s="1"/>
  <c r="AN32" i="36"/>
  <c r="BA32" i="36" s="1"/>
  <c r="AO32" i="36"/>
  <c r="BB32" i="36" s="1"/>
  <c r="AP32" i="36"/>
  <c r="BC32" i="36" s="1"/>
  <c r="AQ32" i="36"/>
  <c r="BD32" i="36" s="1"/>
  <c r="AR32" i="36"/>
  <c r="BE32" i="36" s="1"/>
  <c r="AJ33" i="36"/>
  <c r="AW33" i="36" s="1"/>
  <c r="AK33" i="36"/>
  <c r="AX33" i="36" s="1"/>
  <c r="AL33" i="36"/>
  <c r="AY33" i="36" s="1"/>
  <c r="AM33" i="36"/>
  <c r="AZ33" i="36" s="1"/>
  <c r="AN33" i="36"/>
  <c r="BA33" i="36" s="1"/>
  <c r="AO33" i="36"/>
  <c r="BB33" i="36" s="1"/>
  <c r="AP33" i="36"/>
  <c r="BC33" i="36" s="1"/>
  <c r="AQ33" i="36"/>
  <c r="BD33" i="36" s="1"/>
  <c r="AR33" i="36"/>
  <c r="BE33" i="36" s="1"/>
  <c r="AJ34" i="36"/>
  <c r="AW34" i="36" s="1"/>
  <c r="AK34" i="36"/>
  <c r="AX34" i="36" s="1"/>
  <c r="AL34" i="36"/>
  <c r="AY34" i="36" s="1"/>
  <c r="AM34" i="36"/>
  <c r="AZ34" i="36" s="1"/>
  <c r="AN34" i="36"/>
  <c r="BA34" i="36" s="1"/>
  <c r="AO34" i="36"/>
  <c r="BB34" i="36" s="1"/>
  <c r="AP34" i="36"/>
  <c r="BC34" i="36" s="1"/>
  <c r="AQ34" i="36"/>
  <c r="BD34" i="36" s="1"/>
  <c r="AR34" i="36"/>
  <c r="BE34" i="36" s="1"/>
  <c r="AJ35" i="36"/>
  <c r="AW35" i="36" s="1"/>
  <c r="AK35" i="36"/>
  <c r="AX35" i="36" s="1"/>
  <c r="AL35" i="36"/>
  <c r="AY35" i="36" s="1"/>
  <c r="AM35" i="36"/>
  <c r="AZ35" i="36" s="1"/>
  <c r="AN35" i="36"/>
  <c r="BA35" i="36" s="1"/>
  <c r="AO35" i="36"/>
  <c r="BB35" i="36" s="1"/>
  <c r="AP35" i="36"/>
  <c r="BC35" i="36" s="1"/>
  <c r="AQ35" i="36"/>
  <c r="BD35" i="36" s="1"/>
  <c r="AR35" i="36"/>
  <c r="BE35" i="36" s="1"/>
  <c r="AJ36" i="36"/>
  <c r="AW36" i="36" s="1"/>
  <c r="AK36" i="36"/>
  <c r="AX36" i="36" s="1"/>
  <c r="AL36" i="36"/>
  <c r="AY36" i="36" s="1"/>
  <c r="AM36" i="36"/>
  <c r="AZ36" i="36" s="1"/>
  <c r="AN36" i="36"/>
  <c r="BA36" i="36" s="1"/>
  <c r="AO36" i="36"/>
  <c r="BB36" i="36" s="1"/>
  <c r="AP36" i="36"/>
  <c r="BC36" i="36" s="1"/>
  <c r="AQ36" i="36"/>
  <c r="BD36" i="36" s="1"/>
  <c r="AR36" i="36"/>
  <c r="BE36" i="36" s="1"/>
  <c r="AJ37" i="36"/>
  <c r="AW37" i="36" s="1"/>
  <c r="AK37" i="36"/>
  <c r="AX37" i="36" s="1"/>
  <c r="AL37" i="36"/>
  <c r="AY37" i="36" s="1"/>
  <c r="AM37" i="36"/>
  <c r="AZ37" i="36" s="1"/>
  <c r="AN37" i="36"/>
  <c r="BA37" i="36" s="1"/>
  <c r="AO37" i="36"/>
  <c r="BB37" i="36" s="1"/>
  <c r="AP37" i="36"/>
  <c r="BC37" i="36" s="1"/>
  <c r="AQ37" i="36"/>
  <c r="BD37" i="36" s="1"/>
  <c r="AR37" i="36"/>
  <c r="BE37" i="36" s="1"/>
  <c r="AJ38" i="36"/>
  <c r="AW38" i="36" s="1"/>
  <c r="AK38" i="36"/>
  <c r="AX38" i="36" s="1"/>
  <c r="AL38" i="36"/>
  <c r="AY38" i="36" s="1"/>
  <c r="AM38" i="36"/>
  <c r="AZ38" i="36" s="1"/>
  <c r="AN38" i="36"/>
  <c r="BA38" i="36" s="1"/>
  <c r="AO38" i="36"/>
  <c r="BB38" i="36" s="1"/>
  <c r="AP38" i="36"/>
  <c r="BC38" i="36" s="1"/>
  <c r="AQ38" i="36"/>
  <c r="BD38" i="36" s="1"/>
  <c r="AR38" i="36"/>
  <c r="BE38" i="36" s="1"/>
  <c r="AJ39" i="36"/>
  <c r="AW39" i="36" s="1"/>
  <c r="AK39" i="36"/>
  <c r="AX39" i="36" s="1"/>
  <c r="AL39" i="36"/>
  <c r="AY39" i="36" s="1"/>
  <c r="AM39" i="36"/>
  <c r="AZ39" i="36" s="1"/>
  <c r="AN39" i="36"/>
  <c r="BA39" i="36" s="1"/>
  <c r="AO39" i="36"/>
  <c r="BB39" i="36" s="1"/>
  <c r="AP39" i="36"/>
  <c r="BC39" i="36" s="1"/>
  <c r="AQ39" i="36"/>
  <c r="BD39" i="36" s="1"/>
  <c r="AR39" i="36"/>
  <c r="BE39" i="36" s="1"/>
  <c r="AJ40" i="36"/>
  <c r="AW40" i="36" s="1"/>
  <c r="AK40" i="36"/>
  <c r="AX40" i="36" s="1"/>
  <c r="AL40" i="36"/>
  <c r="AY40" i="36" s="1"/>
  <c r="AM40" i="36"/>
  <c r="AZ40" i="36" s="1"/>
  <c r="AN40" i="36"/>
  <c r="BA40" i="36" s="1"/>
  <c r="AO40" i="36"/>
  <c r="BB40" i="36" s="1"/>
  <c r="AP40" i="36"/>
  <c r="BC40" i="36" s="1"/>
  <c r="AQ40" i="36"/>
  <c r="BD40" i="36" s="1"/>
  <c r="AR40" i="36"/>
  <c r="BE40" i="36" s="1"/>
  <c r="AJ41" i="36"/>
  <c r="AW41" i="36" s="1"/>
  <c r="AK41" i="36"/>
  <c r="AX41" i="36" s="1"/>
  <c r="AL41" i="36"/>
  <c r="AY41" i="36" s="1"/>
  <c r="AM41" i="36"/>
  <c r="AZ41" i="36" s="1"/>
  <c r="AN41" i="36"/>
  <c r="BA41" i="36" s="1"/>
  <c r="AO41" i="36"/>
  <c r="BB41" i="36" s="1"/>
  <c r="AP41" i="36"/>
  <c r="BC41" i="36" s="1"/>
  <c r="AQ41" i="36"/>
  <c r="BD41" i="36" s="1"/>
  <c r="AR41" i="36"/>
  <c r="BE41" i="36" s="1"/>
  <c r="AJ42" i="36"/>
  <c r="AW42" i="36" s="1"/>
  <c r="AK42" i="36"/>
  <c r="AL42" i="36"/>
  <c r="AY42" i="36" s="1"/>
  <c r="AM42" i="36"/>
  <c r="AZ42" i="36" s="1"/>
  <c r="AN42" i="36"/>
  <c r="BA42" i="36" s="1"/>
  <c r="AO42" i="36"/>
  <c r="BB42" i="36" s="1"/>
  <c r="AP42" i="36"/>
  <c r="BC42" i="36" s="1"/>
  <c r="AQ42" i="36"/>
  <c r="BD42" i="36" s="1"/>
  <c r="AR42" i="36"/>
  <c r="BE42" i="36" s="1"/>
  <c r="AJ43" i="36"/>
  <c r="AW43" i="36" s="1"/>
  <c r="AK43" i="36"/>
  <c r="AL43" i="36"/>
  <c r="AY43" i="36" s="1"/>
  <c r="AM43" i="36"/>
  <c r="AZ43" i="36" s="1"/>
  <c r="AN43" i="36"/>
  <c r="BA43" i="36" s="1"/>
  <c r="AO43" i="36"/>
  <c r="BB43" i="36" s="1"/>
  <c r="AP43" i="36"/>
  <c r="BC43" i="36" s="1"/>
  <c r="AQ43" i="36"/>
  <c r="BD43" i="36" s="1"/>
  <c r="AR43" i="36"/>
  <c r="BE43" i="36" s="1"/>
  <c r="AR6" i="36"/>
  <c r="AR7" i="36"/>
  <c r="BE7" i="36" s="1"/>
  <c r="AR8" i="36"/>
  <c r="BE8" i="36" s="1"/>
  <c r="AR9" i="36"/>
  <c r="BE9" i="36" s="1"/>
  <c r="AR10" i="36"/>
  <c r="BE10" i="36" s="1"/>
  <c r="AR11" i="36"/>
  <c r="BE11" i="36" s="1"/>
  <c r="AR12" i="36"/>
  <c r="BE12" i="36" s="1"/>
  <c r="AR13" i="36"/>
  <c r="BE13" i="36" s="1"/>
  <c r="AR14" i="36"/>
  <c r="BE14" i="36" s="1"/>
  <c r="AR15" i="36"/>
  <c r="BE15" i="36" s="1"/>
  <c r="AR16" i="36"/>
  <c r="BE16" i="36" s="1"/>
  <c r="AR17" i="36"/>
  <c r="BE17" i="36" s="1"/>
  <c r="AJ6" i="36"/>
  <c r="AW6" i="36" s="1"/>
  <c r="AK6" i="36"/>
  <c r="AX6" i="36" s="1"/>
  <c r="AL6" i="36"/>
  <c r="AY6" i="36" s="1"/>
  <c r="AM6" i="36"/>
  <c r="AN6" i="36"/>
  <c r="BA6" i="36" s="1"/>
  <c r="AO6" i="36"/>
  <c r="BB6" i="36" s="1"/>
  <c r="AP6" i="36"/>
  <c r="BC6" i="36" s="1"/>
  <c r="AQ6" i="36"/>
  <c r="AJ7" i="36"/>
  <c r="AW7" i="36" s="1"/>
  <c r="AK7" i="36"/>
  <c r="AX7" i="36" s="1"/>
  <c r="AL7" i="36"/>
  <c r="AY7" i="36" s="1"/>
  <c r="AM7" i="36"/>
  <c r="AZ7" i="36" s="1"/>
  <c r="AN7" i="36"/>
  <c r="BA7" i="36" s="1"/>
  <c r="AO7" i="36"/>
  <c r="BB7" i="36" s="1"/>
  <c r="AP7" i="36"/>
  <c r="BC7" i="36" s="1"/>
  <c r="AQ7" i="36"/>
  <c r="BD7" i="36" s="1"/>
  <c r="AJ8" i="36"/>
  <c r="AW8" i="36" s="1"/>
  <c r="AK8" i="36"/>
  <c r="AX8" i="36" s="1"/>
  <c r="AL8" i="36"/>
  <c r="AY8" i="36" s="1"/>
  <c r="AM8" i="36"/>
  <c r="AZ8" i="36" s="1"/>
  <c r="AN8" i="36"/>
  <c r="BA8" i="36" s="1"/>
  <c r="AO8" i="36"/>
  <c r="BB8" i="36" s="1"/>
  <c r="AP8" i="36"/>
  <c r="BC8" i="36" s="1"/>
  <c r="AQ8" i="36"/>
  <c r="BD8" i="36" s="1"/>
  <c r="AJ9" i="36"/>
  <c r="AW9" i="36" s="1"/>
  <c r="AK9" i="36"/>
  <c r="AX9" i="36" s="1"/>
  <c r="AL9" i="36"/>
  <c r="AY9" i="36" s="1"/>
  <c r="AM9" i="36"/>
  <c r="AZ9" i="36" s="1"/>
  <c r="AN9" i="36"/>
  <c r="BA9" i="36" s="1"/>
  <c r="AO9" i="36"/>
  <c r="BB9" i="36" s="1"/>
  <c r="AP9" i="36"/>
  <c r="BC9" i="36" s="1"/>
  <c r="AQ9" i="36"/>
  <c r="BD9" i="36" s="1"/>
  <c r="AJ10" i="36"/>
  <c r="AW10" i="36" s="1"/>
  <c r="AK10" i="36"/>
  <c r="AX10" i="36" s="1"/>
  <c r="AL10" i="36"/>
  <c r="AY10" i="36" s="1"/>
  <c r="AM10" i="36"/>
  <c r="AZ10" i="36" s="1"/>
  <c r="AN10" i="36"/>
  <c r="BA10" i="36" s="1"/>
  <c r="AO10" i="36"/>
  <c r="BB10" i="36" s="1"/>
  <c r="AP10" i="36"/>
  <c r="BC10" i="36" s="1"/>
  <c r="AQ10" i="36"/>
  <c r="BD10" i="36" s="1"/>
  <c r="AJ11" i="36"/>
  <c r="AW11" i="36" s="1"/>
  <c r="AK11" i="36"/>
  <c r="AX11" i="36" s="1"/>
  <c r="AL11" i="36"/>
  <c r="AY11" i="36" s="1"/>
  <c r="AM11" i="36"/>
  <c r="AZ11" i="36" s="1"/>
  <c r="AN11" i="36"/>
  <c r="BA11" i="36" s="1"/>
  <c r="AO11" i="36"/>
  <c r="BB11" i="36" s="1"/>
  <c r="AP11" i="36"/>
  <c r="BC11" i="36" s="1"/>
  <c r="AQ11" i="36"/>
  <c r="BD11" i="36" s="1"/>
  <c r="AJ12" i="36"/>
  <c r="AW12" i="36" s="1"/>
  <c r="AK12" i="36"/>
  <c r="AX12" i="36" s="1"/>
  <c r="AL12" i="36"/>
  <c r="AY12" i="36" s="1"/>
  <c r="AM12" i="36"/>
  <c r="AZ12" i="36" s="1"/>
  <c r="AN12" i="36"/>
  <c r="BA12" i="36" s="1"/>
  <c r="AO12" i="36"/>
  <c r="BB12" i="36" s="1"/>
  <c r="AP12" i="36"/>
  <c r="AQ12" i="36"/>
  <c r="BD12" i="36" s="1"/>
  <c r="AJ13" i="36"/>
  <c r="AW13" i="36" s="1"/>
  <c r="AK13" i="36"/>
  <c r="AX13" i="36" s="1"/>
  <c r="AL13" i="36"/>
  <c r="AY13" i="36" s="1"/>
  <c r="AM13" i="36"/>
  <c r="AZ13" i="36" s="1"/>
  <c r="AN13" i="36"/>
  <c r="BA13" i="36" s="1"/>
  <c r="AO13" i="36"/>
  <c r="BB13" i="36" s="1"/>
  <c r="AP13" i="36"/>
  <c r="BC13" i="36" s="1"/>
  <c r="AQ13" i="36"/>
  <c r="BD13" i="36" s="1"/>
  <c r="AJ14" i="36"/>
  <c r="AW14" i="36" s="1"/>
  <c r="AK14" i="36"/>
  <c r="AX14" i="36" s="1"/>
  <c r="AL14" i="36"/>
  <c r="AY14" i="36" s="1"/>
  <c r="AM14" i="36"/>
  <c r="AZ14" i="36" s="1"/>
  <c r="AN14" i="36"/>
  <c r="BA14" i="36" s="1"/>
  <c r="AO14" i="36"/>
  <c r="BB14" i="36" s="1"/>
  <c r="AP14" i="36"/>
  <c r="BC14" i="36" s="1"/>
  <c r="AQ14" i="36"/>
  <c r="BD14" i="36" s="1"/>
  <c r="AJ15" i="36"/>
  <c r="AK15" i="36"/>
  <c r="AL15" i="36"/>
  <c r="AM15" i="36"/>
  <c r="AN15" i="36"/>
  <c r="BA15" i="36" s="1"/>
  <c r="AO15" i="36"/>
  <c r="BB15" i="36" s="1"/>
  <c r="AP15" i="36"/>
  <c r="BC15" i="36" s="1"/>
  <c r="AQ15" i="36"/>
  <c r="BD15" i="36" s="1"/>
  <c r="AJ16" i="36"/>
  <c r="AW16" i="36" s="1"/>
  <c r="AK16" i="36"/>
  <c r="AX16" i="36" s="1"/>
  <c r="AL16" i="36"/>
  <c r="AY16" i="36" s="1"/>
  <c r="AM16" i="36"/>
  <c r="AZ16" i="36" s="1"/>
  <c r="AN16" i="36"/>
  <c r="BA16" i="36" s="1"/>
  <c r="AO16" i="36"/>
  <c r="BB16" i="36" s="1"/>
  <c r="AP16" i="36"/>
  <c r="BC16" i="36" s="1"/>
  <c r="AQ16" i="36"/>
  <c r="BD16" i="36" s="1"/>
  <c r="AJ17" i="36"/>
  <c r="AW17" i="36" s="1"/>
  <c r="AK17" i="36"/>
  <c r="AX17" i="36" s="1"/>
  <c r="AL17" i="36"/>
  <c r="AY17" i="36" s="1"/>
  <c r="AM17" i="36"/>
  <c r="AZ17" i="36" s="1"/>
  <c r="AN17" i="36"/>
  <c r="BA17" i="36" s="1"/>
  <c r="AO17" i="36"/>
  <c r="BB17" i="36" s="1"/>
  <c r="AP17" i="36"/>
  <c r="BC17" i="36" s="1"/>
  <c r="AQ17" i="36"/>
  <c r="BD17" i="36" s="1"/>
  <c r="AJ257" i="38"/>
  <c r="AW257" i="38" s="1"/>
  <c r="AK257" i="38"/>
  <c r="AX257" i="38" s="1"/>
  <c r="AL257" i="38"/>
  <c r="AM257" i="38"/>
  <c r="AZ257" i="38" s="1"/>
  <c r="AN257" i="38"/>
  <c r="AO257" i="38"/>
  <c r="BB257" i="38" s="1"/>
  <c r="AP257" i="38"/>
  <c r="AQ257" i="38"/>
  <c r="AR257" i="38"/>
  <c r="BE257" i="38" s="1"/>
  <c r="AJ258" i="38"/>
  <c r="AW258" i="38" s="1"/>
  <c r="AK258" i="38"/>
  <c r="AL258" i="38"/>
  <c r="AY258" i="38" s="1"/>
  <c r="AM258" i="38"/>
  <c r="AZ258" i="38" s="1"/>
  <c r="AN258" i="38"/>
  <c r="BA258" i="38" s="1"/>
  <c r="AO258" i="38"/>
  <c r="BB258" i="38" s="1"/>
  <c r="AP258" i="38"/>
  <c r="BC258" i="38" s="1"/>
  <c r="AQ258" i="38"/>
  <c r="BD258" i="38" s="1"/>
  <c r="AR258" i="38"/>
  <c r="BE258" i="38" s="1"/>
  <c r="AJ246" i="38"/>
  <c r="AK246" i="38"/>
  <c r="AL246" i="38"/>
  <c r="AM246" i="38"/>
  <c r="AZ246" i="38" s="1"/>
  <c r="AN246" i="38"/>
  <c r="BA246" i="38" s="1"/>
  <c r="AO246" i="38"/>
  <c r="AP246" i="38"/>
  <c r="AQ246" i="38"/>
  <c r="BD246" i="38" s="1"/>
  <c r="AR246" i="38"/>
  <c r="BE246" i="38" s="1"/>
  <c r="AJ247" i="38"/>
  <c r="AW247" i="38" s="1"/>
  <c r="AK247" i="38"/>
  <c r="AX247" i="38" s="1"/>
  <c r="AL247" i="38"/>
  <c r="AY247" i="38" s="1"/>
  <c r="AM247" i="38"/>
  <c r="AZ247" i="38" s="1"/>
  <c r="AN247" i="38"/>
  <c r="BA247" i="38" s="1"/>
  <c r="AO247" i="38"/>
  <c r="BB247" i="38" s="1"/>
  <c r="AP247" i="38"/>
  <c r="BC247" i="38" s="1"/>
  <c r="AQ247" i="38"/>
  <c r="BD247" i="38" s="1"/>
  <c r="AR247" i="38"/>
  <c r="AJ248" i="38"/>
  <c r="AW248" i="38" s="1"/>
  <c r="AK248" i="38"/>
  <c r="AX248" i="38" s="1"/>
  <c r="AL248" i="38"/>
  <c r="AY248" i="38" s="1"/>
  <c r="AM248" i="38"/>
  <c r="AZ248" i="38" s="1"/>
  <c r="AN248" i="38"/>
  <c r="AO248" i="38"/>
  <c r="BB248" i="38" s="1"/>
  <c r="AP248" i="38"/>
  <c r="BC248" i="38" s="1"/>
  <c r="AQ248" i="38"/>
  <c r="BD248" i="38" s="1"/>
  <c r="AR248" i="38"/>
  <c r="BE248" i="38" s="1"/>
  <c r="AJ235" i="38"/>
  <c r="AW235" i="38" s="1"/>
  <c r="AK235" i="38"/>
  <c r="AX235" i="38" s="1"/>
  <c r="AL235" i="38"/>
  <c r="AY235" i="38" s="1"/>
  <c r="AM235" i="38"/>
  <c r="AZ235" i="38" s="1"/>
  <c r="AN235" i="38"/>
  <c r="AO235" i="38"/>
  <c r="BB235" i="38" s="1"/>
  <c r="AP235" i="38"/>
  <c r="AQ235" i="38"/>
  <c r="BD235" i="38" s="1"/>
  <c r="AR235" i="38"/>
  <c r="BE235" i="38" s="1"/>
  <c r="AJ236" i="38"/>
  <c r="AW236" i="38" s="1"/>
  <c r="AK236" i="38"/>
  <c r="AX236" i="38" s="1"/>
  <c r="AL236" i="38"/>
  <c r="AY236" i="38" s="1"/>
  <c r="AM236" i="38"/>
  <c r="AN236" i="38"/>
  <c r="BA236" i="38" s="1"/>
  <c r="AO236" i="38"/>
  <c r="BB236" i="38" s="1"/>
  <c r="AP236" i="38"/>
  <c r="BC236" i="38" s="1"/>
  <c r="AQ236" i="38"/>
  <c r="BD236" i="38" s="1"/>
  <c r="AR236" i="38"/>
  <c r="BE236" i="38" s="1"/>
  <c r="AJ237" i="38"/>
  <c r="AK237" i="38"/>
  <c r="AX237" i="38" s="1"/>
  <c r="AL237" i="38"/>
  <c r="AY237" i="38" s="1"/>
  <c r="AM237" i="38"/>
  <c r="AZ237" i="38" s="1"/>
  <c r="AN237" i="38"/>
  <c r="BA237" i="38" s="1"/>
  <c r="AO237" i="38"/>
  <c r="BB237" i="38" s="1"/>
  <c r="AP237" i="38"/>
  <c r="BC237" i="38" s="1"/>
  <c r="AQ237" i="38"/>
  <c r="BD237" i="38" s="1"/>
  <c r="AR237" i="38"/>
  <c r="AJ224" i="38"/>
  <c r="AW224" i="38" s="1"/>
  <c r="AK224" i="38"/>
  <c r="AX224" i="38" s="1"/>
  <c r="AL224" i="38"/>
  <c r="AM224" i="38"/>
  <c r="AZ224" i="38" s="1"/>
  <c r="AN224" i="38"/>
  <c r="AO224" i="38"/>
  <c r="BB224" i="38" s="1"/>
  <c r="AP224" i="38"/>
  <c r="AQ224" i="38"/>
  <c r="AR224" i="38"/>
  <c r="BE224" i="38" s="1"/>
  <c r="AJ225" i="38"/>
  <c r="AW225" i="38" s="1"/>
  <c r="AK225" i="38"/>
  <c r="AX225" i="38" s="1"/>
  <c r="AL225" i="38"/>
  <c r="AY225" i="38" s="1"/>
  <c r="AM225" i="38"/>
  <c r="AZ225" i="38" s="1"/>
  <c r="AN225" i="38"/>
  <c r="BA225" i="38" s="1"/>
  <c r="AO225" i="38"/>
  <c r="BB225" i="38" s="1"/>
  <c r="AP225" i="38"/>
  <c r="BC225" i="38" s="1"/>
  <c r="AQ225" i="38"/>
  <c r="BD225" i="38" s="1"/>
  <c r="AR225" i="38"/>
  <c r="BE225" i="38" s="1"/>
  <c r="AJ226" i="38"/>
  <c r="AW226" i="38" s="1"/>
  <c r="AK226" i="38"/>
  <c r="AX226" i="38" s="1"/>
  <c r="AL226" i="38"/>
  <c r="AY226" i="38" s="1"/>
  <c r="AM226" i="38"/>
  <c r="AZ226" i="38" s="1"/>
  <c r="AN226" i="38"/>
  <c r="BA226" i="38" s="1"/>
  <c r="AO226" i="38"/>
  <c r="BB226" i="38" s="1"/>
  <c r="AP226" i="38"/>
  <c r="BC226" i="38" s="1"/>
  <c r="AQ226" i="38"/>
  <c r="BD226" i="38" s="1"/>
  <c r="AR226" i="38"/>
  <c r="BE226" i="38" s="1"/>
  <c r="AJ213" i="38"/>
  <c r="AK213" i="38"/>
  <c r="AX213" i="38" s="1"/>
  <c r="AL213" i="38"/>
  <c r="AY213" i="38" s="1"/>
  <c r="AM213" i="38"/>
  <c r="AZ213" i="38" s="1"/>
  <c r="AN213" i="38"/>
  <c r="BA213" i="38" s="1"/>
  <c r="AO213" i="38"/>
  <c r="BB213" i="38" s="1"/>
  <c r="AP213" i="38"/>
  <c r="AQ213" i="38"/>
  <c r="BD213" i="38" s="1"/>
  <c r="AR213" i="38"/>
  <c r="BE213" i="38" s="1"/>
  <c r="AJ214" i="38"/>
  <c r="AW214" i="38" s="1"/>
  <c r="AK214" i="38"/>
  <c r="AX214" i="38" s="1"/>
  <c r="AL214" i="38"/>
  <c r="AY214" i="38" s="1"/>
  <c r="AM214" i="38"/>
  <c r="AZ214" i="38" s="1"/>
  <c r="AN214" i="38"/>
  <c r="BA214" i="38" s="1"/>
  <c r="AO214" i="38"/>
  <c r="BB214" i="38" s="1"/>
  <c r="AP214" i="38"/>
  <c r="BC214" i="38" s="1"/>
  <c r="AQ214" i="38"/>
  <c r="BD214" i="38" s="1"/>
  <c r="AR214" i="38"/>
  <c r="BE214" i="38" s="1"/>
  <c r="AJ215" i="38"/>
  <c r="AW215" i="38" s="1"/>
  <c r="AK215" i="38"/>
  <c r="AX215" i="38" s="1"/>
  <c r="AL215" i="38"/>
  <c r="AM215" i="38"/>
  <c r="AZ215" i="38" s="1"/>
  <c r="AN215" i="38"/>
  <c r="BA215" i="38" s="1"/>
  <c r="AO215" i="38"/>
  <c r="BB215" i="38" s="1"/>
  <c r="AP215" i="38"/>
  <c r="BC215" i="38" s="1"/>
  <c r="AQ215" i="38"/>
  <c r="BD215" i="38" s="1"/>
  <c r="AR215" i="38"/>
  <c r="BE215" i="38" s="1"/>
  <c r="AJ202" i="38"/>
  <c r="AW202" i="38" s="1"/>
  <c r="AK202" i="38"/>
  <c r="AX202" i="38" s="1"/>
  <c r="AL202" i="38"/>
  <c r="AM202" i="38"/>
  <c r="AN202" i="38"/>
  <c r="BA202" i="38" s="1"/>
  <c r="AO202" i="38"/>
  <c r="BB202" i="38" s="1"/>
  <c r="AP202" i="38"/>
  <c r="AQ202" i="38"/>
  <c r="AR202" i="38"/>
  <c r="BE202" i="38" s="1"/>
  <c r="AJ203" i="38"/>
  <c r="AW203" i="38" s="1"/>
  <c r="AK203" i="38"/>
  <c r="AX203" i="38" s="1"/>
  <c r="AL203" i="38"/>
  <c r="AY203" i="38" s="1"/>
  <c r="AM203" i="38"/>
  <c r="AZ203" i="38" s="1"/>
  <c r="AN203" i="38"/>
  <c r="BA203" i="38" s="1"/>
  <c r="AO203" i="38"/>
  <c r="BB203" i="38" s="1"/>
  <c r="AP203" i="38"/>
  <c r="BC203" i="38" s="1"/>
  <c r="AQ203" i="38"/>
  <c r="BD203" i="38" s="1"/>
  <c r="AR203" i="38"/>
  <c r="AJ204" i="38"/>
  <c r="AW204" i="38" s="1"/>
  <c r="AK204" i="38"/>
  <c r="AX204" i="38" s="1"/>
  <c r="AL204" i="38"/>
  <c r="AY204" i="38" s="1"/>
  <c r="AM204" i="38"/>
  <c r="AZ204" i="38" s="1"/>
  <c r="AN204" i="38"/>
  <c r="BA204" i="38" s="1"/>
  <c r="AO204" i="38"/>
  <c r="BB204" i="38" s="1"/>
  <c r="AP204" i="38"/>
  <c r="BC204" i="38" s="1"/>
  <c r="AQ204" i="38"/>
  <c r="BD204" i="38" s="1"/>
  <c r="AR204" i="38"/>
  <c r="BE204" i="38" s="1"/>
  <c r="AJ191" i="38"/>
  <c r="AK191" i="38"/>
  <c r="AX191" i="38" s="1"/>
  <c r="AL191" i="38"/>
  <c r="AY191" i="38" s="1"/>
  <c r="AM191" i="38"/>
  <c r="AZ191" i="38" s="1"/>
  <c r="AN191" i="38"/>
  <c r="BA191" i="38" s="1"/>
  <c r="AO191" i="38"/>
  <c r="BB191" i="38" s="1"/>
  <c r="AP191" i="38"/>
  <c r="AQ191" i="38"/>
  <c r="AR191" i="38"/>
  <c r="BE191" i="38" s="1"/>
  <c r="AJ192" i="38"/>
  <c r="AW192" i="38" s="1"/>
  <c r="AK192" i="38"/>
  <c r="AX192" i="38" s="1"/>
  <c r="AL192" i="38"/>
  <c r="AY192" i="38" s="1"/>
  <c r="AM192" i="38"/>
  <c r="AZ192" i="38" s="1"/>
  <c r="AN192" i="38"/>
  <c r="BA192" i="38" s="1"/>
  <c r="AO192" i="38"/>
  <c r="BB192" i="38" s="1"/>
  <c r="AP192" i="38"/>
  <c r="BC192" i="38" s="1"/>
  <c r="AQ192" i="38"/>
  <c r="BD192" i="38" s="1"/>
  <c r="AR192" i="38"/>
  <c r="BE192" i="38" s="1"/>
  <c r="AJ193" i="38"/>
  <c r="AW193" i="38" s="1"/>
  <c r="AK193" i="38"/>
  <c r="AX193" i="38" s="1"/>
  <c r="AL193" i="38"/>
  <c r="AM193" i="38"/>
  <c r="AZ193" i="38" s="1"/>
  <c r="AN193" i="38"/>
  <c r="BA193" i="38" s="1"/>
  <c r="AO193" i="38"/>
  <c r="BB193" i="38" s="1"/>
  <c r="AP193" i="38"/>
  <c r="BC193" i="38" s="1"/>
  <c r="AQ193" i="38"/>
  <c r="BD193" i="38" s="1"/>
  <c r="AR193" i="38"/>
  <c r="BE193" i="38" s="1"/>
  <c r="AJ167" i="38"/>
  <c r="AW167" i="38" s="1"/>
  <c r="AK167" i="38"/>
  <c r="AL167" i="38"/>
  <c r="AY167" i="38" s="1"/>
  <c r="AM167" i="38"/>
  <c r="AN167" i="38"/>
  <c r="AO167" i="38"/>
  <c r="AP167" i="38"/>
  <c r="BC167" i="38" s="1"/>
  <c r="AQ167" i="38"/>
  <c r="AR167" i="38"/>
  <c r="BE167" i="38" s="1"/>
  <c r="AJ168" i="38"/>
  <c r="AK168" i="38"/>
  <c r="AX168" i="38" s="1"/>
  <c r="AL168" i="38"/>
  <c r="AM168" i="38"/>
  <c r="AZ168" i="38" s="1"/>
  <c r="AN168" i="38"/>
  <c r="BA168" i="38" s="1"/>
  <c r="AO168" i="38"/>
  <c r="BB168" i="38" s="1"/>
  <c r="AP168" i="38"/>
  <c r="BC168" i="38" s="1"/>
  <c r="AQ168" i="38"/>
  <c r="BD168" i="38" s="1"/>
  <c r="AR168" i="38"/>
  <c r="AJ169" i="38"/>
  <c r="AW169" i="38" s="1"/>
  <c r="AK169" i="38"/>
  <c r="AX169" i="38" s="1"/>
  <c r="AL169" i="38"/>
  <c r="AY169" i="38" s="1"/>
  <c r="AM169" i="38"/>
  <c r="AZ169" i="38" s="1"/>
  <c r="AN169" i="38"/>
  <c r="BA169" i="38" s="1"/>
  <c r="AO169" i="38"/>
  <c r="BB169" i="38" s="1"/>
  <c r="AP169" i="38"/>
  <c r="BC169" i="38" s="1"/>
  <c r="AQ169" i="38"/>
  <c r="BD169" i="38" s="1"/>
  <c r="AR169" i="38"/>
  <c r="BE169" i="38" s="1"/>
  <c r="AJ170" i="38"/>
  <c r="AW170" i="38" s="1"/>
  <c r="AK170" i="38"/>
  <c r="AX170" i="38" s="1"/>
  <c r="AL170" i="38"/>
  <c r="AY170" i="38" s="1"/>
  <c r="AM170" i="38"/>
  <c r="AZ170" i="38" s="1"/>
  <c r="AN170" i="38"/>
  <c r="BA170" i="38" s="1"/>
  <c r="AO170" i="38"/>
  <c r="BB170" i="38" s="1"/>
  <c r="AP170" i="38"/>
  <c r="BC170" i="38" s="1"/>
  <c r="AQ170" i="38"/>
  <c r="BD170" i="38" s="1"/>
  <c r="AR170" i="38"/>
  <c r="BE170" i="38" s="1"/>
  <c r="AJ156" i="38"/>
  <c r="AK156" i="38"/>
  <c r="AX156" i="38" s="1"/>
  <c r="AL156" i="38"/>
  <c r="AM156" i="38"/>
  <c r="AN156" i="38"/>
  <c r="BA156" i="38" s="1"/>
  <c r="AO156" i="38"/>
  <c r="AP156" i="38"/>
  <c r="BC156" i="38" s="1"/>
  <c r="AQ156" i="38"/>
  <c r="AR156" i="38"/>
  <c r="BE156" i="38" s="1"/>
  <c r="AJ157" i="38"/>
  <c r="AW157" i="38" s="1"/>
  <c r="AK157" i="38"/>
  <c r="AX157" i="38" s="1"/>
  <c r="AL157" i="38"/>
  <c r="AY157" i="38" s="1"/>
  <c r="AM157" i="38"/>
  <c r="AZ157" i="38" s="1"/>
  <c r="AN157" i="38"/>
  <c r="BA157" i="38" s="1"/>
  <c r="AO157" i="38"/>
  <c r="BB157" i="38" s="1"/>
  <c r="AP157" i="38"/>
  <c r="BC157" i="38" s="1"/>
  <c r="AQ157" i="38"/>
  <c r="BD157" i="38" s="1"/>
  <c r="AR157" i="38"/>
  <c r="AJ158" i="38"/>
  <c r="AW158" i="38" s="1"/>
  <c r="AK158" i="38"/>
  <c r="AX158" i="38" s="1"/>
  <c r="AL158" i="38"/>
  <c r="AY158" i="38" s="1"/>
  <c r="AM158" i="38"/>
  <c r="AZ158" i="38" s="1"/>
  <c r="AN158" i="38"/>
  <c r="BA158" i="38" s="1"/>
  <c r="AO158" i="38"/>
  <c r="BB158" i="38" s="1"/>
  <c r="AP158" i="38"/>
  <c r="BC158" i="38" s="1"/>
  <c r="AQ158" i="38"/>
  <c r="BD158" i="38" s="1"/>
  <c r="AR158" i="38"/>
  <c r="BE158" i="38" s="1"/>
  <c r="AI145" i="38"/>
  <c r="AJ145" i="38"/>
  <c r="AK145" i="38"/>
  <c r="AL145" i="38"/>
  <c r="AY145" i="38" s="1"/>
  <c r="AM145" i="38"/>
  <c r="AZ145" i="38" s="1"/>
  <c r="AN145" i="38"/>
  <c r="AO145" i="38"/>
  <c r="BB145" i="38" s="1"/>
  <c r="AP145" i="38"/>
  <c r="AQ145" i="38"/>
  <c r="BD145" i="38" s="1"/>
  <c r="AR145" i="38"/>
  <c r="AI146" i="38"/>
  <c r="AJ146" i="38"/>
  <c r="AK146" i="38"/>
  <c r="AX146" i="38" s="1"/>
  <c r="AL146" i="38"/>
  <c r="AY146" i="38" s="1"/>
  <c r="AM146" i="38"/>
  <c r="AZ146" i="38" s="1"/>
  <c r="AN146" i="38"/>
  <c r="BA146" i="38" s="1"/>
  <c r="AO146" i="38"/>
  <c r="BB146" i="38" s="1"/>
  <c r="AP146" i="38"/>
  <c r="BC146" i="38" s="1"/>
  <c r="AQ146" i="38"/>
  <c r="BD146" i="38" s="1"/>
  <c r="AR146" i="38"/>
  <c r="BE146" i="38" s="1"/>
  <c r="AI147" i="38"/>
  <c r="AV147" i="38" s="1"/>
  <c r="AJ147" i="38"/>
  <c r="AK147" i="38"/>
  <c r="AX147" i="38" s="1"/>
  <c r="AL147" i="38"/>
  <c r="AY147" i="38" s="1"/>
  <c r="AM147" i="38"/>
  <c r="AZ147" i="38" s="1"/>
  <c r="AN147" i="38"/>
  <c r="BA147" i="38" s="1"/>
  <c r="AO147" i="38"/>
  <c r="BB147" i="38" s="1"/>
  <c r="AP147" i="38"/>
  <c r="BC147" i="38" s="1"/>
  <c r="AQ147" i="38"/>
  <c r="BD147" i="38" s="1"/>
  <c r="AR147" i="38"/>
  <c r="BE147" i="38" s="1"/>
  <c r="AJ133" i="38"/>
  <c r="AW133" i="38" s="1"/>
  <c r="AK133" i="38"/>
  <c r="AX133" i="38" s="1"/>
  <c r="AL133" i="38"/>
  <c r="AY133" i="38" s="1"/>
  <c r="AM133" i="38"/>
  <c r="AZ133" i="38" s="1"/>
  <c r="AN133" i="38"/>
  <c r="BA133" i="38" s="1"/>
  <c r="AO133" i="38"/>
  <c r="AP133" i="38"/>
  <c r="AQ133" i="38"/>
  <c r="AR133" i="38"/>
  <c r="BE133" i="38" s="1"/>
  <c r="AJ134" i="38"/>
  <c r="AK134" i="38"/>
  <c r="AX134" i="38" s="1"/>
  <c r="AL134" i="38"/>
  <c r="AY134" i="38" s="1"/>
  <c r="AM134" i="38"/>
  <c r="AZ134" i="38" s="1"/>
  <c r="AN134" i="38"/>
  <c r="BA134" i="38" s="1"/>
  <c r="AO134" i="38"/>
  <c r="BB134" i="38" s="1"/>
  <c r="AP134" i="38"/>
  <c r="BC134" i="38" s="1"/>
  <c r="AQ134" i="38"/>
  <c r="BD134" i="38" s="1"/>
  <c r="AR134" i="38"/>
  <c r="AJ135" i="38"/>
  <c r="AW135" i="38" s="1"/>
  <c r="AK135" i="38"/>
  <c r="AX135" i="38" s="1"/>
  <c r="AL135" i="38"/>
  <c r="AY135" i="38" s="1"/>
  <c r="AM135" i="38"/>
  <c r="AZ135" i="38" s="1"/>
  <c r="AN135" i="38"/>
  <c r="BA135" i="38" s="1"/>
  <c r="AO135" i="38"/>
  <c r="BB135" i="38" s="1"/>
  <c r="AP135" i="38"/>
  <c r="BC135" i="38" s="1"/>
  <c r="AQ135" i="38"/>
  <c r="BD135" i="38" s="1"/>
  <c r="AR135" i="38"/>
  <c r="BE135" i="38" s="1"/>
  <c r="AJ136" i="38"/>
  <c r="AW136" i="38" s="1"/>
  <c r="AK136" i="38"/>
  <c r="AX136" i="38" s="1"/>
  <c r="AL136" i="38"/>
  <c r="AY136" i="38" s="1"/>
  <c r="AM136" i="38"/>
  <c r="AN136" i="38"/>
  <c r="BA136" i="38" s="1"/>
  <c r="AO136" i="38"/>
  <c r="BB136" i="38" s="1"/>
  <c r="AP136" i="38"/>
  <c r="BC136" i="38" s="1"/>
  <c r="AQ136" i="38"/>
  <c r="BD136" i="38" s="1"/>
  <c r="AR136" i="38"/>
  <c r="BE136" i="38" s="1"/>
  <c r="AJ119" i="38"/>
  <c r="AW119" i="38" s="1"/>
  <c r="AK119" i="38"/>
  <c r="AX119" i="38" s="1"/>
  <c r="AL119" i="38"/>
  <c r="AM119" i="38"/>
  <c r="AZ119" i="38" s="1"/>
  <c r="AN119" i="38"/>
  <c r="AO119" i="38"/>
  <c r="BB119" i="38" s="1"/>
  <c r="AP119" i="38"/>
  <c r="AQ119" i="38"/>
  <c r="BD119" i="38" s="1"/>
  <c r="AR119" i="38"/>
  <c r="BE119" i="38" s="1"/>
  <c r="AJ120" i="38"/>
  <c r="AW120" i="38" s="1"/>
  <c r="AK120" i="38"/>
  <c r="AX120" i="38" s="1"/>
  <c r="AL120" i="38"/>
  <c r="AY120" i="38" s="1"/>
  <c r="AM120" i="38"/>
  <c r="AZ120" i="38" s="1"/>
  <c r="AN120" i="38"/>
  <c r="BA120" i="38" s="1"/>
  <c r="AO120" i="38"/>
  <c r="BB120" i="38" s="1"/>
  <c r="AP120" i="38"/>
  <c r="BC120" i="38" s="1"/>
  <c r="AQ120" i="38"/>
  <c r="BD120" i="38" s="1"/>
  <c r="AR120" i="38"/>
  <c r="BE120" i="38" s="1"/>
  <c r="AJ121" i="38"/>
  <c r="AW121" i="38" s="1"/>
  <c r="AK121" i="38"/>
  <c r="AX121" i="38" s="1"/>
  <c r="AL121" i="38"/>
  <c r="AY121" i="38" s="1"/>
  <c r="AM121" i="38"/>
  <c r="AZ121" i="38" s="1"/>
  <c r="AN121" i="38"/>
  <c r="BA121" i="38" s="1"/>
  <c r="AO121" i="38"/>
  <c r="BB121" i="38" s="1"/>
  <c r="AP121" i="38"/>
  <c r="BC121" i="38" s="1"/>
  <c r="AQ121" i="38"/>
  <c r="BD121" i="38" s="1"/>
  <c r="AR121" i="38"/>
  <c r="BE121" i="38" s="1"/>
  <c r="AJ122" i="38"/>
  <c r="AW122" i="38" s="1"/>
  <c r="AK122" i="38"/>
  <c r="AX122" i="38" s="1"/>
  <c r="AL122" i="38"/>
  <c r="AY122" i="38" s="1"/>
  <c r="AM122" i="38"/>
  <c r="AZ122" i="38" s="1"/>
  <c r="AN122" i="38"/>
  <c r="BA122" i="38" s="1"/>
  <c r="AO122" i="38"/>
  <c r="BB122" i="38" s="1"/>
  <c r="AP122" i="38"/>
  <c r="BC122" i="38" s="1"/>
  <c r="AQ122" i="38"/>
  <c r="BD122" i="38" s="1"/>
  <c r="AR122" i="38"/>
  <c r="BE122" i="38" s="1"/>
  <c r="AJ123" i="38"/>
  <c r="AW123" i="38" s="1"/>
  <c r="AK123" i="38"/>
  <c r="AX123" i="38" s="1"/>
  <c r="AL123" i="38"/>
  <c r="AY123" i="38" s="1"/>
  <c r="AM123" i="38"/>
  <c r="AZ123" i="38" s="1"/>
  <c r="AN123" i="38"/>
  <c r="BA123" i="38" s="1"/>
  <c r="AO123" i="38"/>
  <c r="BB123" i="38" s="1"/>
  <c r="AP123" i="38"/>
  <c r="BC123" i="38" s="1"/>
  <c r="AQ123" i="38"/>
  <c r="BD123" i="38" s="1"/>
  <c r="AR123" i="38"/>
  <c r="BE123" i="38" s="1"/>
  <c r="AJ124" i="38"/>
  <c r="AW124" i="38" s="1"/>
  <c r="AK124" i="38"/>
  <c r="AX124" i="38" s="1"/>
  <c r="AL124" i="38"/>
  <c r="AY124" i="38" s="1"/>
  <c r="AM124" i="38"/>
  <c r="AZ124" i="38" s="1"/>
  <c r="AN124" i="38"/>
  <c r="BA124" i="38" s="1"/>
  <c r="AO124" i="38"/>
  <c r="BB124" i="38" s="1"/>
  <c r="AP124" i="38"/>
  <c r="BC124" i="38" s="1"/>
  <c r="AQ124" i="38"/>
  <c r="BD124" i="38" s="1"/>
  <c r="AR124" i="38"/>
  <c r="BE124" i="38" s="1"/>
  <c r="AJ108" i="38"/>
  <c r="AK108" i="38"/>
  <c r="AL108" i="38"/>
  <c r="AM108" i="38"/>
  <c r="AN108" i="38"/>
  <c r="AO108" i="38"/>
  <c r="AP108" i="38"/>
  <c r="AQ108" i="38"/>
  <c r="AR108" i="38"/>
  <c r="AJ109" i="38"/>
  <c r="AW109" i="38" s="1"/>
  <c r="AK109" i="38"/>
  <c r="AL109" i="38"/>
  <c r="AY109" i="38" s="1"/>
  <c r="AM109" i="38"/>
  <c r="AZ109" i="38" s="1"/>
  <c r="AN109" i="38"/>
  <c r="BA109" i="38" s="1"/>
  <c r="AO109" i="38"/>
  <c r="BB109" i="38" s="1"/>
  <c r="AP109" i="38"/>
  <c r="BC109" i="38" s="1"/>
  <c r="AQ109" i="38"/>
  <c r="BD109" i="38" s="1"/>
  <c r="AR109" i="38"/>
  <c r="BE109" i="38" s="1"/>
  <c r="AJ110" i="38"/>
  <c r="AW110" i="38" s="1"/>
  <c r="AK110" i="38"/>
  <c r="AX110" i="38" s="1"/>
  <c r="AL110" i="38"/>
  <c r="AY110" i="38" s="1"/>
  <c r="AM110" i="38"/>
  <c r="AZ110" i="38" s="1"/>
  <c r="AN110" i="38"/>
  <c r="BA110" i="38" s="1"/>
  <c r="AO110" i="38"/>
  <c r="BB110" i="38" s="1"/>
  <c r="AP110" i="38"/>
  <c r="BC110" i="38" s="1"/>
  <c r="AQ110" i="38"/>
  <c r="BD110" i="38" s="1"/>
  <c r="AR110" i="38"/>
  <c r="BE110" i="38" s="1"/>
  <c r="AJ98" i="38"/>
  <c r="AW98" i="38" s="1"/>
  <c r="AK98" i="38"/>
  <c r="AX98" i="38" s="1"/>
  <c r="AL98" i="38"/>
  <c r="AM98" i="38"/>
  <c r="AZ98" i="38" s="1"/>
  <c r="AN98" i="38"/>
  <c r="AO98" i="38"/>
  <c r="AP98" i="38"/>
  <c r="BC98" i="38" s="1"/>
  <c r="AQ98" i="38"/>
  <c r="AR98" i="38"/>
  <c r="BE98" i="38" s="1"/>
  <c r="AJ99" i="38"/>
  <c r="AW99" i="38" s="1"/>
  <c r="AK99" i="38"/>
  <c r="AX99" i="38" s="1"/>
  <c r="AL99" i="38"/>
  <c r="AY99" i="38" s="1"/>
  <c r="AM99" i="38"/>
  <c r="AZ99" i="38" s="1"/>
  <c r="AN99" i="38"/>
  <c r="BA99" i="38" s="1"/>
  <c r="AO99" i="38"/>
  <c r="BB99" i="38" s="1"/>
  <c r="AP99" i="38"/>
  <c r="BC99" i="38" s="1"/>
  <c r="AQ99" i="38"/>
  <c r="BD99" i="38" s="1"/>
  <c r="AR99" i="38"/>
  <c r="BE99" i="38" s="1"/>
  <c r="AJ88" i="38"/>
  <c r="AW88" i="38" s="1"/>
  <c r="AK88" i="38"/>
  <c r="AL88" i="38"/>
  <c r="AM88" i="38"/>
  <c r="AZ88" i="38" s="1"/>
  <c r="AN88" i="38"/>
  <c r="BA88" i="38" s="1"/>
  <c r="AO88" i="38"/>
  <c r="BB88" i="38" s="1"/>
  <c r="AP88" i="38"/>
  <c r="AQ88" i="38"/>
  <c r="AR88" i="38"/>
  <c r="BE88" i="38" s="1"/>
  <c r="AJ89" i="38"/>
  <c r="AW89" i="38" s="1"/>
  <c r="AK89" i="38"/>
  <c r="AX89" i="38" s="1"/>
  <c r="AL89" i="38"/>
  <c r="AY89" i="38" s="1"/>
  <c r="AM89" i="38"/>
  <c r="AZ89" i="38" s="1"/>
  <c r="AN89" i="38"/>
  <c r="BA89" i="38" s="1"/>
  <c r="AO89" i="38"/>
  <c r="BB89" i="38" s="1"/>
  <c r="AP89" i="38"/>
  <c r="BC89" i="38" s="1"/>
  <c r="AQ89" i="38"/>
  <c r="BD89" i="38" s="1"/>
  <c r="AR89" i="38"/>
  <c r="BE89" i="38" s="1"/>
  <c r="AJ77" i="38"/>
  <c r="AK77" i="38"/>
  <c r="AX77" i="38" s="1"/>
  <c r="AL77" i="38"/>
  <c r="AY77" i="38" s="1"/>
  <c r="AM77" i="38"/>
  <c r="AZ77" i="38" s="1"/>
  <c r="AN77" i="38"/>
  <c r="AO77" i="38"/>
  <c r="BB77" i="38" s="1"/>
  <c r="AP77" i="38"/>
  <c r="BC77" i="38" s="1"/>
  <c r="AQ77" i="38"/>
  <c r="AR77" i="38"/>
  <c r="BE77" i="38" s="1"/>
  <c r="AJ78" i="38"/>
  <c r="AW78" i="38" s="1"/>
  <c r="AK78" i="38"/>
  <c r="AX78" i="38" s="1"/>
  <c r="AL78" i="38"/>
  <c r="AY78" i="38" s="1"/>
  <c r="AM78" i="38"/>
  <c r="AZ78" i="38" s="1"/>
  <c r="AN78" i="38"/>
  <c r="BA78" i="38" s="1"/>
  <c r="AO78" i="38"/>
  <c r="BB78" i="38" s="1"/>
  <c r="AP78" i="38"/>
  <c r="BC78" i="38" s="1"/>
  <c r="AQ78" i="38"/>
  <c r="BD78" i="38" s="1"/>
  <c r="AR78" i="38"/>
  <c r="BE78" i="38" s="1"/>
  <c r="AJ79" i="38"/>
  <c r="AW79" i="38" s="1"/>
  <c r="AK79" i="38"/>
  <c r="AX79" i="38" s="1"/>
  <c r="AL79" i="38"/>
  <c r="AY79" i="38" s="1"/>
  <c r="AM79" i="38"/>
  <c r="AZ79" i="38" s="1"/>
  <c r="AN79" i="38"/>
  <c r="BA79" i="38" s="1"/>
  <c r="AO79" i="38"/>
  <c r="BB79" i="38" s="1"/>
  <c r="AP79" i="38"/>
  <c r="BC79" i="38" s="1"/>
  <c r="AQ79" i="38"/>
  <c r="BD79" i="38" s="1"/>
  <c r="AR79" i="38"/>
  <c r="BE79" i="38" s="1"/>
  <c r="AJ65" i="38"/>
  <c r="AW65" i="38" s="1"/>
  <c r="AK65" i="38"/>
  <c r="AL65" i="38"/>
  <c r="AY65" i="38" s="1"/>
  <c r="AM65" i="38"/>
  <c r="AN65" i="38"/>
  <c r="BA65" i="38" s="1"/>
  <c r="AO65" i="38"/>
  <c r="AP65" i="38"/>
  <c r="AQ65" i="38"/>
  <c r="BD65" i="38" s="1"/>
  <c r="AR65" i="38"/>
  <c r="BE65" i="38" s="1"/>
  <c r="AJ66" i="38"/>
  <c r="AW66" i="38" s="1"/>
  <c r="AK66" i="38"/>
  <c r="AX66" i="38" s="1"/>
  <c r="AL66" i="38"/>
  <c r="AY66" i="38" s="1"/>
  <c r="AM66" i="38"/>
  <c r="AZ66" i="38" s="1"/>
  <c r="AN66" i="38"/>
  <c r="BA66" i="38" s="1"/>
  <c r="AO66" i="38"/>
  <c r="BB66" i="38" s="1"/>
  <c r="AP66" i="38"/>
  <c r="BC66" i="38" s="1"/>
  <c r="AQ66" i="38"/>
  <c r="BD66" i="38" s="1"/>
  <c r="AR66" i="38"/>
  <c r="BE66" i="38" s="1"/>
  <c r="AJ67" i="38"/>
  <c r="AW67" i="38" s="1"/>
  <c r="AK67" i="38"/>
  <c r="AX67" i="38" s="1"/>
  <c r="AL67" i="38"/>
  <c r="AY67" i="38" s="1"/>
  <c r="AM67" i="38"/>
  <c r="AZ67" i="38" s="1"/>
  <c r="AN67" i="38"/>
  <c r="BA67" i="38" s="1"/>
  <c r="AO67" i="38"/>
  <c r="BB67" i="38" s="1"/>
  <c r="AP67" i="38"/>
  <c r="BC67" i="38" s="1"/>
  <c r="AQ67" i="38"/>
  <c r="BD67" i="38" s="1"/>
  <c r="AR67" i="38"/>
  <c r="BE67" i="38" s="1"/>
  <c r="AJ68" i="38"/>
  <c r="AW68" i="38" s="1"/>
  <c r="AK68" i="38"/>
  <c r="AX68" i="38" s="1"/>
  <c r="AL68" i="38"/>
  <c r="AY68" i="38" s="1"/>
  <c r="AM68" i="38"/>
  <c r="AZ68" i="38" s="1"/>
  <c r="AN68" i="38"/>
  <c r="BA68" i="38" s="1"/>
  <c r="AO68" i="38"/>
  <c r="BB68" i="38" s="1"/>
  <c r="AP68" i="38"/>
  <c r="BC68" i="38" s="1"/>
  <c r="AQ68" i="38"/>
  <c r="BD68" i="38" s="1"/>
  <c r="AR68" i="38"/>
  <c r="AJ53" i="38"/>
  <c r="AW53" i="38" s="1"/>
  <c r="AK53" i="38"/>
  <c r="AL53" i="38"/>
  <c r="AY53" i="38" s="1"/>
  <c r="AM53" i="38"/>
  <c r="AN53" i="38"/>
  <c r="AO53" i="38"/>
  <c r="BB53" i="38" s="1"/>
  <c r="AP53" i="38"/>
  <c r="AQ53" i="38"/>
  <c r="AR53" i="38"/>
  <c r="BE53" i="38" s="1"/>
  <c r="AJ54" i="38"/>
  <c r="AW54" i="38" s="1"/>
  <c r="AK54" i="38"/>
  <c r="AX54" i="38" s="1"/>
  <c r="AL54" i="38"/>
  <c r="AM54" i="38"/>
  <c r="AZ54" i="38" s="1"/>
  <c r="AN54" i="38"/>
  <c r="BA54" i="38" s="1"/>
  <c r="AO54" i="38"/>
  <c r="BB54" i="38" s="1"/>
  <c r="AP54" i="38"/>
  <c r="BC54" i="38" s="1"/>
  <c r="AQ54" i="38"/>
  <c r="BD54" i="38" s="1"/>
  <c r="AR54" i="38"/>
  <c r="BE54" i="38" s="1"/>
  <c r="AJ55" i="38"/>
  <c r="AW55" i="38" s="1"/>
  <c r="AK55" i="38"/>
  <c r="AX55" i="38" s="1"/>
  <c r="AL55" i="38"/>
  <c r="AY55" i="38" s="1"/>
  <c r="AM55" i="38"/>
  <c r="AZ55" i="38" s="1"/>
  <c r="AN55" i="38"/>
  <c r="BA55" i="38" s="1"/>
  <c r="AO55" i="38"/>
  <c r="BB55" i="38" s="1"/>
  <c r="AP55" i="38"/>
  <c r="BC55" i="38" s="1"/>
  <c r="AQ55" i="38"/>
  <c r="BD55" i="38" s="1"/>
  <c r="AR55" i="38"/>
  <c r="BE55" i="38" s="1"/>
  <c r="AJ56" i="38"/>
  <c r="AW56" i="38" s="1"/>
  <c r="AK56" i="38"/>
  <c r="AX56" i="38" s="1"/>
  <c r="AL56" i="38"/>
  <c r="AY56" i="38" s="1"/>
  <c r="AM56" i="38"/>
  <c r="AZ56" i="38" s="1"/>
  <c r="AN56" i="38"/>
  <c r="BA56" i="38" s="1"/>
  <c r="AO56" i="38"/>
  <c r="BB56" i="38" s="1"/>
  <c r="AP56" i="38"/>
  <c r="BC56" i="38" s="1"/>
  <c r="AQ56" i="38"/>
  <c r="BD56" i="38" s="1"/>
  <c r="AR56" i="38"/>
  <c r="BE56" i="38" s="1"/>
  <c r="AJ42" i="38"/>
  <c r="AW42" i="38" s="1"/>
  <c r="AK42" i="38"/>
  <c r="AL42" i="38"/>
  <c r="AM42" i="38"/>
  <c r="AZ42" i="38" s="1"/>
  <c r="AN42" i="38"/>
  <c r="BA42" i="38" s="1"/>
  <c r="AO42" i="38"/>
  <c r="AP42" i="38"/>
  <c r="AQ42" i="38"/>
  <c r="BD42" i="38" s="1"/>
  <c r="AR42" i="38"/>
  <c r="BE42" i="38" s="1"/>
  <c r="AJ43" i="38"/>
  <c r="AK43" i="38"/>
  <c r="AX43" i="38" s="1"/>
  <c r="AL43" i="38"/>
  <c r="AY43" i="38" s="1"/>
  <c r="AM43" i="38"/>
  <c r="AN43" i="38"/>
  <c r="BA43" i="38" s="1"/>
  <c r="AO43" i="38"/>
  <c r="BB43" i="38" s="1"/>
  <c r="AP43" i="38"/>
  <c r="BC43" i="38" s="1"/>
  <c r="AQ43" i="38"/>
  <c r="BD43" i="38" s="1"/>
  <c r="AR43" i="38"/>
  <c r="BE43" i="38" s="1"/>
  <c r="AJ44" i="38"/>
  <c r="AW44" i="38" s="1"/>
  <c r="AK44" i="38"/>
  <c r="AX44" i="38" s="1"/>
  <c r="AL44" i="38"/>
  <c r="AY44" i="38" s="1"/>
  <c r="AM44" i="38"/>
  <c r="AZ44" i="38" s="1"/>
  <c r="AN44" i="38"/>
  <c r="BA44" i="38" s="1"/>
  <c r="AO44" i="38"/>
  <c r="BB44" i="38" s="1"/>
  <c r="AP44" i="38"/>
  <c r="BC44" i="38" s="1"/>
  <c r="AQ44" i="38"/>
  <c r="BD44" i="38" s="1"/>
  <c r="AR44" i="38"/>
  <c r="BE44" i="38" s="1"/>
  <c r="AJ31" i="38"/>
  <c r="AK31" i="38"/>
  <c r="AX31" i="38" s="1"/>
  <c r="AL31" i="38"/>
  <c r="AY31" i="38" s="1"/>
  <c r="AM31" i="38"/>
  <c r="AZ31" i="38" s="1"/>
  <c r="AN31" i="38"/>
  <c r="AO31" i="38"/>
  <c r="AP31" i="38"/>
  <c r="BC31" i="38" s="1"/>
  <c r="AQ31" i="38"/>
  <c r="AR31" i="38"/>
  <c r="BE31" i="38" s="1"/>
  <c r="AJ32" i="38"/>
  <c r="AW32" i="38" s="1"/>
  <c r="AK32" i="38"/>
  <c r="AX32" i="38" s="1"/>
  <c r="AL32" i="38"/>
  <c r="AY32" i="38" s="1"/>
  <c r="AM32" i="38"/>
  <c r="AZ32" i="38" s="1"/>
  <c r="AN32" i="38"/>
  <c r="BA32" i="38" s="1"/>
  <c r="AO32" i="38"/>
  <c r="BB32" i="38" s="1"/>
  <c r="AP32" i="38"/>
  <c r="BC32" i="38" s="1"/>
  <c r="AQ32" i="38"/>
  <c r="BD32" i="38" s="1"/>
  <c r="AR32" i="38"/>
  <c r="BE32" i="38" s="1"/>
  <c r="AJ33" i="38"/>
  <c r="AW33" i="38" s="1"/>
  <c r="AK33" i="38"/>
  <c r="AX33" i="38" s="1"/>
  <c r="AL33" i="38"/>
  <c r="AY33" i="38" s="1"/>
  <c r="AM33" i="38"/>
  <c r="AZ33" i="38" s="1"/>
  <c r="AN33" i="38"/>
  <c r="BA33" i="38" s="1"/>
  <c r="AO33" i="38"/>
  <c r="BB33" i="38" s="1"/>
  <c r="AP33" i="38"/>
  <c r="BC33" i="38" s="1"/>
  <c r="AQ33" i="38"/>
  <c r="BD33" i="38" s="1"/>
  <c r="AR33" i="38"/>
  <c r="BE33" i="38" s="1"/>
  <c r="AJ19" i="38"/>
  <c r="AW19" i="38" s="1"/>
  <c r="AK19" i="38"/>
  <c r="AL19" i="38"/>
  <c r="AY19" i="38" s="1"/>
  <c r="AM19" i="38"/>
  <c r="AN19" i="38"/>
  <c r="BA19" i="38" s="1"/>
  <c r="AO19" i="38"/>
  <c r="BB19" i="38" s="1"/>
  <c r="AP19" i="38"/>
  <c r="AQ19" i="38"/>
  <c r="BD19" i="38" s="1"/>
  <c r="AR19" i="38"/>
  <c r="BE19" i="38" s="1"/>
  <c r="AJ20" i="38"/>
  <c r="AW20" i="38" s="1"/>
  <c r="AK20" i="38"/>
  <c r="AX20" i="38" s="1"/>
  <c r="AL20" i="38"/>
  <c r="AY20" i="38" s="1"/>
  <c r="AM20" i="38"/>
  <c r="AZ20" i="38" s="1"/>
  <c r="AN20" i="38"/>
  <c r="BA20" i="38" s="1"/>
  <c r="AO20" i="38"/>
  <c r="BB20" i="38" s="1"/>
  <c r="AP20" i="38"/>
  <c r="BC20" i="38" s="1"/>
  <c r="AQ20" i="38"/>
  <c r="BD20" i="38" s="1"/>
  <c r="AR20" i="38"/>
  <c r="BE20" i="38" s="1"/>
  <c r="AJ21" i="38"/>
  <c r="AW21" i="38" s="1"/>
  <c r="AK21" i="38"/>
  <c r="AX21" i="38" s="1"/>
  <c r="AL21" i="38"/>
  <c r="AY21" i="38" s="1"/>
  <c r="AM21" i="38"/>
  <c r="AZ21" i="38" s="1"/>
  <c r="AN21" i="38"/>
  <c r="BA21" i="38" s="1"/>
  <c r="AO21" i="38"/>
  <c r="BB21" i="38" s="1"/>
  <c r="AP21" i="38"/>
  <c r="BC21" i="38" s="1"/>
  <c r="AQ21" i="38"/>
  <c r="BD21" i="38" s="1"/>
  <c r="AR21" i="38"/>
  <c r="BE21" i="38" s="1"/>
  <c r="AJ22" i="38"/>
  <c r="AW22" i="38" s="1"/>
  <c r="AK22" i="38"/>
  <c r="AX22" i="38" s="1"/>
  <c r="AL22" i="38"/>
  <c r="AY22" i="38" s="1"/>
  <c r="AM22" i="38"/>
  <c r="AZ22" i="38" s="1"/>
  <c r="AN22" i="38"/>
  <c r="BA22" i="38" s="1"/>
  <c r="AO22" i="38"/>
  <c r="BB22" i="38" s="1"/>
  <c r="AP22" i="38"/>
  <c r="BC22" i="38" s="1"/>
  <c r="AQ22" i="38"/>
  <c r="BD22" i="38" s="1"/>
  <c r="AR22" i="38"/>
  <c r="AJ7" i="38"/>
  <c r="AW7" i="38" s="1"/>
  <c r="AK7" i="38"/>
  <c r="AL7" i="38"/>
  <c r="AY7" i="38" s="1"/>
  <c r="AM7" i="38"/>
  <c r="AN7" i="38"/>
  <c r="AO7" i="38"/>
  <c r="BB7" i="38" s="1"/>
  <c r="AP7" i="38"/>
  <c r="AQ7" i="38"/>
  <c r="AR7" i="38"/>
  <c r="BE7" i="38" s="1"/>
  <c r="AJ8" i="38"/>
  <c r="AW8" i="38" s="1"/>
  <c r="AK8" i="38"/>
  <c r="AX8" i="38" s="1"/>
  <c r="AL8" i="38"/>
  <c r="AM8" i="38"/>
  <c r="AZ8" i="38" s="1"/>
  <c r="AN8" i="38"/>
  <c r="BA8" i="38" s="1"/>
  <c r="AO8" i="38"/>
  <c r="BB8" i="38" s="1"/>
  <c r="AP8" i="38"/>
  <c r="BC8" i="38" s="1"/>
  <c r="AQ8" i="38"/>
  <c r="BD8" i="38" s="1"/>
  <c r="AR8" i="38"/>
  <c r="BE8" i="38" s="1"/>
  <c r="AJ9" i="38"/>
  <c r="AW9" i="38" s="1"/>
  <c r="AK9" i="38"/>
  <c r="AX9" i="38" s="1"/>
  <c r="AL9" i="38"/>
  <c r="AY9" i="38" s="1"/>
  <c r="AM9" i="38"/>
  <c r="AZ9" i="38" s="1"/>
  <c r="AN9" i="38"/>
  <c r="BA9" i="38" s="1"/>
  <c r="AO9" i="38"/>
  <c r="BB9" i="38" s="1"/>
  <c r="AP9" i="38"/>
  <c r="BC9" i="38" s="1"/>
  <c r="AQ9" i="38"/>
  <c r="BD9" i="38" s="1"/>
  <c r="AR9" i="38"/>
  <c r="BE9" i="38" s="1"/>
  <c r="AJ10" i="38"/>
  <c r="AW10" i="38" s="1"/>
  <c r="AK10" i="38"/>
  <c r="AX10" i="38" s="1"/>
  <c r="AL10" i="38"/>
  <c r="AY10" i="38" s="1"/>
  <c r="AM10" i="38"/>
  <c r="AZ10" i="38" s="1"/>
  <c r="AN10" i="38"/>
  <c r="BA10" i="38" s="1"/>
  <c r="AO10" i="38"/>
  <c r="BB10" i="38" s="1"/>
  <c r="AP10" i="38"/>
  <c r="BC10" i="38" s="1"/>
  <c r="AQ10" i="38"/>
  <c r="BD10" i="38" s="1"/>
  <c r="AR10" i="38"/>
  <c r="BE10" i="38" s="1"/>
  <c r="AI7" i="38"/>
  <c r="AJ177" i="36" l="1"/>
  <c r="AW179" i="36" s="1"/>
  <c r="AY126" i="36"/>
  <c r="BD126" i="36"/>
  <c r="AX134" i="34"/>
  <c r="AK148" i="34"/>
  <c r="AS299" i="18"/>
  <c r="AK127" i="34"/>
  <c r="AM127" i="34"/>
  <c r="AW134" i="34"/>
  <c r="AJ148" i="34"/>
  <c r="AW150" i="34" s="1"/>
  <c r="AL127" i="34"/>
  <c r="AV134" i="34"/>
  <c r="AI148" i="34"/>
  <c r="AK48" i="20"/>
  <c r="AR177" i="36"/>
  <c r="BE179" i="36" s="1"/>
  <c r="AP157" i="34"/>
  <c r="BC159" i="34" s="1"/>
  <c r="AY76" i="34"/>
  <c r="AY79" i="34" s="1"/>
  <c r="AL79" i="34"/>
  <c r="AX76" i="34"/>
  <c r="AX79" i="34" s="1"/>
  <c r="AK79" i="34"/>
  <c r="AX81" i="34" s="1"/>
  <c r="AW76" i="34"/>
  <c r="AW79" i="34" s="1"/>
  <c r="AJ79" i="34"/>
  <c r="BD76" i="34"/>
  <c r="BD79" i="34" s="1"/>
  <c r="AQ79" i="34"/>
  <c r="AF299" i="18"/>
  <c r="AM177" i="36"/>
  <c r="AZ179" i="36" s="1"/>
  <c r="AW87" i="34"/>
  <c r="AW88" i="34" s="1"/>
  <c r="AK68" i="34"/>
  <c r="AX70" i="34" s="1"/>
  <c r="AK27" i="20"/>
  <c r="AJ27" i="20"/>
  <c r="AJ18" i="36"/>
  <c r="AU301" i="18"/>
  <c r="P99" i="32"/>
  <c r="BF268" i="18"/>
  <c r="BI268" i="18" s="1"/>
  <c r="BI299" i="18" s="1"/>
  <c r="BI266" i="18"/>
  <c r="BG266" i="18"/>
  <c r="AN27" i="20"/>
  <c r="AP27" i="20"/>
  <c r="AJ82" i="20"/>
  <c r="AL59" i="20"/>
  <c r="AK59" i="20"/>
  <c r="AO27" i="20"/>
  <c r="BD59" i="20"/>
  <c r="AP82" i="20"/>
  <c r="BC84" i="20" s="1"/>
  <c r="AX82" i="20"/>
  <c r="AW48" i="20"/>
  <c r="AW50" i="20" s="1"/>
  <c r="BE82" i="20"/>
  <c r="AW82" i="20"/>
  <c r="BD82" i="20"/>
  <c r="AP59" i="20"/>
  <c r="AO82" i="20"/>
  <c r="AL27" i="20"/>
  <c r="AX48" i="20"/>
  <c r="AX50" i="20" s="1"/>
  <c r="BC76" i="20"/>
  <c r="BC82" i="20" s="1"/>
  <c r="BB76" i="20"/>
  <c r="BB82" i="20" s="1"/>
  <c r="AM27" i="20"/>
  <c r="AN82" i="20"/>
  <c r="AX59" i="20"/>
  <c r="AL82" i="20"/>
  <c r="AM82" i="20"/>
  <c r="AZ84" i="20" s="1"/>
  <c r="AL48" i="20"/>
  <c r="AR82" i="20"/>
  <c r="AY77" i="20"/>
  <c r="AY82" i="20" s="1"/>
  <c r="BA76" i="20"/>
  <c r="BA82" i="20" s="1"/>
  <c r="AK82" i="20"/>
  <c r="AQ82" i="20"/>
  <c r="BD84" i="20" s="1"/>
  <c r="AZ76" i="20"/>
  <c r="AZ82" i="20" s="1"/>
  <c r="AM88" i="34"/>
  <c r="AZ90" i="34" s="1"/>
  <c r="AO68" i="34"/>
  <c r="BB70" i="34" s="1"/>
  <c r="AL88" i="34"/>
  <c r="AY90" i="34" s="1"/>
  <c r="AL8" i="34"/>
  <c r="AY10" i="34" s="1"/>
  <c r="AN68" i="34"/>
  <c r="BA70" i="34" s="1"/>
  <c r="AJ88" i="34"/>
  <c r="AP68" i="34"/>
  <c r="BC70" i="34" s="1"/>
  <c r="AM68" i="34"/>
  <c r="AZ70" i="34" s="1"/>
  <c r="AK157" i="34"/>
  <c r="AX159" i="34" s="1"/>
  <c r="AQ68" i="34"/>
  <c r="BD70" i="34" s="1"/>
  <c r="AM148" i="34"/>
  <c r="AZ150" i="34" s="1"/>
  <c r="AL157" i="34"/>
  <c r="AY159" i="34" s="1"/>
  <c r="AL68" i="34"/>
  <c r="AY70" i="34" s="1"/>
  <c r="AO88" i="34"/>
  <c r="BB90" i="34" s="1"/>
  <c r="AO157" i="34"/>
  <c r="BB159" i="34" s="1"/>
  <c r="AO127" i="34"/>
  <c r="AN8" i="34"/>
  <c r="BA10" i="34" s="1"/>
  <c r="AM8" i="34"/>
  <c r="AZ10" i="34" s="1"/>
  <c r="AL99" i="34"/>
  <c r="AJ157" i="34"/>
  <c r="AW159" i="34" s="1"/>
  <c r="AK99" i="34"/>
  <c r="AP8" i="34"/>
  <c r="BC10" i="34" s="1"/>
  <c r="AL20" i="34"/>
  <c r="AJ99" i="34"/>
  <c r="AP127" i="34"/>
  <c r="AN148" i="34"/>
  <c r="BA150" i="34" s="1"/>
  <c r="AW67" i="34"/>
  <c r="AW68" i="34" s="1"/>
  <c r="AW70" i="34" s="1"/>
  <c r="AK8" i="34"/>
  <c r="AX10" i="34" s="1"/>
  <c r="AQ148" i="34"/>
  <c r="BD150" i="34" s="1"/>
  <c r="AR8" i="34"/>
  <c r="BE10" i="34" s="1"/>
  <c r="AW59" i="34"/>
  <c r="AX96" i="34"/>
  <c r="AX99" i="34" s="1"/>
  <c r="AR127" i="34"/>
  <c r="AK20" i="34"/>
  <c r="AY16" i="34"/>
  <c r="AY20" i="34" s="1"/>
  <c r="AR88" i="34"/>
  <c r="BE90" i="34" s="1"/>
  <c r="AW96" i="34"/>
  <c r="AW99" i="34" s="1"/>
  <c r="AY147" i="34"/>
  <c r="AY148" i="34" s="1"/>
  <c r="AY150" i="34" s="1"/>
  <c r="AM157" i="34"/>
  <c r="AZ159" i="34" s="1"/>
  <c r="AZ48" i="34"/>
  <c r="AJ20" i="34"/>
  <c r="AP88" i="34"/>
  <c r="BC90" i="34" s="1"/>
  <c r="AP99" i="34"/>
  <c r="AL32" i="34"/>
  <c r="AO99" i="34"/>
  <c r="BA118" i="34"/>
  <c r="BA120" i="34" s="1"/>
  <c r="BB118" i="34"/>
  <c r="BB120" i="34" s="1"/>
  <c r="AR148" i="34"/>
  <c r="BE150" i="34" s="1"/>
  <c r="AR99" i="34"/>
  <c r="AZ20" i="34"/>
  <c r="AR59" i="34"/>
  <c r="BA76" i="34"/>
  <c r="BA79" i="34" s="1"/>
  <c r="BA81" i="34" s="1"/>
  <c r="AX59" i="34"/>
  <c r="AR20" i="34"/>
  <c r="AM32" i="34"/>
  <c r="AQ59" i="34"/>
  <c r="AK59" i="34"/>
  <c r="AL59" i="34"/>
  <c r="BA59" i="34"/>
  <c r="AM99" i="34"/>
  <c r="AX147" i="34"/>
  <c r="AX148" i="34" s="1"/>
  <c r="AX150" i="34" s="1"/>
  <c r="AJ8" i="34"/>
  <c r="AW10" i="34" s="1"/>
  <c r="AN48" i="34"/>
  <c r="AJ59" i="34"/>
  <c r="BE67" i="34"/>
  <c r="BE68" i="34" s="1"/>
  <c r="BE70" i="34" s="1"/>
  <c r="AK88" i="34"/>
  <c r="AX90" i="34" s="1"/>
  <c r="AJ127" i="34"/>
  <c r="AR157" i="34"/>
  <c r="BE159" i="34" s="1"/>
  <c r="BD20" i="34"/>
  <c r="AZ59" i="34"/>
  <c r="BE16" i="34"/>
  <c r="BE20" i="34" s="1"/>
  <c r="AK32" i="34"/>
  <c r="BC118" i="34"/>
  <c r="BC120" i="34" s="1"/>
  <c r="BE32" i="34"/>
  <c r="AM20" i="34"/>
  <c r="BD59" i="34"/>
  <c r="AX16" i="34"/>
  <c r="AX20" i="34" s="1"/>
  <c r="AZ28" i="34"/>
  <c r="AZ32" i="34" s="1"/>
  <c r="AQ48" i="34"/>
  <c r="BD43" i="34"/>
  <c r="BD48" i="34" s="1"/>
  <c r="AR48" i="34"/>
  <c r="BE42" i="34"/>
  <c r="BE48" i="34" s="1"/>
  <c r="AJ48" i="34"/>
  <c r="AW42" i="34"/>
  <c r="AW48" i="34" s="1"/>
  <c r="AK48" i="34"/>
  <c r="AX41" i="34"/>
  <c r="AX48" i="34" s="1"/>
  <c r="BA41" i="34"/>
  <c r="BA48" i="34" s="1"/>
  <c r="AN59" i="34"/>
  <c r="BC59" i="34"/>
  <c r="AW118" i="34"/>
  <c r="AW120" i="34" s="1"/>
  <c r="BA156" i="34"/>
  <c r="BA157" i="34" s="1"/>
  <c r="BA159" i="34" s="1"/>
  <c r="AP148" i="34"/>
  <c r="BC150" i="34" s="1"/>
  <c r="AJ32" i="34"/>
  <c r="AW28" i="34"/>
  <c r="AW32" i="34" s="1"/>
  <c r="BE59" i="34"/>
  <c r="BB48" i="34"/>
  <c r="AW16" i="34"/>
  <c r="AW20" i="34" s="1"/>
  <c r="AY28" i="34"/>
  <c r="AY32" i="34" s="1"/>
  <c r="AM59" i="34"/>
  <c r="AP59" i="34"/>
  <c r="BA87" i="34"/>
  <c r="BA88" i="34" s="1"/>
  <c r="BA90" i="34" s="1"/>
  <c r="BA126" i="34"/>
  <c r="BA127" i="34" s="1"/>
  <c r="AZ76" i="34"/>
  <c r="AZ79" i="34" s="1"/>
  <c r="AZ81" i="34" s="1"/>
  <c r="AX118" i="34"/>
  <c r="AX120" i="34" s="1"/>
  <c r="BA96" i="34"/>
  <c r="BA99" i="34" s="1"/>
  <c r="AN99" i="34"/>
  <c r="AP20" i="34"/>
  <c r="BC16" i="34"/>
  <c r="BC20" i="34" s="1"/>
  <c r="AL48" i="34"/>
  <c r="BB59" i="34"/>
  <c r="BB7" i="34"/>
  <c r="BB8" i="34" s="1"/>
  <c r="BB10" i="34" s="1"/>
  <c r="AR32" i="34"/>
  <c r="AX28" i="34"/>
  <c r="AX32" i="34" s="1"/>
  <c r="AY41" i="34"/>
  <c r="AY48" i="34" s="1"/>
  <c r="AO59" i="34"/>
  <c r="BD118" i="34"/>
  <c r="BD120" i="34" s="1"/>
  <c r="AQ20" i="34"/>
  <c r="AZ118" i="34"/>
  <c r="AZ120" i="34" s="1"/>
  <c r="BE118" i="34"/>
  <c r="BE120" i="34" s="1"/>
  <c r="AM48" i="34"/>
  <c r="AZ50" i="34" s="1"/>
  <c r="AY118" i="34"/>
  <c r="AY120" i="34" s="1"/>
  <c r="AO148" i="34"/>
  <c r="BB150" i="34" s="1"/>
  <c r="BA32" i="34"/>
  <c r="AY59" i="34"/>
  <c r="AV147" i="34"/>
  <c r="AV148" i="34" s="1"/>
  <c r="AO20" i="34"/>
  <c r="AQ32" i="34"/>
  <c r="BE99" i="34"/>
  <c r="BE76" i="34"/>
  <c r="BE79" i="34" s="1"/>
  <c r="BE81" i="34" s="1"/>
  <c r="AN20" i="34"/>
  <c r="BB16" i="34"/>
  <c r="BB20" i="34" s="1"/>
  <c r="AP32" i="34"/>
  <c r="BD28" i="34"/>
  <c r="BD32" i="34" s="1"/>
  <c r="BA16" i="34"/>
  <c r="BA20" i="34" s="1"/>
  <c r="AO32" i="34"/>
  <c r="BC28" i="34"/>
  <c r="BC32" i="34" s="1"/>
  <c r="AP48" i="34"/>
  <c r="BD87" i="34"/>
  <c r="BD88" i="34" s="1"/>
  <c r="BD90" i="34" s="1"/>
  <c r="BD126" i="34"/>
  <c r="BD127" i="34" s="1"/>
  <c r="BD156" i="34"/>
  <c r="BD157" i="34" s="1"/>
  <c r="BD159" i="34" s="1"/>
  <c r="BC76" i="34"/>
  <c r="BC79" i="34" s="1"/>
  <c r="BC81" i="34" s="1"/>
  <c r="BD7" i="34"/>
  <c r="BD8" i="34" s="1"/>
  <c r="BD10" i="34" s="1"/>
  <c r="AN32" i="34"/>
  <c r="BB28" i="34"/>
  <c r="BB32" i="34" s="1"/>
  <c r="AO48" i="34"/>
  <c r="BB50" i="34" s="1"/>
  <c r="BC41" i="34"/>
  <c r="BC48" i="34" s="1"/>
  <c r="BD99" i="34"/>
  <c r="BB76" i="34"/>
  <c r="BB79" i="34" s="1"/>
  <c r="BB81" i="34" s="1"/>
  <c r="AL177" i="36"/>
  <c r="AY179" i="36" s="1"/>
  <c r="AN177" i="36"/>
  <c r="BA179" i="36" s="1"/>
  <c r="AO177" i="36"/>
  <c r="BB179" i="36" s="1"/>
  <c r="AJ124" i="36"/>
  <c r="AW126" i="36" s="1"/>
  <c r="AJ167" i="36"/>
  <c r="AW169" i="36" s="1"/>
  <c r="AQ177" i="36"/>
  <c r="BD179" i="36" s="1"/>
  <c r="BE167" i="36"/>
  <c r="AN18" i="36"/>
  <c r="AQ18" i="36"/>
  <c r="AR167" i="36"/>
  <c r="AK167" i="36"/>
  <c r="AZ6" i="36"/>
  <c r="AZ18" i="36" s="1"/>
  <c r="AM18" i="36"/>
  <c r="AP167" i="36"/>
  <c r="BC165" i="36"/>
  <c r="BC167" i="36" s="1"/>
  <c r="AX136" i="36"/>
  <c r="AZ132" i="36"/>
  <c r="AZ136" i="36" s="1"/>
  <c r="AM136" i="36"/>
  <c r="AO167" i="36"/>
  <c r="BB166" i="36"/>
  <c r="BB167" i="36" s="1"/>
  <c r="BD164" i="36"/>
  <c r="BD167" i="36" s="1"/>
  <c r="AQ167" i="36"/>
  <c r="BD169" i="36" s="1"/>
  <c r="AN156" i="36"/>
  <c r="BA158" i="36" s="1"/>
  <c r="AP177" i="36"/>
  <c r="BC179" i="36" s="1"/>
  <c r="BD123" i="36"/>
  <c r="BD124" i="36" s="1"/>
  <c r="AR124" i="36"/>
  <c r="BE126" i="36" s="1"/>
  <c r="BB123" i="36"/>
  <c r="BB124" i="36" s="1"/>
  <c r="BB126" i="36" s="1"/>
  <c r="BD6" i="36"/>
  <c r="BD18" i="36" s="1"/>
  <c r="AP124" i="36"/>
  <c r="BC126" i="36" s="1"/>
  <c r="AX167" i="36"/>
  <c r="AL18" i="36"/>
  <c r="BC86" i="36"/>
  <c r="BE136" i="36"/>
  <c r="AJ136" i="36"/>
  <c r="AN167" i="36"/>
  <c r="AL114" i="36"/>
  <c r="BD136" i="36"/>
  <c r="AP18" i="36"/>
  <c r="AL136" i="36"/>
  <c r="AY138" i="36" s="1"/>
  <c r="AW167" i="36"/>
  <c r="AO18" i="36"/>
  <c r="AK136" i="36"/>
  <c r="AX138" i="36" s="1"/>
  <c r="AK227" i="38"/>
  <c r="AM137" i="38"/>
  <c r="AR23" i="38"/>
  <c r="AK216" i="38"/>
  <c r="BA194" i="38"/>
  <c r="AY137" i="38"/>
  <c r="AJ238" i="38"/>
  <c r="AN159" i="38"/>
  <c r="BB90" i="38"/>
  <c r="BE90" i="38"/>
  <c r="AW90" i="38"/>
  <c r="AJ205" i="38"/>
  <c r="BE111" i="38"/>
  <c r="AV148" i="38"/>
  <c r="AJ159" i="38"/>
  <c r="AW205" i="38"/>
  <c r="AR34" i="38"/>
  <c r="BA111" i="38"/>
  <c r="AK137" i="38"/>
  <c r="BA137" i="38"/>
  <c r="AW156" i="38"/>
  <c r="AW159" i="38" s="1"/>
  <c r="AK194" i="38"/>
  <c r="AZ194" i="38"/>
  <c r="AZ249" i="38"/>
  <c r="AL159" i="38"/>
  <c r="AZ216" i="38"/>
  <c r="AW111" i="38"/>
  <c r="AR227" i="38"/>
  <c r="AZ259" i="38"/>
  <c r="AN90" i="38"/>
  <c r="AW237" i="38"/>
  <c r="AW238" i="38" s="1"/>
  <c r="AQ148" i="38"/>
  <c r="AR205" i="38"/>
  <c r="BE203" i="38"/>
  <c r="BE205" i="38" s="1"/>
  <c r="AL238" i="38"/>
  <c r="AK238" i="38"/>
  <c r="AW227" i="38"/>
  <c r="BB148" i="38"/>
  <c r="BC159" i="38"/>
  <c r="AX227" i="38"/>
  <c r="AL111" i="38"/>
  <c r="AY113" i="38" s="1"/>
  <c r="AX216" i="38"/>
  <c r="AM23" i="38"/>
  <c r="AQ90" i="38"/>
  <c r="AJ194" i="38"/>
  <c r="AX238" i="38"/>
  <c r="AO259" i="38"/>
  <c r="AY156" i="38"/>
  <c r="AY159" i="38" s="1"/>
  <c r="AK90" i="38"/>
  <c r="AZ136" i="38"/>
  <c r="AZ137" i="38" s="1"/>
  <c r="AM249" i="38"/>
  <c r="AN259" i="38"/>
  <c r="AM171" i="38"/>
  <c r="AK111" i="38"/>
  <c r="AI148" i="38"/>
  <c r="AJ216" i="38"/>
  <c r="BA257" i="38"/>
  <c r="BA259" i="38" s="1"/>
  <c r="AX159" i="38"/>
  <c r="AX194" i="38"/>
  <c r="AY111" i="38"/>
  <c r="AL249" i="38"/>
  <c r="AJ80" i="38"/>
  <c r="AR100" i="38"/>
  <c r="AR111" i="38"/>
  <c r="AO159" i="38"/>
  <c r="AZ167" i="38"/>
  <c r="AZ171" i="38" s="1"/>
  <c r="BD238" i="38"/>
  <c r="BE259" i="38"/>
  <c r="AW259" i="38"/>
  <c r="AM216" i="38"/>
  <c r="AN11" i="38"/>
  <c r="AL171" i="38"/>
  <c r="AJ100" i="38"/>
  <c r="AX125" i="38"/>
  <c r="BD148" i="38"/>
  <c r="AR194" i="38"/>
  <c r="AW191" i="38"/>
  <c r="AW194" i="38" s="1"/>
  <c r="AM194" i="38"/>
  <c r="AL194" i="38"/>
  <c r="AY193" i="38"/>
  <c r="AY194" i="38" s="1"/>
  <c r="AN205" i="38"/>
  <c r="AR216" i="38"/>
  <c r="AN227" i="38"/>
  <c r="AP238" i="38"/>
  <c r="BC235" i="38"/>
  <c r="BC238" i="38" s="1"/>
  <c r="AY98" i="38"/>
  <c r="AY100" i="38" s="1"/>
  <c r="AL100" i="38"/>
  <c r="AW148" i="38"/>
  <c r="AJ148" i="38"/>
  <c r="AM205" i="38"/>
  <c r="AZ202" i="38"/>
  <c r="AZ205" i="38" s="1"/>
  <c r="AN238" i="38"/>
  <c r="BA235" i="38"/>
  <c r="BA238" i="38" s="1"/>
  <c r="BD111" i="38"/>
  <c r="AQ194" i="38"/>
  <c r="BD191" i="38"/>
  <c r="BD194" i="38" s="1"/>
  <c r="BA31" i="38"/>
  <c r="BA34" i="38" s="1"/>
  <c r="AN34" i="38"/>
  <c r="AZ43" i="38"/>
  <c r="AZ45" i="38" s="1"/>
  <c r="AM45" i="38"/>
  <c r="BE80" i="38"/>
  <c r="BC111" i="38"/>
  <c r="AQ111" i="38"/>
  <c r="AR125" i="38"/>
  <c r="AP194" i="38"/>
  <c r="BC191" i="38"/>
  <c r="BC194" i="38" s="1"/>
  <c r="AN216" i="38"/>
  <c r="AR238" i="38"/>
  <c r="BE237" i="38"/>
  <c r="BE238" i="38" s="1"/>
  <c r="AR249" i="38"/>
  <c r="BE247" i="38"/>
  <c r="BE249" i="38" s="1"/>
  <c r="AK249" i="38"/>
  <c r="AX246" i="38"/>
  <c r="AX249" i="38" s="1"/>
  <c r="BD249" i="38"/>
  <c r="AL34" i="38"/>
  <c r="AN45" i="38"/>
  <c r="AJ57" i="38"/>
  <c r="AN57" i="38"/>
  <c r="BB111" i="38"/>
  <c r="AJ125" i="38"/>
  <c r="AP125" i="38"/>
  <c r="BC119" i="38"/>
  <c r="BC125" i="38" s="1"/>
  <c r="AM159" i="38"/>
  <c r="AZ156" i="38"/>
  <c r="AZ159" i="38" s="1"/>
  <c r="AN194" i="38"/>
  <c r="AL216" i="38"/>
  <c r="AY215" i="38"/>
  <c r="AY216" i="38" s="1"/>
  <c r="BA216" i="38"/>
  <c r="AY34" i="38"/>
  <c r="AL45" i="38"/>
  <c r="AW168" i="38"/>
  <c r="AW171" i="38" s="1"/>
  <c r="AJ171" i="38"/>
  <c r="AX167" i="38"/>
  <c r="AX171" i="38" s="1"/>
  <c r="AK171" i="38"/>
  <c r="AJ11" i="38"/>
  <c r="AK34" i="38"/>
  <c r="AZ111" i="38"/>
  <c r="AX65" i="38"/>
  <c r="AX69" i="38" s="1"/>
  <c r="AK69" i="38"/>
  <c r="BE145" i="38"/>
  <c r="BE148" i="38" s="1"/>
  <c r="AR148" i="38"/>
  <c r="AM238" i="38"/>
  <c r="AZ236" i="38"/>
  <c r="AZ238" i="38" s="1"/>
  <c r="AM90" i="38"/>
  <c r="AJ111" i="38"/>
  <c r="AW113" i="38" s="1"/>
  <c r="BD125" i="38"/>
  <c r="AK205" i="38"/>
  <c r="AP216" i="38"/>
  <c r="BC213" i="38"/>
  <c r="BC216" i="38" s="1"/>
  <c r="AX19" i="38"/>
  <c r="AX23" i="38" s="1"/>
  <c r="AK23" i="38"/>
  <c r="AO111" i="38"/>
  <c r="BB113" i="38" s="1"/>
  <c r="AR171" i="38"/>
  <c r="BE168" i="38"/>
  <c r="BE171" i="38" s="1"/>
  <c r="AX205" i="38"/>
  <c r="AY246" i="38"/>
  <c r="AY249" i="38" s="1"/>
  <c r="AL69" i="38"/>
  <c r="AO100" i="38"/>
  <c r="AN111" i="38"/>
  <c r="BA224" i="38"/>
  <c r="BA227" i="38" s="1"/>
  <c r="AR259" i="38"/>
  <c r="AL11" i="38"/>
  <c r="AM11" i="38"/>
  <c r="AJ34" i="38"/>
  <c r="AK57" i="38"/>
  <c r="AR69" i="38"/>
  <c r="AR80" i="38"/>
  <c r="BA77" i="38"/>
  <c r="BA80" i="38" s="1"/>
  <c r="AN80" i="38"/>
  <c r="AN100" i="38"/>
  <c r="AM111" i="38"/>
  <c r="AQ137" i="38"/>
  <c r="BD133" i="38"/>
  <c r="BD137" i="38" s="1"/>
  <c r="BB156" i="38"/>
  <c r="BB159" i="38" s="1"/>
  <c r="AQ171" i="38"/>
  <c r="BD167" i="38"/>
  <c r="BD171" i="38" s="1"/>
  <c r="BB205" i="38"/>
  <c r="AL227" i="38"/>
  <c r="AY224" i="38"/>
  <c r="AY227" i="38" s="1"/>
  <c r="AX111" i="38"/>
  <c r="AL23" i="38"/>
  <c r="AL80" i="38"/>
  <c r="AO90" i="38"/>
  <c r="BA90" i="38"/>
  <c r="AM100" i="38"/>
  <c r="AK125" i="38"/>
  <c r="AL125" i="38"/>
  <c r="AY119" i="38"/>
  <c r="AY125" i="38" s="1"/>
  <c r="AP137" i="38"/>
  <c r="BC133" i="38"/>
  <c r="BC137" i="38" s="1"/>
  <c r="AK148" i="38"/>
  <c r="AX145" i="38"/>
  <c r="AX148" i="38" s="1"/>
  <c r="AQ159" i="38"/>
  <c r="BD156" i="38"/>
  <c r="BD159" i="38" s="1"/>
  <c r="BA159" i="38"/>
  <c r="AY168" i="38"/>
  <c r="AY171" i="38" s="1"/>
  <c r="BB238" i="38"/>
  <c r="AJ259" i="38"/>
  <c r="AX258" i="38"/>
  <c r="AX259" i="38" s="1"/>
  <c r="AK259" i="38"/>
  <c r="AY257" i="38"/>
  <c r="AY259" i="38" s="1"/>
  <c r="AL259" i="38"/>
  <c r="AK11" i="38"/>
  <c r="AP69" i="38"/>
  <c r="AJ90" i="38"/>
  <c r="AL90" i="38"/>
  <c r="AP111" i="38"/>
  <c r="BC113" i="38" s="1"/>
  <c r="AQ125" i="38"/>
  <c r="AL137" i="38"/>
  <c r="AO137" i="38"/>
  <c r="BB133" i="38"/>
  <c r="BB137" i="38" s="1"/>
  <c r="AK159" i="38"/>
  <c r="AJ227" i="38"/>
  <c r="AM227" i="38"/>
  <c r="BB227" i="38"/>
  <c r="AJ249" i="38"/>
  <c r="AW246" i="38"/>
  <c r="AW249" i="38" s="1"/>
  <c r="BB259" i="38"/>
  <c r="AP23" i="38"/>
  <c r="AJ45" i="38"/>
  <c r="AK45" i="38"/>
  <c r="AK80" i="38"/>
  <c r="BB125" i="38"/>
  <c r="AO148" i="38"/>
  <c r="AZ148" i="38"/>
  <c r="AP171" i="38"/>
  <c r="AL205" i="38"/>
  <c r="AY202" i="38"/>
  <c r="AY205" i="38" s="1"/>
  <c r="BA205" i="38"/>
  <c r="BE216" i="38"/>
  <c r="BB216" i="38"/>
  <c r="AZ227" i="38"/>
  <c r="BA248" i="38"/>
  <c r="BA249" i="38" s="1"/>
  <c r="AN249" i="38"/>
  <c r="AP249" i="38"/>
  <c r="BC246" i="38"/>
  <c r="BC249" i="38" s="1"/>
  <c r="AM69" i="38"/>
  <c r="AN125" i="38"/>
  <c r="BA119" i="38"/>
  <c r="BA125" i="38" s="1"/>
  <c r="AY148" i="38"/>
  <c r="BE157" i="38"/>
  <c r="BE159" i="38" s="1"/>
  <c r="AR159" i="38"/>
  <c r="AO171" i="38"/>
  <c r="BC171" i="38"/>
  <c r="BE194" i="38"/>
  <c r="BB194" i="38"/>
  <c r="BD216" i="38"/>
  <c r="BE227" i="38"/>
  <c r="AL57" i="38"/>
  <c r="AM57" i="38"/>
  <c r="AQ100" i="38"/>
  <c r="BE125" i="38"/>
  <c r="AW125" i="38"/>
  <c r="AZ125" i="38"/>
  <c r="BE134" i="38"/>
  <c r="BE137" i="38" s="1"/>
  <c r="AR137" i="38"/>
  <c r="AW134" i="38"/>
  <c r="AW137" i="38" s="1"/>
  <c r="AJ137" i="38"/>
  <c r="AX137" i="38"/>
  <c r="AM148" i="38"/>
  <c r="BB167" i="38"/>
  <c r="BB171" i="38" s="1"/>
  <c r="AQ216" i="38"/>
  <c r="AW213" i="38"/>
  <c r="AW216" i="38" s="1"/>
  <c r="AO238" i="38"/>
  <c r="AY238" i="38"/>
  <c r="AM259" i="38"/>
  <c r="AO125" i="38"/>
  <c r="AN137" i="38"/>
  <c r="AP148" i="38"/>
  <c r="AN171" i="38"/>
  <c r="BA167" i="38"/>
  <c r="BA171" i="38" s="1"/>
  <c r="AO194" i="38"/>
  <c r="AO216" i="38"/>
  <c r="AQ249" i="38"/>
  <c r="AM125" i="38"/>
  <c r="AN148" i="38"/>
  <c r="BC145" i="38"/>
  <c r="BC148" i="38" s="1"/>
  <c r="AQ205" i="38"/>
  <c r="AQ227" i="38"/>
  <c r="AO249" i="38"/>
  <c r="AQ259" i="38"/>
  <c r="AP205" i="38"/>
  <c r="BD202" i="38"/>
  <c r="BD205" i="38" s="1"/>
  <c r="AP227" i="38"/>
  <c r="BD224" i="38"/>
  <c r="BD227" i="38" s="1"/>
  <c r="BB246" i="38"/>
  <c r="BB249" i="38" s="1"/>
  <c r="AP259" i="38"/>
  <c r="BD257" i="38"/>
  <c r="BD259" i="38" s="1"/>
  <c r="AL148" i="38"/>
  <c r="BA145" i="38"/>
  <c r="BA148" i="38" s="1"/>
  <c r="AP159" i="38"/>
  <c r="AO205" i="38"/>
  <c r="BC202" i="38"/>
  <c r="BC205" i="38" s="1"/>
  <c r="AO227" i="38"/>
  <c r="BC224" i="38"/>
  <c r="BC227" i="38" s="1"/>
  <c r="AQ238" i="38"/>
  <c r="BC257" i="38"/>
  <c r="BC259" i="38" s="1"/>
  <c r="AY59" i="20"/>
  <c r="AQ48" i="20"/>
  <c r="BC48" i="20"/>
  <c r="AO59" i="20"/>
  <c r="AM59" i="20"/>
  <c r="AZ56" i="20"/>
  <c r="AZ59" i="20" s="1"/>
  <c r="AY48" i="20"/>
  <c r="BE48" i="20"/>
  <c r="BC56" i="20"/>
  <c r="BC59" i="20" s="1"/>
  <c r="AN59" i="20"/>
  <c r="BB56" i="20"/>
  <c r="BB59" i="20" s="1"/>
  <c r="AP48" i="20"/>
  <c r="BC50" i="20" s="1"/>
  <c r="AO48" i="20"/>
  <c r="BB37" i="20"/>
  <c r="BB48" i="20" s="1"/>
  <c r="BD37" i="20"/>
  <c r="BD48" i="20" s="1"/>
  <c r="BA56" i="20"/>
  <c r="BA59" i="20" s="1"/>
  <c r="AN48" i="20"/>
  <c r="AM48" i="20"/>
  <c r="BA37" i="20"/>
  <c r="BA48" i="20" s="1"/>
  <c r="AZ37" i="20"/>
  <c r="AZ48" i="20" s="1"/>
  <c r="AR59" i="20"/>
  <c r="AJ59" i="20"/>
  <c r="AW61" i="20" s="1"/>
  <c r="AR48" i="20"/>
  <c r="BE50" i="20" s="1"/>
  <c r="AQ59" i="20"/>
  <c r="BD61" i="20" s="1"/>
  <c r="BE56" i="20"/>
  <c r="BE59" i="20" s="1"/>
  <c r="AW56" i="20"/>
  <c r="AW59" i="20" s="1"/>
  <c r="BC27" i="20"/>
  <c r="BB27" i="20"/>
  <c r="AZ27" i="20"/>
  <c r="AY27" i="20"/>
  <c r="BE27" i="20"/>
  <c r="BA27" i="20"/>
  <c r="BD27" i="20"/>
  <c r="AX27" i="20"/>
  <c r="AW27" i="20"/>
  <c r="AW29" i="20" s="1"/>
  <c r="AQ27" i="20"/>
  <c r="AR27" i="20"/>
  <c r="AZ99" i="34"/>
  <c r="AY99" i="34"/>
  <c r="BC96" i="34"/>
  <c r="BC99" i="34" s="1"/>
  <c r="AQ99" i="34"/>
  <c r="BB96" i="34"/>
  <c r="BB99" i="34" s="1"/>
  <c r="BA114" i="36"/>
  <c r="BB44" i="36"/>
  <c r="AO86" i="36"/>
  <c r="BB86" i="36"/>
  <c r="AN124" i="36"/>
  <c r="BA126" i="36" s="1"/>
  <c r="AZ156" i="36"/>
  <c r="BA18" i="36"/>
  <c r="AM124" i="36"/>
  <c r="AZ126" i="36" s="1"/>
  <c r="BD156" i="36"/>
  <c r="AO44" i="36"/>
  <c r="BB46" i="36" s="1"/>
  <c r="BC156" i="36"/>
  <c r="AZ114" i="36"/>
  <c r="AK124" i="36"/>
  <c r="AX123" i="36"/>
  <c r="AX124" i="36" s="1"/>
  <c r="AX18" i="36"/>
  <c r="AR136" i="36"/>
  <c r="BE138" i="36" s="1"/>
  <c r="AW18" i="36"/>
  <c r="AP136" i="36"/>
  <c r="BC138" i="36" s="1"/>
  <c r="BC132" i="36"/>
  <c r="BC136" i="36" s="1"/>
  <c r="BA150" i="36"/>
  <c r="BA156" i="36" s="1"/>
  <c r="AN114" i="36"/>
  <c r="AW114" i="36"/>
  <c r="AP86" i="36"/>
  <c r="AW132" i="36"/>
  <c r="AW136" i="36" s="1"/>
  <c r="BE156" i="36"/>
  <c r="AW156" i="36"/>
  <c r="AO156" i="36"/>
  <c r="BB144" i="36"/>
  <c r="BB156" i="36" s="1"/>
  <c r="AQ86" i="36"/>
  <c r="BB114" i="36"/>
  <c r="AX114" i="36"/>
  <c r="AK18" i="36"/>
  <c r="AW86" i="36"/>
  <c r="AQ136" i="36"/>
  <c r="BD138" i="36" s="1"/>
  <c r="AX86" i="36"/>
  <c r="BD86" i="36"/>
  <c r="AY136" i="36"/>
  <c r="AY167" i="36"/>
  <c r="AM167" i="36"/>
  <c r="AZ164" i="36"/>
  <c r="AZ167" i="36" s="1"/>
  <c r="BA164" i="36"/>
  <c r="BA167" i="36" s="1"/>
  <c r="AQ114" i="36"/>
  <c r="BD116" i="36" s="1"/>
  <c r="BD95" i="36"/>
  <c r="BE114" i="36"/>
  <c r="AO136" i="36"/>
  <c r="AY156" i="36"/>
  <c r="AN136" i="36"/>
  <c r="BA138" i="36" s="1"/>
  <c r="BB132" i="36"/>
  <c r="BB136" i="36" s="1"/>
  <c r="AM86" i="36"/>
  <c r="AZ86" i="36"/>
  <c r="AK114" i="36"/>
  <c r="AP114" i="36"/>
  <c r="BA132" i="36"/>
  <c r="BA136" i="36" s="1"/>
  <c r="BE86" i="36"/>
  <c r="AL167" i="36"/>
  <c r="AY169" i="36" s="1"/>
  <c r="AN86" i="36"/>
  <c r="BA86" i="36"/>
  <c r="AY114" i="36"/>
  <c r="BD114" i="36"/>
  <c r="AX156" i="36"/>
  <c r="AY86" i="36"/>
  <c r="AR114" i="36"/>
  <c r="BE116" i="36" s="1"/>
  <c r="AJ114" i="36"/>
  <c r="AO114" i="36"/>
  <c r="BB116" i="36" s="1"/>
  <c r="BC94" i="36"/>
  <c r="BC114" i="36" s="1"/>
  <c r="AK156" i="36"/>
  <c r="AX158" i="36" s="1"/>
  <c r="AP156" i="36"/>
  <c r="BC158" i="36" s="1"/>
  <c r="AL86" i="36"/>
  <c r="AM114" i="36"/>
  <c r="AZ116" i="36" s="1"/>
  <c r="AM156" i="36"/>
  <c r="AZ158" i="36" s="1"/>
  <c r="AR156" i="36"/>
  <c r="AJ156" i="36"/>
  <c r="AR86" i="36"/>
  <c r="AJ86" i="36"/>
  <c r="AK86" i="36"/>
  <c r="AL156" i="36"/>
  <c r="AQ156" i="36"/>
  <c r="AY18" i="36"/>
  <c r="BB18" i="36"/>
  <c r="BC18" i="36"/>
  <c r="AL60" i="36"/>
  <c r="AY53" i="36"/>
  <c r="AY60" i="36" s="1"/>
  <c r="AY44" i="36"/>
  <c r="BD60" i="36"/>
  <c r="AX44" i="36"/>
  <c r="AO60" i="36"/>
  <c r="BC60" i="36"/>
  <c r="BB60" i="36"/>
  <c r="BE44" i="36"/>
  <c r="AN44" i="36"/>
  <c r="BA46" i="36" s="1"/>
  <c r="BA29" i="36"/>
  <c r="BA44" i="36" s="1"/>
  <c r="BA60" i="36"/>
  <c r="AQ44" i="36"/>
  <c r="BD26" i="36"/>
  <c r="BD44" i="36" s="1"/>
  <c r="AZ60" i="36"/>
  <c r="AR18" i="36"/>
  <c r="BE6" i="36"/>
  <c r="BE18" i="36" s="1"/>
  <c r="AW44" i="36"/>
  <c r="AN60" i="36"/>
  <c r="BA62" i="36" s="1"/>
  <c r="AM60" i="36"/>
  <c r="AM44" i="36"/>
  <c r="AR60" i="36"/>
  <c r="AK60" i="36"/>
  <c r="AL44" i="36"/>
  <c r="AY46" i="36" s="1"/>
  <c r="AX53" i="36"/>
  <c r="AX60" i="36" s="1"/>
  <c r="AK44" i="36"/>
  <c r="AQ60" i="36"/>
  <c r="BD62" i="36" s="1"/>
  <c r="AP44" i="36"/>
  <c r="AJ60" i="36"/>
  <c r="BE54" i="36"/>
  <c r="BE60" i="36" s="1"/>
  <c r="AW54" i="36"/>
  <c r="AW60" i="36" s="1"/>
  <c r="AR44" i="36"/>
  <c r="AJ44" i="36"/>
  <c r="AZ29" i="36"/>
  <c r="AZ44" i="36" s="1"/>
  <c r="BC26" i="36"/>
  <c r="BC44" i="36" s="1"/>
  <c r="AP60" i="36"/>
  <c r="BE34" i="38"/>
  <c r="AW23" i="38"/>
  <c r="BB80" i="38"/>
  <c r="BA45" i="38"/>
  <c r="BE11" i="38"/>
  <c r="AW11" i="38"/>
  <c r="AX34" i="38"/>
  <c r="AZ90" i="38"/>
  <c r="BE45" i="38"/>
  <c r="AZ80" i="38"/>
  <c r="AX100" i="38"/>
  <c r="AY23" i="38"/>
  <c r="AW69" i="38"/>
  <c r="AW57" i="38"/>
  <c r="BB23" i="38"/>
  <c r="AY80" i="38"/>
  <c r="BE100" i="38"/>
  <c r="AW100" i="38"/>
  <c r="BE57" i="38"/>
  <c r="AZ34" i="38"/>
  <c r="BD45" i="38"/>
  <c r="AY69" i="38"/>
  <c r="AX80" i="38"/>
  <c r="AQ34" i="38"/>
  <c r="AW31" i="38"/>
  <c r="AW34" i="38" s="1"/>
  <c r="AY42" i="38"/>
  <c r="AY45" i="38" s="1"/>
  <c r="BA53" i="38"/>
  <c r="BA57" i="38" s="1"/>
  <c r="AO69" i="38"/>
  <c r="BC65" i="38"/>
  <c r="BC69" i="38" s="1"/>
  <c r="AQ80" i="38"/>
  <c r="AW77" i="38"/>
  <c r="AW80" i="38" s="1"/>
  <c r="AX88" i="38"/>
  <c r="AX90" i="38" s="1"/>
  <c r="BB98" i="38"/>
  <c r="BB100" i="38" s="1"/>
  <c r="AY8" i="38"/>
  <c r="AY11" i="38" s="1"/>
  <c r="AZ7" i="38"/>
  <c r="AZ11" i="38" s="1"/>
  <c r="AJ23" i="38"/>
  <c r="AN23" i="38"/>
  <c r="AM34" i="38"/>
  <c r="AP34" i="38"/>
  <c r="BD31" i="38"/>
  <c r="BD34" i="38" s="1"/>
  <c r="AR45" i="38"/>
  <c r="AW43" i="38"/>
  <c r="AW45" i="38" s="1"/>
  <c r="AX42" i="38"/>
  <c r="AX45" i="38" s="1"/>
  <c r="AY54" i="38"/>
  <c r="AY57" i="38" s="1"/>
  <c r="AZ53" i="38"/>
  <c r="AZ57" i="38" s="1"/>
  <c r="AJ69" i="38"/>
  <c r="AN69" i="38"/>
  <c r="BB65" i="38"/>
  <c r="BB69" i="38" s="1"/>
  <c r="AM80" i="38"/>
  <c r="AP80" i="38"/>
  <c r="BD77" i="38"/>
  <c r="BD80" i="38" s="1"/>
  <c r="AR90" i="38"/>
  <c r="AK100" i="38"/>
  <c r="BA98" i="38"/>
  <c r="BA100" i="38" s="1"/>
  <c r="BD69" i="38"/>
  <c r="AY88" i="38"/>
  <c r="AY90" i="38" s="1"/>
  <c r="AO23" i="38"/>
  <c r="BC19" i="38"/>
  <c r="BC23" i="38" s="1"/>
  <c r="AO34" i="38"/>
  <c r="AZ100" i="38"/>
  <c r="AR11" i="38"/>
  <c r="AX7" i="38"/>
  <c r="AX11" i="38" s="1"/>
  <c r="BE22" i="38"/>
  <c r="BE23" i="38" s="1"/>
  <c r="AZ19" i="38"/>
  <c r="AZ23" i="38" s="1"/>
  <c r="BB31" i="38"/>
  <c r="BB34" i="38" s="1"/>
  <c r="AP45" i="38"/>
  <c r="AR57" i="38"/>
  <c r="AX53" i="38"/>
  <c r="AX57" i="38" s="1"/>
  <c r="BE68" i="38"/>
  <c r="BE69" i="38" s="1"/>
  <c r="AZ65" i="38"/>
  <c r="AZ69" i="38" s="1"/>
  <c r="AP90" i="38"/>
  <c r="BC88" i="38"/>
  <c r="BC90" i="38" s="1"/>
  <c r="BC100" i="38"/>
  <c r="BA23" i="38"/>
  <c r="AQ45" i="38"/>
  <c r="AO80" i="38"/>
  <c r="BC80" i="38"/>
  <c r="AQ11" i="38"/>
  <c r="AO45" i="38"/>
  <c r="BC42" i="38"/>
  <c r="BC45" i="38" s="1"/>
  <c r="AQ57" i="38"/>
  <c r="BB11" i="38"/>
  <c r="BA7" i="38"/>
  <c r="BA11" i="38" s="1"/>
  <c r="BC34" i="38"/>
  <c r="BA69" i="38"/>
  <c r="BD88" i="38"/>
  <c r="BD90" i="38" s="1"/>
  <c r="AP11" i="38"/>
  <c r="BD7" i="38"/>
  <c r="BD11" i="38" s="1"/>
  <c r="BB42" i="38"/>
  <c r="BB45" i="38" s="1"/>
  <c r="AP57" i="38"/>
  <c r="BD53" i="38"/>
  <c r="BD57" i="38" s="1"/>
  <c r="BD23" i="38"/>
  <c r="BB57" i="38"/>
  <c r="AO11" i="38"/>
  <c r="BC7" i="38"/>
  <c r="BC11" i="38" s="1"/>
  <c r="AQ23" i="38"/>
  <c r="AO57" i="38"/>
  <c r="BC53" i="38"/>
  <c r="BC57" i="38" s="1"/>
  <c r="AQ69" i="38"/>
  <c r="AP100" i="38"/>
  <c r="BD98" i="38"/>
  <c r="BD100" i="38" s="1"/>
  <c r="AY62" i="36" l="1"/>
  <c r="BC169" i="36"/>
  <c r="BE46" i="36"/>
  <c r="BE62" i="36"/>
  <c r="BB62" i="36"/>
  <c r="BA169" i="36"/>
  <c r="AW62" i="36"/>
  <c r="AZ46" i="36"/>
  <c r="BD46" i="36"/>
  <c r="BD158" i="36"/>
  <c r="BB138" i="36"/>
  <c r="BA116" i="36"/>
  <c r="AX126" i="36"/>
  <c r="AW138" i="36"/>
  <c r="AZ138" i="36"/>
  <c r="BE169" i="36"/>
  <c r="AX62" i="36"/>
  <c r="BE158" i="36"/>
  <c r="AZ169" i="36"/>
  <c r="AY116" i="36"/>
  <c r="AX169" i="36"/>
  <c r="BC62" i="36"/>
  <c r="BC46" i="36"/>
  <c r="AZ62" i="36"/>
  <c r="AY158" i="36"/>
  <c r="BC116" i="36"/>
  <c r="BD20" i="36"/>
  <c r="BE20" i="36"/>
  <c r="AW158" i="36"/>
  <c r="BB169" i="36"/>
  <c r="AX116" i="36"/>
  <c r="BB158" i="36"/>
  <c r="AW116" i="36"/>
  <c r="AY81" i="34"/>
  <c r="AX46" i="36"/>
  <c r="BA50" i="20"/>
  <c r="AW46" i="36"/>
  <c r="BC20" i="36"/>
  <c r="BB20" i="36"/>
  <c r="BE88" i="36"/>
  <c r="BE113" i="38"/>
  <c r="BD113" i="38"/>
  <c r="BD88" i="36"/>
  <c r="BE84" i="20"/>
  <c r="BC29" i="20"/>
  <c r="AY50" i="20"/>
  <c r="BE29" i="20"/>
  <c r="BE61" i="20"/>
  <c r="BB50" i="20"/>
  <c r="AZ61" i="20"/>
  <c r="AY84" i="20"/>
  <c r="BB84" i="20"/>
  <c r="BD29" i="20"/>
  <c r="BB61" i="20"/>
  <c r="BC61" i="20"/>
  <c r="BB29" i="20"/>
  <c r="AX84" i="20"/>
  <c r="BA84" i="20"/>
  <c r="AX61" i="20"/>
  <c r="AZ50" i="20"/>
  <c r="BA61" i="20"/>
  <c r="BD50" i="20"/>
  <c r="AW84" i="20"/>
  <c r="BA20" i="36"/>
  <c r="BA29" i="20"/>
  <c r="AZ29" i="20"/>
  <c r="AZ20" i="36"/>
  <c r="AY88" i="36"/>
  <c r="BB88" i="36"/>
  <c r="BA88" i="36"/>
  <c r="BC88" i="36"/>
  <c r="BC61" i="34"/>
  <c r="AW81" i="34"/>
  <c r="BA101" i="34"/>
  <c r="BD22" i="34"/>
  <c r="BA22" i="34"/>
  <c r="AY34" i="34"/>
  <c r="AZ22" i="34"/>
  <c r="BD81" i="34"/>
  <c r="AY29" i="20"/>
  <c r="BA113" i="38"/>
  <c r="AY20" i="36"/>
  <c r="AZ88" i="36"/>
  <c r="AW90" i="34"/>
  <c r="BB61" i="34"/>
  <c r="AZ61" i="34"/>
  <c r="BE61" i="34"/>
  <c r="BC101" i="34"/>
  <c r="AX101" i="34"/>
  <c r="AV150" i="34"/>
  <c r="BD101" i="34"/>
  <c r="AY61" i="34"/>
  <c r="BD34" i="34"/>
  <c r="AX61" i="34"/>
  <c r="AX22" i="34"/>
  <c r="AY101" i="34"/>
  <c r="AZ101" i="34"/>
  <c r="BB22" i="34"/>
  <c r="AW61" i="34"/>
  <c r="AX20" i="36"/>
  <c r="AX29" i="20"/>
  <c r="AZ113" i="38"/>
  <c r="AY61" i="20"/>
  <c r="AX113" i="38"/>
  <c r="AW20" i="36"/>
  <c r="AW150" i="38"/>
  <c r="AW13" i="38"/>
  <c r="AX88" i="36"/>
  <c r="BG268" i="18"/>
  <c r="BG299" i="18" s="1"/>
  <c r="AW88" i="36"/>
  <c r="BF299" i="18"/>
  <c r="AV150" i="38"/>
  <c r="BF150" i="38" s="1"/>
  <c r="BC22" i="34"/>
  <c r="AW50" i="34"/>
  <c r="BE50" i="34"/>
  <c r="BD61" i="34"/>
  <c r="BD50" i="34"/>
  <c r="BA50" i="34"/>
  <c r="AZ34" i="34"/>
  <c r="BB34" i="34"/>
  <c r="BE101" i="34"/>
  <c r="BE34" i="34"/>
  <c r="AX34" i="34"/>
  <c r="BC34" i="34"/>
  <c r="BE22" i="34"/>
  <c r="AW101" i="34"/>
  <c r="BC50" i="34"/>
  <c r="BA34" i="34"/>
  <c r="AW22" i="34"/>
  <c r="BA61" i="34"/>
  <c r="AY50" i="34"/>
  <c r="AW34" i="34"/>
  <c r="AX50" i="34"/>
  <c r="BB101" i="34"/>
  <c r="AY22" i="34"/>
  <c r="AU150" i="37"/>
  <c r="AV150" i="37"/>
  <c r="AW150" i="37"/>
  <c r="AX150" i="37"/>
  <c r="AY150" i="37"/>
  <c r="AZ150" i="37"/>
  <c r="BA150" i="37"/>
  <c r="BB150" i="37"/>
  <c r="BC150" i="37"/>
  <c r="BD150" i="37"/>
  <c r="BE150" i="37"/>
  <c r="AI149" i="37"/>
  <c r="AI150" i="37" s="1"/>
  <c r="AV152" i="37" s="1"/>
  <c r="AJ149" i="37"/>
  <c r="AJ150" i="37" s="1"/>
  <c r="AW152" i="37" s="1"/>
  <c r="AK149" i="37"/>
  <c r="AL149" i="37"/>
  <c r="AL150" i="37" s="1"/>
  <c r="AY152" i="37" s="1"/>
  <c r="AM149" i="37"/>
  <c r="AM150" i="37" s="1"/>
  <c r="AZ152" i="37" s="1"/>
  <c r="AN149" i="37"/>
  <c r="AN150" i="37" s="1"/>
  <c r="BA152" i="37" s="1"/>
  <c r="AO149" i="37"/>
  <c r="AO150" i="37" s="1"/>
  <c r="BB152" i="37" s="1"/>
  <c r="AP149" i="37"/>
  <c r="AP150" i="37" s="1"/>
  <c r="BC152" i="37" s="1"/>
  <c r="AQ149" i="37"/>
  <c r="AQ150" i="37" s="1"/>
  <c r="BD152" i="37" s="1"/>
  <c r="AR149" i="37"/>
  <c r="AR150" i="37" s="1"/>
  <c r="BE152" i="37" s="1"/>
  <c r="AK150" i="37"/>
  <c r="AX152" i="37" s="1"/>
  <c r="AU140" i="37"/>
  <c r="AV140" i="37"/>
  <c r="AW140" i="37"/>
  <c r="AX140" i="37"/>
  <c r="AY140" i="37"/>
  <c r="AZ140" i="37"/>
  <c r="BA140" i="37"/>
  <c r="BB140" i="37"/>
  <c r="BC140" i="37"/>
  <c r="BD140" i="37"/>
  <c r="BE140" i="37"/>
  <c r="AI139" i="37"/>
  <c r="AI140" i="37" s="1"/>
  <c r="AV142" i="37" s="1"/>
  <c r="AJ139" i="37"/>
  <c r="AJ140" i="37" s="1"/>
  <c r="AW142" i="37" s="1"/>
  <c r="AK139" i="37"/>
  <c r="AK140" i="37" s="1"/>
  <c r="AX142" i="37" s="1"/>
  <c r="AL139" i="37"/>
  <c r="AL140" i="37" s="1"/>
  <c r="AY142" i="37" s="1"/>
  <c r="AM139" i="37"/>
  <c r="AM140" i="37" s="1"/>
  <c r="AZ142" i="37" s="1"/>
  <c r="AN139" i="37"/>
  <c r="AN140" i="37" s="1"/>
  <c r="BA142" i="37" s="1"/>
  <c r="AO139" i="37"/>
  <c r="AO140" i="37" s="1"/>
  <c r="BB142" i="37" s="1"/>
  <c r="AP139" i="37"/>
  <c r="AP140" i="37" s="1"/>
  <c r="BC142" i="37" s="1"/>
  <c r="AQ139" i="37"/>
  <c r="AQ140" i="37" s="1"/>
  <c r="BD142" i="37" s="1"/>
  <c r="AR139" i="37"/>
  <c r="AR140" i="37" s="1"/>
  <c r="BE142" i="37" s="1"/>
  <c r="AU130" i="37"/>
  <c r="AV130" i="37"/>
  <c r="AW130" i="37"/>
  <c r="AX130" i="37"/>
  <c r="AY130" i="37"/>
  <c r="AZ130" i="37"/>
  <c r="BA130" i="37"/>
  <c r="BB130" i="37"/>
  <c r="BC130" i="37"/>
  <c r="BD130" i="37"/>
  <c r="BE130" i="37"/>
  <c r="AI129" i="37"/>
  <c r="AI130" i="37" s="1"/>
  <c r="AV132" i="37" s="1"/>
  <c r="AJ129" i="37"/>
  <c r="AJ130" i="37" s="1"/>
  <c r="AW132" i="37" s="1"/>
  <c r="AK129" i="37"/>
  <c r="AK130" i="37" s="1"/>
  <c r="AX132" i="37" s="1"/>
  <c r="AL129" i="37"/>
  <c r="AL130" i="37" s="1"/>
  <c r="AY132" i="37" s="1"/>
  <c r="AM129" i="37"/>
  <c r="AM130" i="37" s="1"/>
  <c r="AZ132" i="37" s="1"/>
  <c r="AN129" i="37"/>
  <c r="AN130" i="37" s="1"/>
  <c r="BA132" i="37" s="1"/>
  <c r="AO129" i="37"/>
  <c r="AO130" i="37" s="1"/>
  <c r="BB132" i="37" s="1"/>
  <c r="AP129" i="37"/>
  <c r="AP130" i="37" s="1"/>
  <c r="BC132" i="37" s="1"/>
  <c r="AQ129" i="37"/>
  <c r="AQ130" i="37" s="1"/>
  <c r="BD132" i="37" s="1"/>
  <c r="AR129" i="37"/>
  <c r="AR130" i="37" s="1"/>
  <c r="BE132" i="37" s="1"/>
  <c r="AU120" i="37"/>
  <c r="AV120" i="37"/>
  <c r="AW120" i="37"/>
  <c r="AX120" i="37"/>
  <c r="AY120" i="37"/>
  <c r="AZ120" i="37"/>
  <c r="BA120" i="37"/>
  <c r="BB120" i="37"/>
  <c r="BC120" i="37"/>
  <c r="BD120" i="37"/>
  <c r="BE120" i="37"/>
  <c r="AT120" i="37"/>
  <c r="AI119" i="37"/>
  <c r="AI120" i="37" s="1"/>
  <c r="AV122" i="37" s="1"/>
  <c r="AJ119" i="37"/>
  <c r="AJ120" i="37" s="1"/>
  <c r="AW122" i="37" s="1"/>
  <c r="AK119" i="37"/>
  <c r="AK120" i="37" s="1"/>
  <c r="AX122" i="37" s="1"/>
  <c r="AL119" i="37"/>
  <c r="AL120" i="37" s="1"/>
  <c r="AY122" i="37" s="1"/>
  <c r="AM119" i="37"/>
  <c r="AM120" i="37" s="1"/>
  <c r="AZ122" i="37" s="1"/>
  <c r="AN119" i="37"/>
  <c r="AN120" i="37" s="1"/>
  <c r="BA122" i="37" s="1"/>
  <c r="AO119" i="37"/>
  <c r="AO120" i="37" s="1"/>
  <c r="BB122" i="37" s="1"/>
  <c r="AP119" i="37"/>
  <c r="AP120" i="37" s="1"/>
  <c r="BC122" i="37" s="1"/>
  <c r="AQ119" i="37"/>
  <c r="AQ120" i="37" s="1"/>
  <c r="BD122" i="37" s="1"/>
  <c r="AR119" i="37"/>
  <c r="AR120" i="37" s="1"/>
  <c r="BE122" i="37" s="1"/>
  <c r="AU111" i="37"/>
  <c r="AV111" i="37"/>
  <c r="AW111" i="37"/>
  <c r="AX111" i="37"/>
  <c r="AY111" i="37"/>
  <c r="AZ111" i="37"/>
  <c r="BA111" i="37"/>
  <c r="BB111" i="37"/>
  <c r="BC111" i="37"/>
  <c r="BD111" i="37"/>
  <c r="BE111" i="37"/>
  <c r="AI110" i="37"/>
  <c r="AI111" i="37" s="1"/>
  <c r="AV113" i="37" s="1"/>
  <c r="AJ110" i="37"/>
  <c r="AJ111" i="37" s="1"/>
  <c r="AW113" i="37" s="1"/>
  <c r="AK110" i="37"/>
  <c r="AK111" i="37" s="1"/>
  <c r="AX113" i="37" s="1"/>
  <c r="AL110" i="37"/>
  <c r="AL111" i="37" s="1"/>
  <c r="AY113" i="37" s="1"/>
  <c r="AM110" i="37"/>
  <c r="AM111" i="37" s="1"/>
  <c r="AZ113" i="37" s="1"/>
  <c r="AN110" i="37"/>
  <c r="AN111" i="37" s="1"/>
  <c r="BA113" i="37" s="1"/>
  <c r="AO110" i="37"/>
  <c r="AO111" i="37" s="1"/>
  <c r="BB113" i="37" s="1"/>
  <c r="AP110" i="37"/>
  <c r="AP111" i="37" s="1"/>
  <c r="BC113" i="37" s="1"/>
  <c r="AQ110" i="37"/>
  <c r="AQ111" i="37" s="1"/>
  <c r="BD113" i="37" s="1"/>
  <c r="AR110" i="37"/>
  <c r="AR111" i="37" s="1"/>
  <c r="BE113" i="37" s="1"/>
  <c r="AU102" i="37"/>
  <c r="AV102" i="37"/>
  <c r="AW102" i="37"/>
  <c r="AX102" i="37"/>
  <c r="AY102" i="37"/>
  <c r="AZ102" i="37"/>
  <c r="BA102" i="37"/>
  <c r="BB102" i="37"/>
  <c r="BC102" i="37"/>
  <c r="BD102" i="37"/>
  <c r="BE102" i="37"/>
  <c r="AI101" i="37"/>
  <c r="AI102" i="37" s="1"/>
  <c r="AV104" i="37" s="1"/>
  <c r="AJ101" i="37"/>
  <c r="AJ102" i="37" s="1"/>
  <c r="AW104" i="37" s="1"/>
  <c r="AK101" i="37"/>
  <c r="AK102" i="37" s="1"/>
  <c r="AX104" i="37" s="1"/>
  <c r="AL101" i="37"/>
  <c r="AL102" i="37" s="1"/>
  <c r="AY104" i="37" s="1"/>
  <c r="AM101" i="37"/>
  <c r="AM102" i="37" s="1"/>
  <c r="AZ104" i="37" s="1"/>
  <c r="AN101" i="37"/>
  <c r="AN102" i="37" s="1"/>
  <c r="BA104" i="37" s="1"/>
  <c r="AO101" i="37"/>
  <c r="AO102" i="37" s="1"/>
  <c r="BB104" i="37" s="1"/>
  <c r="AP101" i="37"/>
  <c r="AP102" i="37" s="1"/>
  <c r="BC104" i="37" s="1"/>
  <c r="AQ101" i="37"/>
  <c r="AQ102" i="37" s="1"/>
  <c r="BD104" i="37" s="1"/>
  <c r="AR101" i="37"/>
  <c r="AR102" i="37" s="1"/>
  <c r="BE104" i="37" s="1"/>
  <c r="AU93" i="37"/>
  <c r="AV93" i="37"/>
  <c r="AW93" i="37"/>
  <c r="AX93" i="37"/>
  <c r="AY93" i="37"/>
  <c r="AZ93" i="37"/>
  <c r="BA93" i="37"/>
  <c r="BB93" i="37"/>
  <c r="BC93" i="37"/>
  <c r="BD93" i="37"/>
  <c r="BE93" i="37"/>
  <c r="AH92" i="37"/>
  <c r="AH93" i="37" s="1"/>
  <c r="AI92" i="37"/>
  <c r="AI93" i="37" s="1"/>
  <c r="AV95" i="37" s="1"/>
  <c r="AJ92" i="37"/>
  <c r="AJ93" i="37" s="1"/>
  <c r="AW95" i="37" s="1"/>
  <c r="AK92" i="37"/>
  <c r="AK93" i="37" s="1"/>
  <c r="AX95" i="37" s="1"/>
  <c r="AL92" i="37"/>
  <c r="AL93" i="37" s="1"/>
  <c r="AY95" i="37" s="1"/>
  <c r="AM92" i="37"/>
  <c r="AM93" i="37" s="1"/>
  <c r="AZ95" i="37" s="1"/>
  <c r="AN92" i="37"/>
  <c r="AN93" i="37" s="1"/>
  <c r="BA95" i="37" s="1"/>
  <c r="AO92" i="37"/>
  <c r="AO93" i="37" s="1"/>
  <c r="BB95" i="37" s="1"/>
  <c r="AP92" i="37"/>
  <c r="AP93" i="37" s="1"/>
  <c r="BC95" i="37" s="1"/>
  <c r="AQ92" i="37"/>
  <c r="AQ93" i="37" s="1"/>
  <c r="BD95" i="37" s="1"/>
  <c r="AR92" i="37"/>
  <c r="AR93" i="37" s="1"/>
  <c r="BE95" i="37" s="1"/>
  <c r="AU84" i="37"/>
  <c r="AV84" i="37"/>
  <c r="AW84" i="37"/>
  <c r="AX84" i="37"/>
  <c r="AY84" i="37"/>
  <c r="AZ84" i="37"/>
  <c r="BA84" i="37"/>
  <c r="BB84" i="37"/>
  <c r="BC84" i="37"/>
  <c r="BD84" i="37"/>
  <c r="BE84" i="37"/>
  <c r="AI83" i="37"/>
  <c r="AI84" i="37" s="1"/>
  <c r="AV86" i="37" s="1"/>
  <c r="AJ83" i="37"/>
  <c r="AJ84" i="37" s="1"/>
  <c r="AW86" i="37" s="1"/>
  <c r="AK83" i="37"/>
  <c r="AK84" i="37" s="1"/>
  <c r="AX86" i="37" s="1"/>
  <c r="AL83" i="37"/>
  <c r="AL84" i="37" s="1"/>
  <c r="AY86" i="37" s="1"/>
  <c r="AM83" i="37"/>
  <c r="AM84" i="37" s="1"/>
  <c r="AZ86" i="37" s="1"/>
  <c r="AN83" i="37"/>
  <c r="AN84" i="37" s="1"/>
  <c r="BA86" i="37" s="1"/>
  <c r="AO83" i="37"/>
  <c r="AO84" i="37" s="1"/>
  <c r="BB86" i="37" s="1"/>
  <c r="AP83" i="37"/>
  <c r="AP84" i="37" s="1"/>
  <c r="BC86" i="37" s="1"/>
  <c r="AQ83" i="37"/>
  <c r="AQ84" i="37" s="1"/>
  <c r="BD86" i="37" s="1"/>
  <c r="AR83" i="37"/>
  <c r="AR84" i="37" s="1"/>
  <c r="BE86" i="37" s="1"/>
  <c r="AU73" i="37"/>
  <c r="AV73" i="37"/>
  <c r="AW73" i="37"/>
  <c r="AX73" i="37"/>
  <c r="AY73" i="37"/>
  <c r="AZ73" i="37"/>
  <c r="BA73" i="37"/>
  <c r="BB73" i="37"/>
  <c r="BC73" i="37"/>
  <c r="BD73" i="37"/>
  <c r="BE73" i="37"/>
  <c r="AI72" i="37"/>
  <c r="AI73" i="37" s="1"/>
  <c r="AV75" i="37" s="1"/>
  <c r="AJ72" i="37"/>
  <c r="AJ73" i="37" s="1"/>
  <c r="AW75" i="37" s="1"/>
  <c r="AK72" i="37"/>
  <c r="AK73" i="37" s="1"/>
  <c r="AX75" i="37" s="1"/>
  <c r="AL72" i="37"/>
  <c r="AL73" i="37" s="1"/>
  <c r="AY75" i="37" s="1"/>
  <c r="AM72" i="37"/>
  <c r="AM73" i="37" s="1"/>
  <c r="AZ75" i="37" s="1"/>
  <c r="AN72" i="37"/>
  <c r="AN73" i="37" s="1"/>
  <c r="BA75" i="37" s="1"/>
  <c r="AO72" i="37"/>
  <c r="AO73" i="37" s="1"/>
  <c r="BB75" i="37" s="1"/>
  <c r="AP72" i="37"/>
  <c r="AP73" i="37" s="1"/>
  <c r="BC75" i="37" s="1"/>
  <c r="AQ72" i="37"/>
  <c r="AQ73" i="37" s="1"/>
  <c r="BD75" i="37" s="1"/>
  <c r="AR72" i="37"/>
  <c r="AR73" i="37" s="1"/>
  <c r="BE75" i="37" s="1"/>
  <c r="AU64" i="37"/>
  <c r="AV64" i="37"/>
  <c r="AW64" i="37"/>
  <c r="AX64" i="37"/>
  <c r="AY64" i="37"/>
  <c r="AZ64" i="37"/>
  <c r="BA64" i="37"/>
  <c r="BB64" i="37"/>
  <c r="BC64" i="37"/>
  <c r="BD64" i="37"/>
  <c r="BE64" i="37"/>
  <c r="AI63" i="37"/>
  <c r="AI64" i="37" s="1"/>
  <c r="AV66" i="37" s="1"/>
  <c r="AJ63" i="37"/>
  <c r="AJ64" i="37" s="1"/>
  <c r="AW66" i="37" s="1"/>
  <c r="AK63" i="37"/>
  <c r="AK64" i="37" s="1"/>
  <c r="AX66" i="37" s="1"/>
  <c r="AL63" i="37"/>
  <c r="AL64" i="37" s="1"/>
  <c r="AY66" i="37" s="1"/>
  <c r="AM63" i="37"/>
  <c r="AM64" i="37" s="1"/>
  <c r="AZ66" i="37" s="1"/>
  <c r="AN63" i="37"/>
  <c r="AN64" i="37" s="1"/>
  <c r="BA66" i="37" s="1"/>
  <c r="AO63" i="37"/>
  <c r="AO64" i="37" s="1"/>
  <c r="BB66" i="37" s="1"/>
  <c r="AP63" i="37"/>
  <c r="AP64" i="37" s="1"/>
  <c r="BC66" i="37" s="1"/>
  <c r="AQ63" i="37"/>
  <c r="AQ64" i="37" s="1"/>
  <c r="BD66" i="37" s="1"/>
  <c r="AR63" i="37"/>
  <c r="AR64" i="37" s="1"/>
  <c r="BE66" i="37" s="1"/>
  <c r="AU55" i="37"/>
  <c r="AV55" i="37"/>
  <c r="AW55" i="37"/>
  <c r="AX55" i="37"/>
  <c r="AY55" i="37"/>
  <c r="AZ55" i="37"/>
  <c r="BA55" i="37"/>
  <c r="BB55" i="37"/>
  <c r="BC55" i="37"/>
  <c r="BD55" i="37"/>
  <c r="BE55" i="37"/>
  <c r="AI54" i="37"/>
  <c r="AI55" i="37" s="1"/>
  <c r="AV57" i="37" s="1"/>
  <c r="AJ54" i="37"/>
  <c r="AJ55" i="37" s="1"/>
  <c r="AW57" i="37" s="1"/>
  <c r="AK54" i="37"/>
  <c r="AK55" i="37" s="1"/>
  <c r="AX57" i="37" s="1"/>
  <c r="AL54" i="37"/>
  <c r="AL55" i="37" s="1"/>
  <c r="AY57" i="37" s="1"/>
  <c r="AM54" i="37"/>
  <c r="AM55" i="37" s="1"/>
  <c r="AZ57" i="37" s="1"/>
  <c r="AN54" i="37"/>
  <c r="AN55" i="37" s="1"/>
  <c r="BA57" i="37" s="1"/>
  <c r="AO54" i="37"/>
  <c r="AO55" i="37" s="1"/>
  <c r="BB57" i="37" s="1"/>
  <c r="AP54" i="37"/>
  <c r="AP55" i="37" s="1"/>
  <c r="BC57" i="37" s="1"/>
  <c r="AQ54" i="37"/>
  <c r="AQ55" i="37" s="1"/>
  <c r="BD57" i="37" s="1"/>
  <c r="AR54" i="37"/>
  <c r="AR55" i="37" s="1"/>
  <c r="BE57" i="37" s="1"/>
  <c r="AW46" i="37"/>
  <c r="AX46" i="37"/>
  <c r="AY46" i="37"/>
  <c r="AZ46" i="37"/>
  <c r="BA46" i="37"/>
  <c r="BB46" i="37"/>
  <c r="BC46" i="37"/>
  <c r="BD46" i="37"/>
  <c r="BE46" i="37"/>
  <c r="AI45" i="37"/>
  <c r="AI46" i="37" s="1"/>
  <c r="AV48" i="37" s="1"/>
  <c r="AJ45" i="37"/>
  <c r="AJ46" i="37" s="1"/>
  <c r="AW48" i="37" s="1"/>
  <c r="AK45" i="37"/>
  <c r="AK46" i="37" s="1"/>
  <c r="AX48" i="37" s="1"/>
  <c r="AL45" i="37"/>
  <c r="AL46" i="37" s="1"/>
  <c r="AY48" i="37" s="1"/>
  <c r="AM45" i="37"/>
  <c r="AM46" i="37" s="1"/>
  <c r="AZ48" i="37" s="1"/>
  <c r="AN45" i="37"/>
  <c r="AN46" i="37" s="1"/>
  <c r="BA48" i="37" s="1"/>
  <c r="AO45" i="37"/>
  <c r="AO46" i="37" s="1"/>
  <c r="BB48" i="37" s="1"/>
  <c r="AP45" i="37"/>
  <c r="AP46" i="37" s="1"/>
  <c r="BC48" i="37" s="1"/>
  <c r="AQ45" i="37"/>
  <c r="AQ46" i="37" s="1"/>
  <c r="BD48" i="37" s="1"/>
  <c r="AR45" i="37"/>
  <c r="AR46" i="37" s="1"/>
  <c r="BE48" i="37" s="1"/>
  <c r="AW37" i="37"/>
  <c r="AX37" i="37"/>
  <c r="AY37" i="37"/>
  <c r="AZ37" i="37"/>
  <c r="BA37" i="37"/>
  <c r="BB37" i="37"/>
  <c r="BC37" i="37"/>
  <c r="BD37" i="37"/>
  <c r="BE37" i="37"/>
  <c r="AJ36" i="37"/>
  <c r="AJ37" i="37" s="1"/>
  <c r="AW39" i="37" s="1"/>
  <c r="AK36" i="37"/>
  <c r="AL36" i="37"/>
  <c r="AL37" i="37" s="1"/>
  <c r="AY39" i="37" s="1"/>
  <c r="AM36" i="37"/>
  <c r="AM37" i="37" s="1"/>
  <c r="AZ39" i="37" s="1"/>
  <c r="AN36" i="37"/>
  <c r="AN37" i="37" s="1"/>
  <c r="BA39" i="37" s="1"/>
  <c r="AO36" i="37"/>
  <c r="AO37" i="37" s="1"/>
  <c r="BB39" i="37" s="1"/>
  <c r="AP36" i="37"/>
  <c r="AP37" i="37" s="1"/>
  <c r="BC39" i="37" s="1"/>
  <c r="AQ36" i="37"/>
  <c r="AQ37" i="37" s="1"/>
  <c r="BD39" i="37" s="1"/>
  <c r="AR36" i="37"/>
  <c r="AR37" i="37" s="1"/>
  <c r="BE39" i="37" s="1"/>
  <c r="AK37" i="37"/>
  <c r="AX39" i="37" s="1"/>
  <c r="AJ27" i="37"/>
  <c r="AJ28" i="37" s="1"/>
  <c r="AW30" i="37" s="1"/>
  <c r="AK27" i="37"/>
  <c r="AK28" i="37" s="1"/>
  <c r="AX30" i="37" s="1"/>
  <c r="AL27" i="37"/>
  <c r="AL28" i="37" s="1"/>
  <c r="AY30" i="37" s="1"/>
  <c r="AM27" i="37"/>
  <c r="AM28" i="37" s="1"/>
  <c r="AZ30" i="37" s="1"/>
  <c r="AN27" i="37"/>
  <c r="AN28" i="37" s="1"/>
  <c r="BA30" i="37" s="1"/>
  <c r="AO27" i="37"/>
  <c r="AO28" i="37" s="1"/>
  <c r="BB30" i="37" s="1"/>
  <c r="AP27" i="37"/>
  <c r="AP28" i="37" s="1"/>
  <c r="BC30" i="37" s="1"/>
  <c r="AQ27" i="37"/>
  <c r="AQ28" i="37" s="1"/>
  <c r="BD30" i="37" s="1"/>
  <c r="AR27" i="37"/>
  <c r="AR28" i="37" s="1"/>
  <c r="BE30" i="37" s="1"/>
  <c r="AI18" i="37"/>
  <c r="AI19" i="37" s="1"/>
  <c r="AV21" i="37" s="1"/>
  <c r="AJ18" i="37"/>
  <c r="AJ19" i="37" s="1"/>
  <c r="AW21" i="37" s="1"/>
  <c r="AK18" i="37"/>
  <c r="AK19" i="37" s="1"/>
  <c r="AX21" i="37" s="1"/>
  <c r="AL18" i="37"/>
  <c r="AL19" i="37" s="1"/>
  <c r="AY21" i="37" s="1"/>
  <c r="AM18" i="37"/>
  <c r="AM19" i="37" s="1"/>
  <c r="AZ21" i="37" s="1"/>
  <c r="AN18" i="37"/>
  <c r="AN19" i="37" s="1"/>
  <c r="BA21" i="37" s="1"/>
  <c r="AO18" i="37"/>
  <c r="AO19" i="37" s="1"/>
  <c r="BB21" i="37" s="1"/>
  <c r="AP18" i="37"/>
  <c r="AP19" i="37" s="1"/>
  <c r="BC21" i="37" s="1"/>
  <c r="AQ18" i="37"/>
  <c r="AQ19" i="37" s="1"/>
  <c r="BD21" i="37" s="1"/>
  <c r="AR18" i="37"/>
  <c r="AR19" i="37" s="1"/>
  <c r="BE21" i="37" s="1"/>
  <c r="AU9" i="37"/>
  <c r="AV9" i="37"/>
  <c r="AW9" i="37"/>
  <c r="AX9" i="37"/>
  <c r="AY9" i="37"/>
  <c r="AZ9" i="37"/>
  <c r="BA9" i="37"/>
  <c r="BB9" i="37"/>
  <c r="BC9" i="37"/>
  <c r="BD9" i="37"/>
  <c r="BE9" i="37"/>
  <c r="AI8" i="37"/>
  <c r="AI9" i="37" s="1"/>
  <c r="AV11" i="37" s="1"/>
  <c r="AJ8" i="37"/>
  <c r="AJ9" i="37" s="1"/>
  <c r="AW11" i="37" s="1"/>
  <c r="AK8" i="37"/>
  <c r="AK9" i="37" s="1"/>
  <c r="AX11" i="37" s="1"/>
  <c r="AL8" i="37"/>
  <c r="AL9" i="37" s="1"/>
  <c r="AY11" i="37" s="1"/>
  <c r="AM8" i="37"/>
  <c r="AM9" i="37" s="1"/>
  <c r="AZ11" i="37" s="1"/>
  <c r="AN8" i="37"/>
  <c r="AN9" i="37" s="1"/>
  <c r="BA11" i="37" s="1"/>
  <c r="AO8" i="37"/>
  <c r="AO9" i="37" s="1"/>
  <c r="BB11" i="37" s="1"/>
  <c r="AP8" i="37"/>
  <c r="AP9" i="37" s="1"/>
  <c r="BC11" i="37" s="1"/>
  <c r="AQ8" i="37"/>
  <c r="AQ9" i="37" s="1"/>
  <c r="BD11" i="37" s="1"/>
  <c r="AR8" i="37"/>
  <c r="AR9" i="37" s="1"/>
  <c r="BE11" i="37" s="1"/>
  <c r="AH319" i="18"/>
  <c r="AU319" i="18" s="1"/>
  <c r="AI319" i="18"/>
  <c r="AV319" i="18" s="1"/>
  <c r="AJ319" i="18"/>
  <c r="AW319" i="18" s="1"/>
  <c r="AK319" i="18"/>
  <c r="AX319" i="18" s="1"/>
  <c r="AL319" i="18"/>
  <c r="AY319" i="18" s="1"/>
  <c r="AM319" i="18"/>
  <c r="AN319" i="18"/>
  <c r="AO319" i="18"/>
  <c r="AP319" i="18"/>
  <c r="BC319" i="18" s="1"/>
  <c r="AQ319" i="18"/>
  <c r="BD319" i="18" s="1"/>
  <c r="AR319" i="18"/>
  <c r="BE319" i="18" s="1"/>
  <c r="AH320" i="18"/>
  <c r="AU320" i="18" s="1"/>
  <c r="AI320" i="18"/>
  <c r="AV320" i="18" s="1"/>
  <c r="AJ320" i="18"/>
  <c r="AK320" i="18"/>
  <c r="AX320" i="18" s="1"/>
  <c r="AL320" i="18"/>
  <c r="AY320" i="18" s="1"/>
  <c r="AM320" i="18"/>
  <c r="AZ320" i="18" s="1"/>
  <c r="AN320" i="18"/>
  <c r="BA320" i="18" s="1"/>
  <c r="AO320" i="18"/>
  <c r="BB320" i="18" s="1"/>
  <c r="AP320" i="18"/>
  <c r="BC320" i="18" s="1"/>
  <c r="AQ320" i="18"/>
  <c r="BD320" i="18" s="1"/>
  <c r="AR320" i="18"/>
  <c r="AH307" i="18"/>
  <c r="AU307" i="18" s="1"/>
  <c r="AI307" i="18"/>
  <c r="AV307" i="18" s="1"/>
  <c r="AJ307" i="18"/>
  <c r="AW307" i="18" s="1"/>
  <c r="AK307" i="18"/>
  <c r="AX307" i="18" s="1"/>
  <c r="AL307" i="18"/>
  <c r="AY307" i="18" s="1"/>
  <c r="AM307" i="18"/>
  <c r="AZ307" i="18" s="1"/>
  <c r="AN307" i="18"/>
  <c r="BA307" i="18" s="1"/>
  <c r="AO307" i="18"/>
  <c r="BB307" i="18" s="1"/>
  <c r="AP307" i="18"/>
  <c r="BC307" i="18" s="1"/>
  <c r="AQ307" i="18"/>
  <c r="BD307" i="18" s="1"/>
  <c r="AR307" i="18"/>
  <c r="BE307" i="18" s="1"/>
  <c r="AH308" i="18"/>
  <c r="AU308" i="18" s="1"/>
  <c r="AI308" i="18"/>
  <c r="AV308" i="18" s="1"/>
  <c r="AJ308" i="18"/>
  <c r="AK308" i="18"/>
  <c r="AX308" i="18" s="1"/>
  <c r="AL308" i="18"/>
  <c r="AY308" i="18" s="1"/>
  <c r="AM308" i="18"/>
  <c r="AZ308" i="18" s="1"/>
  <c r="AN308" i="18"/>
  <c r="BA308" i="18" s="1"/>
  <c r="AO308" i="18"/>
  <c r="BB308" i="18" s="1"/>
  <c r="AP308" i="18"/>
  <c r="BC308" i="18" s="1"/>
  <c r="AQ308" i="18"/>
  <c r="BD308" i="18" s="1"/>
  <c r="AR308" i="18"/>
  <c r="BE308" i="18" s="1"/>
  <c r="AH309" i="18"/>
  <c r="AU309" i="18" s="1"/>
  <c r="AI309" i="18"/>
  <c r="AV309" i="18" s="1"/>
  <c r="AJ309" i="18"/>
  <c r="AW309" i="18" s="1"/>
  <c r="AK309" i="18"/>
  <c r="AX309" i="18" s="1"/>
  <c r="AL309" i="18"/>
  <c r="AY309" i="18" s="1"/>
  <c r="AM309" i="18"/>
  <c r="AZ309" i="18" s="1"/>
  <c r="AN309" i="18"/>
  <c r="BA309" i="18" s="1"/>
  <c r="AO309" i="18"/>
  <c r="BB309" i="18" s="1"/>
  <c r="AP309" i="18"/>
  <c r="BC309" i="18" s="1"/>
  <c r="AQ309" i="18"/>
  <c r="BD309" i="18" s="1"/>
  <c r="AR309" i="18"/>
  <c r="BE309" i="18" s="1"/>
  <c r="AH310" i="18"/>
  <c r="AU310" i="18" s="1"/>
  <c r="AI310" i="18"/>
  <c r="AV310" i="18" s="1"/>
  <c r="AJ310" i="18"/>
  <c r="AW310" i="18" s="1"/>
  <c r="AK310" i="18"/>
  <c r="AX310" i="18" s="1"/>
  <c r="AL310" i="18"/>
  <c r="AY310" i="18" s="1"/>
  <c r="AM310" i="18"/>
  <c r="AZ310" i="18" s="1"/>
  <c r="AN310" i="18"/>
  <c r="BA310" i="18" s="1"/>
  <c r="AO310" i="18"/>
  <c r="BB310" i="18" s="1"/>
  <c r="AP310" i="18"/>
  <c r="BC310" i="18" s="1"/>
  <c r="AQ310" i="18"/>
  <c r="BD310" i="18" s="1"/>
  <c r="AR310" i="18"/>
  <c r="BE310" i="18" s="1"/>
  <c r="AW258" i="18"/>
  <c r="AX258" i="18"/>
  <c r="AY258" i="18"/>
  <c r="AZ258" i="18"/>
  <c r="BA258" i="18"/>
  <c r="BB258" i="18"/>
  <c r="BC258" i="18"/>
  <c r="BD258" i="18"/>
  <c r="BE258" i="18"/>
  <c r="AW248" i="18"/>
  <c r="AX248" i="18"/>
  <c r="AY248" i="18"/>
  <c r="AZ248" i="18"/>
  <c r="BA248" i="18"/>
  <c r="BB248" i="18"/>
  <c r="BC248" i="18"/>
  <c r="BD248" i="18"/>
  <c r="BE248" i="18"/>
  <c r="AW239" i="18"/>
  <c r="AX239" i="18"/>
  <c r="AY239" i="18"/>
  <c r="AZ239" i="18"/>
  <c r="BA239" i="18"/>
  <c r="BB239" i="18"/>
  <c r="BC239" i="18"/>
  <c r="BD239" i="18"/>
  <c r="BE239" i="18"/>
  <c r="AW230" i="18"/>
  <c r="AX230" i="18"/>
  <c r="AY230" i="18"/>
  <c r="AZ230" i="18"/>
  <c r="BA230" i="18"/>
  <c r="BB230" i="18"/>
  <c r="BC230" i="18"/>
  <c r="BD230" i="18"/>
  <c r="BE230" i="18"/>
  <c r="BF256" i="18"/>
  <c r="AI256" i="18"/>
  <c r="AJ256" i="18"/>
  <c r="AJ258" i="18" s="1"/>
  <c r="AK256" i="18"/>
  <c r="AK258" i="18" s="1"/>
  <c r="AL256" i="18"/>
  <c r="AL258" i="18" s="1"/>
  <c r="AM256" i="18"/>
  <c r="AM258" i="18" s="1"/>
  <c r="AN256" i="18"/>
  <c r="AN258" i="18" s="1"/>
  <c r="AO256" i="18"/>
  <c r="AO258" i="18" s="1"/>
  <c r="AP256" i="18"/>
  <c r="AP258" i="18" s="1"/>
  <c r="AQ256" i="18"/>
  <c r="AQ258" i="18" s="1"/>
  <c r="AR256" i="18"/>
  <c r="AR258" i="18" s="1"/>
  <c r="AI238" i="18"/>
  <c r="AJ238" i="18"/>
  <c r="AJ239" i="18" s="1"/>
  <c r="AK238" i="18"/>
  <c r="AK239" i="18" s="1"/>
  <c r="AL238" i="18"/>
  <c r="AL239" i="18" s="1"/>
  <c r="AM238" i="18"/>
  <c r="AM239" i="18" s="1"/>
  <c r="AN238" i="18"/>
  <c r="AN239" i="18" s="1"/>
  <c r="AO238" i="18"/>
  <c r="AO239" i="18" s="1"/>
  <c r="AP238" i="18"/>
  <c r="AP239" i="18" s="1"/>
  <c r="AQ238" i="18"/>
  <c r="AQ239" i="18" s="1"/>
  <c r="AR238" i="18"/>
  <c r="AR239" i="18" s="1"/>
  <c r="AJ247" i="18"/>
  <c r="AJ248" i="18" s="1"/>
  <c r="AW250" i="18" s="1"/>
  <c r="AK247" i="18"/>
  <c r="AK248" i="18" s="1"/>
  <c r="AX250" i="18" s="1"/>
  <c r="AL247" i="18"/>
  <c r="AL248" i="18" s="1"/>
  <c r="AM247" i="18"/>
  <c r="AM248" i="18" s="1"/>
  <c r="AN247" i="18"/>
  <c r="AN248" i="18" s="1"/>
  <c r="AO247" i="18"/>
  <c r="AO248" i="18" s="1"/>
  <c r="AP247" i="18"/>
  <c r="AP248" i="18" s="1"/>
  <c r="AQ247" i="18"/>
  <c r="AQ248" i="18" s="1"/>
  <c r="BD250" i="18" s="1"/>
  <c r="AR247" i="18"/>
  <c r="AR248" i="18" s="1"/>
  <c r="BE250" i="18" s="1"/>
  <c r="AR229" i="18"/>
  <c r="AR230" i="18" s="1"/>
  <c r="AQ229" i="18"/>
  <c r="AQ230" i="18" s="1"/>
  <c r="AP229" i="18"/>
  <c r="AP230" i="18" s="1"/>
  <c r="AO229" i="18"/>
  <c r="AO230" i="18" s="1"/>
  <c r="AN229" i="18"/>
  <c r="AN230" i="18" s="1"/>
  <c r="AM229" i="18"/>
  <c r="AM230" i="18" s="1"/>
  <c r="AL229" i="18"/>
  <c r="AL230" i="18" s="1"/>
  <c r="AK229" i="18"/>
  <c r="AK230" i="18" s="1"/>
  <c r="AJ229" i="18"/>
  <c r="AJ230" i="18" s="1"/>
  <c r="AR211" i="18"/>
  <c r="BE211" i="18" s="1"/>
  <c r="AQ211" i="18"/>
  <c r="BD211" i="18" s="1"/>
  <c r="AP211" i="18"/>
  <c r="BC211" i="18" s="1"/>
  <c r="AO211" i="18"/>
  <c r="BB211" i="18" s="1"/>
  <c r="AN211" i="18"/>
  <c r="BA211" i="18" s="1"/>
  <c r="AM211" i="18"/>
  <c r="AZ211" i="18" s="1"/>
  <c r="AL211" i="18"/>
  <c r="AY211" i="18" s="1"/>
  <c r="AK211" i="18"/>
  <c r="AX211" i="18" s="1"/>
  <c r="AJ211" i="18"/>
  <c r="AW211" i="18" s="1"/>
  <c r="AI211" i="18"/>
  <c r="AV211" i="18" s="1"/>
  <c r="AR210" i="18"/>
  <c r="BE210" i="18" s="1"/>
  <c r="AQ210" i="18"/>
  <c r="BD210" i="18" s="1"/>
  <c r="AP210" i="18"/>
  <c r="BC210" i="18" s="1"/>
  <c r="AO210" i="18"/>
  <c r="BB210" i="18" s="1"/>
  <c r="AN210" i="18"/>
  <c r="BA210" i="18" s="1"/>
  <c r="AM210" i="18"/>
  <c r="AZ210" i="18" s="1"/>
  <c r="AL210" i="18"/>
  <c r="AY210" i="18" s="1"/>
  <c r="AK210" i="18"/>
  <c r="AX210" i="18" s="1"/>
  <c r="AJ210" i="18"/>
  <c r="AW210" i="18" s="1"/>
  <c r="AI210" i="18"/>
  <c r="AV210" i="18" s="1"/>
  <c r="AR209" i="18"/>
  <c r="BE209" i="18" s="1"/>
  <c r="AQ209" i="18"/>
  <c r="BD209" i="18" s="1"/>
  <c r="AP209" i="18"/>
  <c r="BC209" i="18" s="1"/>
  <c r="AO209" i="18"/>
  <c r="BB209" i="18" s="1"/>
  <c r="AN209" i="18"/>
  <c r="BA209" i="18" s="1"/>
  <c r="AM209" i="18"/>
  <c r="AZ209" i="18" s="1"/>
  <c r="AL209" i="18"/>
  <c r="AY209" i="18" s="1"/>
  <c r="AK209" i="18"/>
  <c r="AX209" i="18" s="1"/>
  <c r="AJ209" i="18"/>
  <c r="AW209" i="18" s="1"/>
  <c r="AI209" i="18"/>
  <c r="AV209" i="18" s="1"/>
  <c r="AR208" i="18"/>
  <c r="BE208" i="18" s="1"/>
  <c r="AQ208" i="18"/>
  <c r="BD208" i="18" s="1"/>
  <c r="AP208" i="18"/>
  <c r="BC208" i="18" s="1"/>
  <c r="AO208" i="18"/>
  <c r="BB208" i="18" s="1"/>
  <c r="AN208" i="18"/>
  <c r="BA208" i="18" s="1"/>
  <c r="AM208" i="18"/>
  <c r="AZ208" i="18" s="1"/>
  <c r="AL208" i="18"/>
  <c r="AY208" i="18" s="1"/>
  <c r="AK208" i="18"/>
  <c r="AX208" i="18" s="1"/>
  <c r="AJ208" i="18"/>
  <c r="AW208" i="18" s="1"/>
  <c r="AI208" i="18"/>
  <c r="AV208" i="18" s="1"/>
  <c r="AR207" i="18"/>
  <c r="BE207" i="18" s="1"/>
  <c r="AQ207" i="18"/>
  <c r="BD207" i="18" s="1"/>
  <c r="AP207" i="18"/>
  <c r="BC207" i="18" s="1"/>
  <c r="AO207" i="18"/>
  <c r="BB207" i="18" s="1"/>
  <c r="AN207" i="18"/>
  <c r="BA207" i="18" s="1"/>
  <c r="AM207" i="18"/>
  <c r="AZ207" i="18" s="1"/>
  <c r="AL207" i="18"/>
  <c r="AY207" i="18" s="1"/>
  <c r="AK207" i="18"/>
  <c r="AX207" i="18" s="1"/>
  <c r="AJ207" i="18"/>
  <c r="AW207" i="18" s="1"/>
  <c r="AI207" i="18"/>
  <c r="AV207" i="18" s="1"/>
  <c r="AR206" i="18"/>
  <c r="BE206" i="18" s="1"/>
  <c r="AQ206" i="18"/>
  <c r="BD206" i="18" s="1"/>
  <c r="AP206" i="18"/>
  <c r="BC206" i="18" s="1"/>
  <c r="AO206" i="18"/>
  <c r="BB206" i="18" s="1"/>
  <c r="AN206" i="18"/>
  <c r="BA206" i="18" s="1"/>
  <c r="AM206" i="18"/>
  <c r="AZ206" i="18" s="1"/>
  <c r="AL206" i="18"/>
  <c r="AY206" i="18" s="1"/>
  <c r="AK206" i="18"/>
  <c r="AX206" i="18" s="1"/>
  <c r="AJ206" i="18"/>
  <c r="AW206" i="18" s="1"/>
  <c r="AI206" i="18"/>
  <c r="AV206" i="18" s="1"/>
  <c r="AR205" i="18"/>
  <c r="BE205" i="18" s="1"/>
  <c r="AQ205" i="18"/>
  <c r="BD205" i="18" s="1"/>
  <c r="AP205" i="18"/>
  <c r="BC205" i="18" s="1"/>
  <c r="AO205" i="18"/>
  <c r="BB205" i="18" s="1"/>
  <c r="AN205" i="18"/>
  <c r="BA205" i="18" s="1"/>
  <c r="AM205" i="18"/>
  <c r="AZ205" i="18" s="1"/>
  <c r="AL205" i="18"/>
  <c r="AY205" i="18" s="1"/>
  <c r="AK205" i="18"/>
  <c r="AX205" i="18" s="1"/>
  <c r="AJ205" i="18"/>
  <c r="AW205" i="18" s="1"/>
  <c r="AI205" i="18"/>
  <c r="AV205" i="18" s="1"/>
  <c r="AR204" i="18"/>
  <c r="BE204" i="18" s="1"/>
  <c r="AQ204" i="18"/>
  <c r="BD204" i="18" s="1"/>
  <c r="AP204" i="18"/>
  <c r="BC204" i="18" s="1"/>
  <c r="AO204" i="18"/>
  <c r="BB204" i="18" s="1"/>
  <c r="AN204" i="18"/>
  <c r="BA204" i="18" s="1"/>
  <c r="AM204" i="18"/>
  <c r="AZ204" i="18" s="1"/>
  <c r="AL204" i="18"/>
  <c r="AY204" i="18" s="1"/>
  <c r="AK204" i="18"/>
  <c r="AX204" i="18" s="1"/>
  <c r="AJ204" i="18"/>
  <c r="AW204" i="18" s="1"/>
  <c r="AI204" i="18"/>
  <c r="AV204" i="18" s="1"/>
  <c r="AR203" i="18"/>
  <c r="BE203" i="18" s="1"/>
  <c r="AQ203" i="18"/>
  <c r="BD203" i="18" s="1"/>
  <c r="AP203" i="18"/>
  <c r="BC203" i="18" s="1"/>
  <c r="AO203" i="18"/>
  <c r="BB203" i="18" s="1"/>
  <c r="AN203" i="18"/>
  <c r="BA203" i="18" s="1"/>
  <c r="AM203" i="18"/>
  <c r="AZ203" i="18" s="1"/>
  <c r="AL203" i="18"/>
  <c r="AY203" i="18" s="1"/>
  <c r="AK203" i="18"/>
  <c r="AX203" i="18" s="1"/>
  <c r="AJ203" i="18"/>
  <c r="AW203" i="18" s="1"/>
  <c r="AI203" i="18"/>
  <c r="AV203" i="18" s="1"/>
  <c r="AR202" i="18"/>
  <c r="BE202" i="18" s="1"/>
  <c r="AQ202" i="18"/>
  <c r="BD202" i="18" s="1"/>
  <c r="AP202" i="18"/>
  <c r="BC202" i="18" s="1"/>
  <c r="AO202" i="18"/>
  <c r="BB202" i="18" s="1"/>
  <c r="AN202" i="18"/>
  <c r="BA202" i="18" s="1"/>
  <c r="AM202" i="18"/>
  <c r="AZ202" i="18" s="1"/>
  <c r="AL202" i="18"/>
  <c r="AY202" i="18" s="1"/>
  <c r="AK202" i="18"/>
  <c r="AX202" i="18" s="1"/>
  <c r="AJ202" i="18"/>
  <c r="AW202" i="18" s="1"/>
  <c r="AI202" i="18"/>
  <c r="AV202" i="18" s="1"/>
  <c r="AR201" i="18"/>
  <c r="BE201" i="18" s="1"/>
  <c r="AQ201" i="18"/>
  <c r="BD201" i="18" s="1"/>
  <c r="AP201" i="18"/>
  <c r="BC201" i="18" s="1"/>
  <c r="AO201" i="18"/>
  <c r="BB201" i="18" s="1"/>
  <c r="AN201" i="18"/>
  <c r="BA201" i="18" s="1"/>
  <c r="AM201" i="18"/>
  <c r="AZ201" i="18" s="1"/>
  <c r="AL201" i="18"/>
  <c r="AY201" i="18" s="1"/>
  <c r="AK201" i="18"/>
  <c r="AX201" i="18" s="1"/>
  <c r="AJ201" i="18"/>
  <c r="AW201" i="18" s="1"/>
  <c r="AI201" i="18"/>
  <c r="AV201" i="18" s="1"/>
  <c r="AR200" i="18"/>
  <c r="BE200" i="18" s="1"/>
  <c r="AQ200" i="18"/>
  <c r="BD200" i="18" s="1"/>
  <c r="AP200" i="18"/>
  <c r="BC200" i="18" s="1"/>
  <c r="AO200" i="18"/>
  <c r="BB200" i="18" s="1"/>
  <c r="AN200" i="18"/>
  <c r="BA200" i="18" s="1"/>
  <c r="AM200" i="18"/>
  <c r="AZ200" i="18" s="1"/>
  <c r="AL200" i="18"/>
  <c r="AY200" i="18" s="1"/>
  <c r="AK200" i="18"/>
  <c r="AX200" i="18" s="1"/>
  <c r="AJ200" i="18"/>
  <c r="AW200" i="18" s="1"/>
  <c r="AI200" i="18"/>
  <c r="AV200" i="18" s="1"/>
  <c r="AR199" i="18"/>
  <c r="BE199" i="18" s="1"/>
  <c r="AQ199" i="18"/>
  <c r="BD199" i="18" s="1"/>
  <c r="AP199" i="18"/>
  <c r="BC199" i="18" s="1"/>
  <c r="AO199" i="18"/>
  <c r="BB199" i="18" s="1"/>
  <c r="AN199" i="18"/>
  <c r="BA199" i="18" s="1"/>
  <c r="AM199" i="18"/>
  <c r="AZ199" i="18" s="1"/>
  <c r="AL199" i="18"/>
  <c r="AY199" i="18" s="1"/>
  <c r="AK199" i="18"/>
  <c r="AX199" i="18" s="1"/>
  <c r="AJ199" i="18"/>
  <c r="AW199" i="18" s="1"/>
  <c r="AI199" i="18"/>
  <c r="AV199" i="18" s="1"/>
  <c r="AR198" i="18"/>
  <c r="BE198" i="18" s="1"/>
  <c r="AQ198" i="18"/>
  <c r="BD198" i="18" s="1"/>
  <c r="AP198" i="18"/>
  <c r="BC198" i="18" s="1"/>
  <c r="AO198" i="18"/>
  <c r="BB198" i="18" s="1"/>
  <c r="AN198" i="18"/>
  <c r="BA198" i="18" s="1"/>
  <c r="AM198" i="18"/>
  <c r="AZ198" i="18" s="1"/>
  <c r="AL198" i="18"/>
  <c r="AY198" i="18" s="1"/>
  <c r="AK198" i="18"/>
  <c r="AX198" i="18" s="1"/>
  <c r="AJ198" i="18"/>
  <c r="AW198" i="18" s="1"/>
  <c r="AI198" i="18"/>
  <c r="AV198" i="18" s="1"/>
  <c r="AR197" i="18"/>
  <c r="BE197" i="18" s="1"/>
  <c r="AQ197" i="18"/>
  <c r="BD197" i="18" s="1"/>
  <c r="AP197" i="18"/>
  <c r="BC197" i="18" s="1"/>
  <c r="AO197" i="18"/>
  <c r="BB197" i="18" s="1"/>
  <c r="AN197" i="18"/>
  <c r="BA197" i="18" s="1"/>
  <c r="AM197" i="18"/>
  <c r="AZ197" i="18" s="1"/>
  <c r="AL197" i="18"/>
  <c r="AY197" i="18" s="1"/>
  <c r="AK197" i="18"/>
  <c r="AX197" i="18" s="1"/>
  <c r="AJ197" i="18"/>
  <c r="AW197" i="18" s="1"/>
  <c r="AI197" i="18"/>
  <c r="AV197" i="18" s="1"/>
  <c r="AR196" i="18"/>
  <c r="BE196" i="18" s="1"/>
  <c r="AQ196" i="18"/>
  <c r="BD196" i="18" s="1"/>
  <c r="AP196" i="18"/>
  <c r="BC196" i="18" s="1"/>
  <c r="AO196" i="18"/>
  <c r="BB196" i="18" s="1"/>
  <c r="AN196" i="18"/>
  <c r="BA196" i="18" s="1"/>
  <c r="AM196" i="18"/>
  <c r="AZ196" i="18" s="1"/>
  <c r="AL196" i="18"/>
  <c r="AY196" i="18" s="1"/>
  <c r="AK196" i="18"/>
  <c r="AX196" i="18" s="1"/>
  <c r="AJ196" i="18"/>
  <c r="AW196" i="18" s="1"/>
  <c r="AI196" i="18"/>
  <c r="AR195" i="18"/>
  <c r="BE195" i="18" s="1"/>
  <c r="AQ195" i="18"/>
  <c r="BD195" i="18" s="1"/>
  <c r="AP195" i="18"/>
  <c r="BC195" i="18" s="1"/>
  <c r="AO195" i="18"/>
  <c r="BB195" i="18" s="1"/>
  <c r="AN195" i="18"/>
  <c r="BA195" i="18" s="1"/>
  <c r="AM195" i="18"/>
  <c r="AZ195" i="18" s="1"/>
  <c r="AL195" i="18"/>
  <c r="AY195" i="18" s="1"/>
  <c r="AK195" i="18"/>
  <c r="AX195" i="18" s="1"/>
  <c r="AJ195" i="18"/>
  <c r="AW195" i="18" s="1"/>
  <c r="AI195" i="18"/>
  <c r="AR194" i="18"/>
  <c r="BE194" i="18" s="1"/>
  <c r="AQ194" i="18"/>
  <c r="BD194" i="18" s="1"/>
  <c r="AP194" i="18"/>
  <c r="BC194" i="18" s="1"/>
  <c r="AO194" i="18"/>
  <c r="BB194" i="18" s="1"/>
  <c r="AN194" i="18"/>
  <c r="BA194" i="18" s="1"/>
  <c r="AM194" i="18"/>
  <c r="AZ194" i="18" s="1"/>
  <c r="AL194" i="18"/>
  <c r="AY194" i="18" s="1"/>
  <c r="AK194" i="18"/>
  <c r="AX194" i="18" s="1"/>
  <c r="AJ194" i="18"/>
  <c r="AW194" i="18" s="1"/>
  <c r="AI194" i="18"/>
  <c r="AV194" i="18" s="1"/>
  <c r="AR193" i="18"/>
  <c r="BE193" i="18" s="1"/>
  <c r="AQ193" i="18"/>
  <c r="BD193" i="18" s="1"/>
  <c r="AP193" i="18"/>
  <c r="BC193" i="18" s="1"/>
  <c r="AO193" i="18"/>
  <c r="BB193" i="18" s="1"/>
  <c r="AN193" i="18"/>
  <c r="BA193" i="18" s="1"/>
  <c r="AM193" i="18"/>
  <c r="AZ193" i="18" s="1"/>
  <c r="AL193" i="18"/>
  <c r="AY193" i="18" s="1"/>
  <c r="AK193" i="18"/>
  <c r="AX193" i="18" s="1"/>
  <c r="AJ193" i="18"/>
  <c r="AW193" i="18" s="1"/>
  <c r="AI193" i="18"/>
  <c r="AV193" i="18" s="1"/>
  <c r="AR192" i="18"/>
  <c r="BE192" i="18" s="1"/>
  <c r="AQ192" i="18"/>
  <c r="BD192" i="18" s="1"/>
  <c r="AP192" i="18"/>
  <c r="BC192" i="18" s="1"/>
  <c r="AO192" i="18"/>
  <c r="BB192" i="18" s="1"/>
  <c r="AN192" i="18"/>
  <c r="BA192" i="18" s="1"/>
  <c r="AM192" i="18"/>
  <c r="AZ192" i="18" s="1"/>
  <c r="AL192" i="18"/>
  <c r="AY192" i="18" s="1"/>
  <c r="AK192" i="18"/>
  <c r="AX192" i="18" s="1"/>
  <c r="AJ192" i="18"/>
  <c r="AW192" i="18" s="1"/>
  <c r="AI192" i="18"/>
  <c r="AV192" i="18" s="1"/>
  <c r="AR191" i="18"/>
  <c r="BE191" i="18" s="1"/>
  <c r="AQ191" i="18"/>
  <c r="BD191" i="18" s="1"/>
  <c r="AP191" i="18"/>
  <c r="BC191" i="18" s="1"/>
  <c r="AO191" i="18"/>
  <c r="BB191" i="18" s="1"/>
  <c r="AN191" i="18"/>
  <c r="BA191" i="18" s="1"/>
  <c r="AM191" i="18"/>
  <c r="AZ191" i="18" s="1"/>
  <c r="AL191" i="18"/>
  <c r="AY191" i="18" s="1"/>
  <c r="AK191" i="18"/>
  <c r="AX191" i="18" s="1"/>
  <c r="AJ191" i="18"/>
  <c r="AW191" i="18" s="1"/>
  <c r="AI191" i="18"/>
  <c r="AV191" i="18" s="1"/>
  <c r="AR190" i="18"/>
  <c r="BE190" i="18" s="1"/>
  <c r="AQ190" i="18"/>
  <c r="BD190" i="18" s="1"/>
  <c r="AP190" i="18"/>
  <c r="BC190" i="18" s="1"/>
  <c r="AO190" i="18"/>
  <c r="BB190" i="18" s="1"/>
  <c r="AN190" i="18"/>
  <c r="BA190" i="18" s="1"/>
  <c r="AM190" i="18"/>
  <c r="AZ190" i="18" s="1"/>
  <c r="AL190" i="18"/>
  <c r="AY190" i="18" s="1"/>
  <c r="AK190" i="18"/>
  <c r="AX190" i="18" s="1"/>
  <c r="AJ190" i="18"/>
  <c r="AW190" i="18" s="1"/>
  <c r="AI190" i="18"/>
  <c r="AV190" i="18" s="1"/>
  <c r="AR189" i="18"/>
  <c r="BE189" i="18" s="1"/>
  <c r="AQ189" i="18"/>
  <c r="BD189" i="18" s="1"/>
  <c r="AP189" i="18"/>
  <c r="BC189" i="18" s="1"/>
  <c r="AO189" i="18"/>
  <c r="BB189" i="18" s="1"/>
  <c r="AN189" i="18"/>
  <c r="BA189" i="18" s="1"/>
  <c r="AM189" i="18"/>
  <c r="AZ189" i="18" s="1"/>
  <c r="AL189" i="18"/>
  <c r="AY189" i="18" s="1"/>
  <c r="AK189" i="18"/>
  <c r="AX189" i="18" s="1"/>
  <c r="AJ189" i="18"/>
  <c r="AI189" i="18"/>
  <c r="AV189" i="18" s="1"/>
  <c r="AR188" i="18"/>
  <c r="BE188" i="18" s="1"/>
  <c r="AQ188" i="18"/>
  <c r="BD188" i="18" s="1"/>
  <c r="AP188" i="18"/>
  <c r="BC188" i="18" s="1"/>
  <c r="AO188" i="18"/>
  <c r="BB188" i="18" s="1"/>
  <c r="AN188" i="18"/>
  <c r="BA188" i="18" s="1"/>
  <c r="AM188" i="18"/>
  <c r="AZ188" i="18" s="1"/>
  <c r="AL188" i="18"/>
  <c r="AY188" i="18" s="1"/>
  <c r="AK188" i="18"/>
  <c r="AX188" i="18" s="1"/>
  <c r="AJ188" i="18"/>
  <c r="AI188" i="18"/>
  <c r="AV188" i="18" s="1"/>
  <c r="AR187" i="18"/>
  <c r="BE187" i="18" s="1"/>
  <c r="AQ187" i="18"/>
  <c r="BD187" i="18" s="1"/>
  <c r="AP187" i="18"/>
  <c r="BC187" i="18" s="1"/>
  <c r="AO187" i="18"/>
  <c r="BB187" i="18" s="1"/>
  <c r="AN187" i="18"/>
  <c r="BA187" i="18" s="1"/>
  <c r="AM187" i="18"/>
  <c r="AZ187" i="18" s="1"/>
  <c r="AL187" i="18"/>
  <c r="AY187" i="18" s="1"/>
  <c r="AK187" i="18"/>
  <c r="AX187" i="18" s="1"/>
  <c r="AJ187" i="18"/>
  <c r="AI187" i="18"/>
  <c r="AV187" i="18" s="1"/>
  <c r="AR186" i="18"/>
  <c r="BE186" i="18" s="1"/>
  <c r="AQ186" i="18"/>
  <c r="BD186" i="18" s="1"/>
  <c r="AP186" i="18"/>
  <c r="BC186" i="18" s="1"/>
  <c r="AO186" i="18"/>
  <c r="BB186" i="18" s="1"/>
  <c r="AN186" i="18"/>
  <c r="BA186" i="18" s="1"/>
  <c r="AM186" i="18"/>
  <c r="AZ186" i="18" s="1"/>
  <c r="AL186" i="18"/>
  <c r="AY186" i="18" s="1"/>
  <c r="AK186" i="18"/>
  <c r="AX186" i="18" s="1"/>
  <c r="AJ186" i="18"/>
  <c r="AW186" i="18" s="1"/>
  <c r="AI186" i="18"/>
  <c r="AV186" i="18" s="1"/>
  <c r="AR185" i="18"/>
  <c r="BE185" i="18" s="1"/>
  <c r="AQ185" i="18"/>
  <c r="BD185" i="18" s="1"/>
  <c r="AP185" i="18"/>
  <c r="BC185" i="18" s="1"/>
  <c r="AO185" i="18"/>
  <c r="BB185" i="18" s="1"/>
  <c r="AN185" i="18"/>
  <c r="BA185" i="18" s="1"/>
  <c r="AM185" i="18"/>
  <c r="AZ185" i="18" s="1"/>
  <c r="AL185" i="18"/>
  <c r="AY185" i="18" s="1"/>
  <c r="AK185" i="18"/>
  <c r="AJ185" i="18"/>
  <c r="AW185" i="18" s="1"/>
  <c r="AI185" i="18"/>
  <c r="AV185" i="18" s="1"/>
  <c r="BI300" i="18" l="1"/>
  <c r="BI302" i="18" s="1"/>
  <c r="AY212" i="18"/>
  <c r="AX185" i="18"/>
  <c r="AX212" i="18" s="1"/>
  <c r="AK212" i="18"/>
  <c r="BF122" i="37"/>
  <c r="BF132" i="37"/>
  <c r="BF142" i="37"/>
  <c r="BF152" i="37"/>
  <c r="BC250" i="18"/>
  <c r="BF113" i="37"/>
  <c r="BF104" i="37"/>
  <c r="BF95" i="37"/>
  <c r="BF86" i="37"/>
  <c r="BF75" i="37"/>
  <c r="BF57" i="37"/>
  <c r="BF21" i="37"/>
  <c r="BF11" i="37"/>
  <c r="BA232" i="18"/>
  <c r="BB232" i="18"/>
  <c r="BD241" i="18"/>
  <c r="AX260" i="18"/>
  <c r="AW232" i="18"/>
  <c r="AY241" i="18"/>
  <c r="AX232" i="18"/>
  <c r="AX241" i="18"/>
  <c r="AZ260" i="18"/>
  <c r="BE232" i="18"/>
  <c r="BE241" i="18"/>
  <c r="AW241" i="18"/>
  <c r="AY260" i="18"/>
  <c r="BA260" i="18"/>
  <c r="BC241" i="18"/>
  <c r="BE260" i="18"/>
  <c r="AW260" i="18"/>
  <c r="BB250" i="18"/>
  <c r="AZ232" i="18"/>
  <c r="BA241" i="18"/>
  <c r="BC260" i="18"/>
  <c r="BA250" i="18"/>
  <c r="BB241" i="18"/>
  <c r="BD260" i="18"/>
  <c r="AY232" i="18"/>
  <c r="BC232" i="18"/>
  <c r="AZ250" i="18"/>
  <c r="BD232" i="18"/>
  <c r="AY250" i="18"/>
  <c r="AZ241" i="18"/>
  <c r="BB260" i="18"/>
  <c r="AZ301" i="18"/>
  <c r="AP321" i="18"/>
  <c r="BB301" i="18"/>
  <c r="AZ212" i="18"/>
  <c r="BB212" i="18"/>
  <c r="BA301" i="18"/>
  <c r="BA212" i="18"/>
  <c r="AV301" i="18"/>
  <c r="BC212" i="18"/>
  <c r="AW212" i="18"/>
  <c r="BE212" i="18"/>
  <c r="AJ311" i="18"/>
  <c r="AZ311" i="18"/>
  <c r="BD212" i="18"/>
  <c r="AY301" i="18"/>
  <c r="BD321" i="18"/>
  <c r="AV321" i="18"/>
  <c r="BC321" i="18"/>
  <c r="AU321" i="18"/>
  <c r="BC301" i="18"/>
  <c r="AQ321" i="18"/>
  <c r="AX311" i="18"/>
  <c r="BE311" i="18"/>
  <c r="AY321" i="18"/>
  <c r="BB311" i="18"/>
  <c r="AX321" i="18"/>
  <c r="AQ212" i="18"/>
  <c r="AQ311" i="18"/>
  <c r="AI311" i="18"/>
  <c r="AO311" i="18"/>
  <c r="BC311" i="18"/>
  <c r="AU311" i="18"/>
  <c r="BA311" i="18"/>
  <c r="AX301" i="18"/>
  <c r="AP212" i="18"/>
  <c r="AR311" i="18"/>
  <c r="AP311" i="18"/>
  <c r="AH311" i="18"/>
  <c r="AN311" i="18"/>
  <c r="AW308" i="18"/>
  <c r="AW311" i="18" s="1"/>
  <c r="AI321" i="18"/>
  <c r="AO321" i="18"/>
  <c r="AR212" i="18"/>
  <c r="AW301" i="18"/>
  <c r="AH321" i="18"/>
  <c r="AN212" i="18"/>
  <c r="AL311" i="18"/>
  <c r="AR321" i="18"/>
  <c r="AJ321" i="18"/>
  <c r="AM321" i="18"/>
  <c r="BB319" i="18"/>
  <c r="BB321" i="18" s="1"/>
  <c r="AJ212" i="18"/>
  <c r="BD311" i="18"/>
  <c r="AO212" i="18"/>
  <c r="AM311" i="18"/>
  <c r="AN321" i="18"/>
  <c r="AM212" i="18"/>
  <c r="AL321" i="18"/>
  <c r="BA319" i="18"/>
  <c r="BA321" i="18" s="1"/>
  <c r="AV311" i="18"/>
  <c r="BE301" i="18"/>
  <c r="AK311" i="18"/>
  <c r="AY311" i="18"/>
  <c r="AL212" i="18"/>
  <c r="AK321" i="18"/>
  <c r="BE320" i="18"/>
  <c r="BE321" i="18" s="1"/>
  <c r="AW320" i="18"/>
  <c r="AW321" i="18" s="1"/>
  <c r="AZ319" i="18"/>
  <c r="AZ321" i="18" s="1"/>
  <c r="AR144" i="18"/>
  <c r="BE144" i="18" s="1"/>
  <c r="AQ144" i="18"/>
  <c r="BD144" i="18" s="1"/>
  <c r="AP144" i="18"/>
  <c r="BC144" i="18" s="1"/>
  <c r="AO144" i="18"/>
  <c r="BB144" i="18" s="1"/>
  <c r="AN144" i="18"/>
  <c r="AM144" i="18"/>
  <c r="AZ144" i="18" s="1"/>
  <c r="AL144" i="18"/>
  <c r="AY144" i="18" s="1"/>
  <c r="AK144" i="18"/>
  <c r="AX144" i="18" s="1"/>
  <c r="AJ144" i="18"/>
  <c r="AW144" i="18" s="1"/>
  <c r="AI144" i="18"/>
  <c r="AV144" i="18" s="1"/>
  <c r="AR143" i="18"/>
  <c r="BE143" i="18" s="1"/>
  <c r="AQ143" i="18"/>
  <c r="AP143" i="18"/>
  <c r="BC143" i="18" s="1"/>
  <c r="AO143" i="18"/>
  <c r="BB143" i="18" s="1"/>
  <c r="AN143" i="18"/>
  <c r="AM143" i="18"/>
  <c r="AZ143" i="18" s="1"/>
  <c r="AL143" i="18"/>
  <c r="AY143" i="18" s="1"/>
  <c r="AK143" i="18"/>
  <c r="AX143" i="18" s="1"/>
  <c r="AJ143" i="18"/>
  <c r="AW143" i="18" s="1"/>
  <c r="AI143" i="18"/>
  <c r="AV143" i="18" s="1"/>
  <c r="AR142" i="18"/>
  <c r="BE142" i="18" s="1"/>
  <c r="AQ142" i="18"/>
  <c r="BD142" i="18" s="1"/>
  <c r="AP142" i="18"/>
  <c r="BC142" i="18" s="1"/>
  <c r="AO142" i="18"/>
  <c r="BB142" i="18" s="1"/>
  <c r="AN142" i="18"/>
  <c r="BA142" i="18" s="1"/>
  <c r="AM142" i="18"/>
  <c r="AL142" i="18"/>
  <c r="AY142" i="18" s="1"/>
  <c r="AK142" i="18"/>
  <c r="AX142" i="18" s="1"/>
  <c r="AJ142" i="18"/>
  <c r="AW142" i="18" s="1"/>
  <c r="AI142" i="18"/>
  <c r="AV142" i="18" s="1"/>
  <c r="AR141" i="18"/>
  <c r="BE141" i="18" s="1"/>
  <c r="AQ141" i="18"/>
  <c r="BD141" i="18" s="1"/>
  <c r="AP141" i="18"/>
  <c r="BC141" i="18" s="1"/>
  <c r="AO141" i="18"/>
  <c r="BB141" i="18" s="1"/>
  <c r="AN141" i="18"/>
  <c r="BA141" i="18" s="1"/>
  <c r="AM141" i="18"/>
  <c r="AZ141" i="18" s="1"/>
  <c r="AL141" i="18"/>
  <c r="AY141" i="18" s="1"/>
  <c r="AK141" i="18"/>
  <c r="AX141" i="18" s="1"/>
  <c r="AJ141" i="18"/>
  <c r="AW141" i="18" s="1"/>
  <c r="AI141" i="18"/>
  <c r="AV141" i="18" s="1"/>
  <c r="AR139" i="18"/>
  <c r="BE139" i="18" s="1"/>
  <c r="AQ139" i="18"/>
  <c r="BD139" i="18" s="1"/>
  <c r="AP139" i="18"/>
  <c r="BC139" i="18" s="1"/>
  <c r="AO139" i="18"/>
  <c r="BB139" i="18" s="1"/>
  <c r="AN139" i="18"/>
  <c r="AM139" i="18"/>
  <c r="AZ139" i="18" s="1"/>
  <c r="AL139" i="18"/>
  <c r="AY139" i="18" s="1"/>
  <c r="AK139" i="18"/>
  <c r="AX139" i="18" s="1"/>
  <c r="AJ139" i="18"/>
  <c r="AW139" i="18" s="1"/>
  <c r="AI139" i="18"/>
  <c r="AV139" i="18" s="1"/>
  <c r="AR138" i="18"/>
  <c r="BE138" i="18" s="1"/>
  <c r="AQ138" i="18"/>
  <c r="AP138" i="18"/>
  <c r="BC138" i="18" s="1"/>
  <c r="AO138" i="18"/>
  <c r="BB138" i="18" s="1"/>
  <c r="AN138" i="18"/>
  <c r="AM138" i="18"/>
  <c r="AZ138" i="18" s="1"/>
  <c r="AL138" i="18"/>
  <c r="AY138" i="18" s="1"/>
  <c r="AK138" i="18"/>
  <c r="AX138" i="18" s="1"/>
  <c r="AJ138" i="18"/>
  <c r="AW138" i="18" s="1"/>
  <c r="AI138" i="18"/>
  <c r="AV138" i="18" s="1"/>
  <c r="AR137" i="18"/>
  <c r="BE137" i="18" s="1"/>
  <c r="AQ137" i="18"/>
  <c r="BD137" i="18" s="1"/>
  <c r="AP137" i="18"/>
  <c r="BC137" i="18" s="1"/>
  <c r="AO137" i="18"/>
  <c r="BB137" i="18" s="1"/>
  <c r="AN137" i="18"/>
  <c r="AM137" i="18"/>
  <c r="AZ137" i="18" s="1"/>
  <c r="AL137" i="18"/>
  <c r="AY137" i="18" s="1"/>
  <c r="AK137" i="18"/>
  <c r="AX137" i="18" s="1"/>
  <c r="AJ137" i="18"/>
  <c r="AW137" i="18" s="1"/>
  <c r="AI137" i="18"/>
  <c r="AV137" i="18" s="1"/>
  <c r="AR135" i="18"/>
  <c r="AQ135" i="18"/>
  <c r="AP135" i="18"/>
  <c r="AO135" i="18"/>
  <c r="AN135" i="18"/>
  <c r="AM135" i="18"/>
  <c r="AL135" i="18"/>
  <c r="AK135" i="18"/>
  <c r="AJ135" i="18"/>
  <c r="AI135" i="18"/>
  <c r="AR134" i="18"/>
  <c r="AQ134" i="18"/>
  <c r="AP134" i="18"/>
  <c r="AO134" i="18"/>
  <c r="AN134" i="18"/>
  <c r="AM134" i="18"/>
  <c r="AL134" i="18"/>
  <c r="AK134" i="18"/>
  <c r="AI134" i="18"/>
  <c r="AR133" i="18"/>
  <c r="AQ133" i="18"/>
  <c r="AP133" i="18"/>
  <c r="AO133" i="18"/>
  <c r="AN133" i="18"/>
  <c r="AM133" i="18"/>
  <c r="AL133" i="18"/>
  <c r="AK133" i="18"/>
  <c r="AI133" i="18"/>
  <c r="AR132" i="18"/>
  <c r="AQ132" i="18"/>
  <c r="AP132" i="18"/>
  <c r="AO132" i="18"/>
  <c r="AN132" i="18"/>
  <c r="AM132" i="18"/>
  <c r="AL132" i="18"/>
  <c r="AK132" i="18"/>
  <c r="AI132" i="18"/>
  <c r="AR131" i="18"/>
  <c r="AQ131" i="18"/>
  <c r="AP131" i="18"/>
  <c r="AO131" i="18"/>
  <c r="AN131" i="18"/>
  <c r="AM131" i="18"/>
  <c r="AL131" i="18"/>
  <c r="AK131" i="18"/>
  <c r="AI131" i="18"/>
  <c r="AR130" i="18"/>
  <c r="AQ130" i="18"/>
  <c r="AP130" i="18"/>
  <c r="AO130" i="18"/>
  <c r="AN130" i="18"/>
  <c r="AM130" i="18"/>
  <c r="AL130" i="18"/>
  <c r="AK130" i="18"/>
  <c r="AI130" i="18"/>
  <c r="AR129" i="18"/>
  <c r="AQ129" i="18"/>
  <c r="AP129" i="18"/>
  <c r="AO129" i="18"/>
  <c r="AN129" i="18"/>
  <c r="AM129" i="18"/>
  <c r="AL129" i="18"/>
  <c r="AK129" i="18"/>
  <c r="AI129" i="18"/>
  <c r="AR128" i="18"/>
  <c r="AQ128" i="18"/>
  <c r="AP128" i="18"/>
  <c r="AO128" i="18"/>
  <c r="AN128" i="18"/>
  <c r="AM128" i="18"/>
  <c r="AL128" i="18"/>
  <c r="AK128" i="18"/>
  <c r="AI128" i="18"/>
  <c r="AR127" i="18"/>
  <c r="AQ127" i="18"/>
  <c r="AP127" i="18"/>
  <c r="AO127" i="18"/>
  <c r="AN127" i="18"/>
  <c r="AM127" i="18"/>
  <c r="AL127" i="18"/>
  <c r="AK127" i="18"/>
  <c r="AI127" i="18"/>
  <c r="AR126" i="18"/>
  <c r="BE126" i="18" s="1"/>
  <c r="AQ126" i="18"/>
  <c r="BD126" i="18" s="1"/>
  <c r="AP126" i="18"/>
  <c r="BC126" i="18" s="1"/>
  <c r="AO126" i="18"/>
  <c r="BB126" i="18" s="1"/>
  <c r="AN126" i="18"/>
  <c r="BA126" i="18" s="1"/>
  <c r="AM126" i="18"/>
  <c r="AZ126" i="18" s="1"/>
  <c r="AL126" i="18"/>
  <c r="AY126" i="18" s="1"/>
  <c r="AK126" i="18"/>
  <c r="AX126" i="18" s="1"/>
  <c r="AJ126" i="18"/>
  <c r="AW126" i="18" s="1"/>
  <c r="AI126" i="18"/>
  <c r="AV126" i="18" s="1"/>
  <c r="AR125" i="18"/>
  <c r="AQ125" i="18"/>
  <c r="AP125" i="18"/>
  <c r="AO125" i="18"/>
  <c r="AN125" i="18"/>
  <c r="AM125" i="18"/>
  <c r="AL125" i="18"/>
  <c r="AK125" i="18"/>
  <c r="AJ125" i="18"/>
  <c r="AI125" i="18"/>
  <c r="AR124" i="18"/>
  <c r="BE124" i="18" s="1"/>
  <c r="AQ124" i="18"/>
  <c r="BD124" i="18" s="1"/>
  <c r="AP124" i="18"/>
  <c r="BC124" i="18" s="1"/>
  <c r="AO124" i="18"/>
  <c r="BB124" i="18" s="1"/>
  <c r="AN124" i="18"/>
  <c r="BA124" i="18" s="1"/>
  <c r="AM124" i="18"/>
  <c r="AZ124" i="18" s="1"/>
  <c r="AL124" i="18"/>
  <c r="AY124" i="18" s="1"/>
  <c r="AK124" i="18"/>
  <c r="AJ124" i="18"/>
  <c r="AW124" i="18" s="1"/>
  <c r="AI124" i="18"/>
  <c r="AV124" i="18" s="1"/>
  <c r="AR123" i="18"/>
  <c r="AQ123" i="18"/>
  <c r="AP123" i="18"/>
  <c r="AO123" i="18"/>
  <c r="AN123" i="18"/>
  <c r="AM123" i="18"/>
  <c r="AL123" i="18"/>
  <c r="AK123" i="18"/>
  <c r="AJ123" i="18"/>
  <c r="AI123" i="18"/>
  <c r="AR122" i="18"/>
  <c r="AQ122" i="18"/>
  <c r="AP122" i="18"/>
  <c r="AO122" i="18"/>
  <c r="AN122" i="18"/>
  <c r="AM122" i="18"/>
  <c r="AL122" i="18"/>
  <c r="AK122" i="18"/>
  <c r="AJ122" i="18"/>
  <c r="AI122" i="18"/>
  <c r="AR121" i="18"/>
  <c r="AQ121" i="18"/>
  <c r="AP121" i="18"/>
  <c r="AO121" i="18"/>
  <c r="AN121" i="18"/>
  <c r="AM121" i="18"/>
  <c r="AL121" i="18"/>
  <c r="AK121" i="18"/>
  <c r="AJ121" i="18"/>
  <c r="AI121" i="18"/>
  <c r="AR120" i="18"/>
  <c r="AQ120" i="18"/>
  <c r="AP120" i="18"/>
  <c r="AO120" i="18"/>
  <c r="AN120" i="18"/>
  <c r="AM120" i="18"/>
  <c r="AL120" i="18"/>
  <c r="AK120" i="18"/>
  <c r="AJ120" i="18"/>
  <c r="AI120" i="18"/>
  <c r="AR119" i="18"/>
  <c r="AQ119" i="18"/>
  <c r="AP119" i="18"/>
  <c r="AO119" i="18"/>
  <c r="AN119" i="18"/>
  <c r="AM119" i="18"/>
  <c r="AL119" i="18"/>
  <c r="AK119" i="18"/>
  <c r="AJ119" i="18"/>
  <c r="AI119" i="18"/>
  <c r="AR118" i="18"/>
  <c r="BE118" i="18" s="1"/>
  <c r="AQ118" i="18"/>
  <c r="BD118" i="18" s="1"/>
  <c r="AP118" i="18"/>
  <c r="BC118" i="18" s="1"/>
  <c r="AO118" i="18"/>
  <c r="BB118" i="18" s="1"/>
  <c r="AN118" i="18"/>
  <c r="BA118" i="18" s="1"/>
  <c r="AM118" i="18"/>
  <c r="AZ118" i="18" s="1"/>
  <c r="AL118" i="18"/>
  <c r="AY118" i="18" s="1"/>
  <c r="AK118" i="18"/>
  <c r="AX118" i="18" s="1"/>
  <c r="AJ118" i="18"/>
  <c r="AW118" i="18" s="1"/>
  <c r="AI118" i="18"/>
  <c r="AV118" i="18" s="1"/>
  <c r="AR117" i="18"/>
  <c r="AQ117" i="18"/>
  <c r="AP117" i="18"/>
  <c r="AO117" i="18"/>
  <c r="AN117" i="18"/>
  <c r="AM117" i="18"/>
  <c r="AL117" i="18"/>
  <c r="AK117" i="18"/>
  <c r="AJ117" i="18"/>
  <c r="AI117" i="18"/>
  <c r="AR116" i="18"/>
  <c r="BE116" i="18" s="1"/>
  <c r="AQ116" i="18"/>
  <c r="BD116" i="18" s="1"/>
  <c r="AP116" i="18"/>
  <c r="BC116" i="18" s="1"/>
  <c r="AO116" i="18"/>
  <c r="BB116" i="18" s="1"/>
  <c r="AN116" i="18"/>
  <c r="BA116" i="18" s="1"/>
  <c r="AM116" i="18"/>
  <c r="AZ116" i="18" s="1"/>
  <c r="AL116" i="18"/>
  <c r="AY116" i="18" s="1"/>
  <c r="AK116" i="18"/>
  <c r="AX116" i="18" s="1"/>
  <c r="AJ116" i="18"/>
  <c r="AW116" i="18" s="1"/>
  <c r="AI116" i="18"/>
  <c r="AV116" i="18" s="1"/>
  <c r="AR115" i="18"/>
  <c r="BE115" i="18" s="1"/>
  <c r="AQ115" i="18"/>
  <c r="BD115" i="18" s="1"/>
  <c r="AP115" i="18"/>
  <c r="BC115" i="18" s="1"/>
  <c r="AO115" i="18"/>
  <c r="BB115" i="18" s="1"/>
  <c r="AN115" i="18"/>
  <c r="BA115" i="18" s="1"/>
  <c r="AM115" i="18"/>
  <c r="AZ115" i="18" s="1"/>
  <c r="AL115" i="18"/>
  <c r="AY115" i="18" s="1"/>
  <c r="AK115" i="18"/>
  <c r="AX115" i="18" s="1"/>
  <c r="AJ115" i="18"/>
  <c r="AW115" i="18" s="1"/>
  <c r="AI115" i="18"/>
  <c r="AV115" i="18" s="1"/>
  <c r="AR114" i="18"/>
  <c r="BE114" i="18" s="1"/>
  <c r="AQ114" i="18"/>
  <c r="BD114" i="18" s="1"/>
  <c r="AP114" i="18"/>
  <c r="BC114" i="18" s="1"/>
  <c r="AO114" i="18"/>
  <c r="BB114" i="18" s="1"/>
  <c r="AN114" i="18"/>
  <c r="BA114" i="18" s="1"/>
  <c r="AM114" i="18"/>
  <c r="AZ114" i="18" s="1"/>
  <c r="AL114" i="18"/>
  <c r="AY114" i="18" s="1"/>
  <c r="AK114" i="18"/>
  <c r="AX114" i="18" s="1"/>
  <c r="AJ114" i="18"/>
  <c r="AW114" i="18" s="1"/>
  <c r="AI114" i="18"/>
  <c r="AV114" i="18" s="1"/>
  <c r="AR113" i="18"/>
  <c r="BE113" i="18" s="1"/>
  <c r="AQ113" i="18"/>
  <c r="AP113" i="18"/>
  <c r="BC113" i="18" s="1"/>
  <c r="AO113" i="18"/>
  <c r="BB113" i="18" s="1"/>
  <c r="AN113" i="18"/>
  <c r="AM113" i="18"/>
  <c r="AL113" i="18"/>
  <c r="AY113" i="18" s="1"/>
  <c r="AK113" i="18"/>
  <c r="AJ113" i="18"/>
  <c r="AI113" i="18"/>
  <c r="AR112" i="18"/>
  <c r="BE112" i="18" s="1"/>
  <c r="AQ112" i="18"/>
  <c r="AP112" i="18"/>
  <c r="BC112" i="18" s="1"/>
  <c r="AO112" i="18"/>
  <c r="BB112" i="18" s="1"/>
  <c r="AN112" i="18"/>
  <c r="AM112" i="18"/>
  <c r="AL112" i="18"/>
  <c r="AY112" i="18" s="1"/>
  <c r="AK112" i="18"/>
  <c r="AJ112" i="18"/>
  <c r="AI112" i="18"/>
  <c r="AR111" i="18"/>
  <c r="BE111" i="18" s="1"/>
  <c r="AQ111" i="18"/>
  <c r="BD111" i="18" s="1"/>
  <c r="AP111" i="18"/>
  <c r="BC111" i="18" s="1"/>
  <c r="AO111" i="18"/>
  <c r="BB111" i="18" s="1"/>
  <c r="AN111" i="18"/>
  <c r="BA111" i="18" s="1"/>
  <c r="AM111" i="18"/>
  <c r="AZ111" i="18" s="1"/>
  <c r="AL111" i="18"/>
  <c r="AY111" i="18" s="1"/>
  <c r="AK111" i="18"/>
  <c r="AX111" i="18" s="1"/>
  <c r="AJ111" i="18"/>
  <c r="AW111" i="18" s="1"/>
  <c r="AI111" i="18"/>
  <c r="AV111" i="18" s="1"/>
  <c r="AR110" i="18"/>
  <c r="BE110" i="18" s="1"/>
  <c r="AQ110" i="18"/>
  <c r="BD110" i="18" s="1"/>
  <c r="AP110" i="18"/>
  <c r="BC110" i="18" s="1"/>
  <c r="AO110" i="18"/>
  <c r="BB110" i="18" s="1"/>
  <c r="AN110" i="18"/>
  <c r="BA110" i="18" s="1"/>
  <c r="AM110" i="18"/>
  <c r="AZ110" i="18" s="1"/>
  <c r="AL110" i="18"/>
  <c r="AY110" i="18" s="1"/>
  <c r="AK110" i="18"/>
  <c r="AX110" i="18" s="1"/>
  <c r="AJ110" i="18"/>
  <c r="AW110" i="18" s="1"/>
  <c r="AI110" i="18"/>
  <c r="AR109" i="18"/>
  <c r="BE109" i="18" s="1"/>
  <c r="AQ109" i="18"/>
  <c r="BD109" i="18" s="1"/>
  <c r="AP109" i="18"/>
  <c r="BC109" i="18" s="1"/>
  <c r="AO109" i="18"/>
  <c r="BB109" i="18" s="1"/>
  <c r="AN109" i="18"/>
  <c r="BA109" i="18" s="1"/>
  <c r="AM109" i="18"/>
  <c r="AZ109" i="18" s="1"/>
  <c r="AL109" i="18"/>
  <c r="AY109" i="18" s="1"/>
  <c r="AK109" i="18"/>
  <c r="AX109" i="18" s="1"/>
  <c r="AJ109" i="18"/>
  <c r="AW109" i="18" s="1"/>
  <c r="AI109" i="18"/>
  <c r="AR108" i="18"/>
  <c r="BE108" i="18" s="1"/>
  <c r="AQ108" i="18"/>
  <c r="BD108" i="18" s="1"/>
  <c r="AP108" i="18"/>
  <c r="BC108" i="18" s="1"/>
  <c r="AO108" i="18"/>
  <c r="BB108" i="18" s="1"/>
  <c r="AN108" i="18"/>
  <c r="BA108" i="18" s="1"/>
  <c r="AM108" i="18"/>
  <c r="AZ108" i="18" s="1"/>
  <c r="AL108" i="18"/>
  <c r="AY108" i="18" s="1"/>
  <c r="AK108" i="18"/>
  <c r="AX108" i="18" s="1"/>
  <c r="AJ108" i="18"/>
  <c r="AW108" i="18" s="1"/>
  <c r="AI108" i="18"/>
  <c r="AR107" i="18"/>
  <c r="BE107" i="18" s="1"/>
  <c r="AQ107" i="18"/>
  <c r="BD107" i="18" s="1"/>
  <c r="AP107" i="18"/>
  <c r="BC107" i="18" s="1"/>
  <c r="AO107" i="18"/>
  <c r="BB107" i="18" s="1"/>
  <c r="AN107" i="18"/>
  <c r="BA107" i="18" s="1"/>
  <c r="AM107" i="18"/>
  <c r="AZ107" i="18" s="1"/>
  <c r="AL107" i="18"/>
  <c r="AY107" i="18" s="1"/>
  <c r="AK107" i="18"/>
  <c r="AX107" i="18" s="1"/>
  <c r="AJ107" i="18"/>
  <c r="AW107" i="18" s="1"/>
  <c r="AI107" i="18"/>
  <c r="AR106" i="18"/>
  <c r="BE106" i="18" s="1"/>
  <c r="AQ106" i="18"/>
  <c r="BD106" i="18" s="1"/>
  <c r="AP106" i="18"/>
  <c r="BC106" i="18" s="1"/>
  <c r="AO106" i="18"/>
  <c r="BB106" i="18" s="1"/>
  <c r="AN106" i="18"/>
  <c r="BA106" i="18" s="1"/>
  <c r="AM106" i="18"/>
  <c r="AZ106" i="18" s="1"/>
  <c r="AL106" i="18"/>
  <c r="AY106" i="18" s="1"/>
  <c r="AK106" i="18"/>
  <c r="AX106" i="18" s="1"/>
  <c r="AJ106" i="18"/>
  <c r="AW106" i="18" s="1"/>
  <c r="AI106" i="18"/>
  <c r="AR105" i="18"/>
  <c r="BE105" i="18" s="1"/>
  <c r="AQ105" i="18"/>
  <c r="BD105" i="18" s="1"/>
  <c r="AP105" i="18"/>
  <c r="BC105" i="18" s="1"/>
  <c r="AO105" i="18"/>
  <c r="BB105" i="18" s="1"/>
  <c r="AN105" i="18"/>
  <c r="BA105" i="18" s="1"/>
  <c r="AM105" i="18"/>
  <c r="AZ105" i="18" s="1"/>
  <c r="AL105" i="18"/>
  <c r="AY105" i="18" s="1"/>
  <c r="AK105" i="18"/>
  <c r="AX105" i="18" s="1"/>
  <c r="AJ105" i="18"/>
  <c r="AW105" i="18" s="1"/>
  <c r="AI105" i="18"/>
  <c r="AR104" i="18"/>
  <c r="BE104" i="18" s="1"/>
  <c r="AQ104" i="18"/>
  <c r="BD104" i="18" s="1"/>
  <c r="AP104" i="18"/>
  <c r="BC104" i="18" s="1"/>
  <c r="AO104" i="18"/>
  <c r="BB104" i="18" s="1"/>
  <c r="AN104" i="18"/>
  <c r="BA104" i="18" s="1"/>
  <c r="AM104" i="18"/>
  <c r="AZ104" i="18" s="1"/>
  <c r="AL104" i="18"/>
  <c r="AY104" i="18" s="1"/>
  <c r="AK104" i="18"/>
  <c r="AX104" i="18" s="1"/>
  <c r="AJ104" i="18"/>
  <c r="AW104" i="18" s="1"/>
  <c r="AI104" i="18"/>
  <c r="AV104" i="18" s="1"/>
  <c r="AR103" i="18"/>
  <c r="BE103" i="18" s="1"/>
  <c r="AQ103" i="18"/>
  <c r="BD103" i="18" s="1"/>
  <c r="AP103" i="18"/>
  <c r="BC103" i="18" s="1"/>
  <c r="AO103" i="18"/>
  <c r="BB103" i="18" s="1"/>
  <c r="AN103" i="18"/>
  <c r="BA103" i="18" s="1"/>
  <c r="AM103" i="18"/>
  <c r="AZ103" i="18" s="1"/>
  <c r="AL103" i="18"/>
  <c r="AY103" i="18" s="1"/>
  <c r="AK103" i="18"/>
  <c r="AX103" i="18" s="1"/>
  <c r="AJ103" i="18"/>
  <c r="AW103" i="18" s="1"/>
  <c r="AI103" i="18"/>
  <c r="AV103" i="18" s="1"/>
  <c r="AR102" i="18"/>
  <c r="BE102" i="18" s="1"/>
  <c r="AQ102" i="18"/>
  <c r="BD102" i="18" s="1"/>
  <c r="AP102" i="18"/>
  <c r="BC102" i="18" s="1"/>
  <c r="AO102" i="18"/>
  <c r="BB102" i="18" s="1"/>
  <c r="AN102" i="18"/>
  <c r="BA102" i="18" s="1"/>
  <c r="AM102" i="18"/>
  <c r="AZ102" i="18" s="1"/>
  <c r="AL102" i="18"/>
  <c r="AY102" i="18" s="1"/>
  <c r="AK102" i="18"/>
  <c r="AX102" i="18" s="1"/>
  <c r="AJ102" i="18"/>
  <c r="AW102" i="18" s="1"/>
  <c r="AI102" i="18"/>
  <c r="AV102" i="18" s="1"/>
  <c r="AR101" i="18"/>
  <c r="BE101" i="18" s="1"/>
  <c r="AQ101" i="18"/>
  <c r="BD101" i="18" s="1"/>
  <c r="AP101" i="18"/>
  <c r="BC101" i="18" s="1"/>
  <c r="AO101" i="18"/>
  <c r="BB101" i="18" s="1"/>
  <c r="AN101" i="18"/>
  <c r="BA101" i="18" s="1"/>
  <c r="AM101" i="18"/>
  <c r="AZ101" i="18" s="1"/>
  <c r="AL101" i="18"/>
  <c r="AY101" i="18" s="1"/>
  <c r="AK101" i="18"/>
  <c r="AX101" i="18" s="1"/>
  <c r="AJ101" i="18"/>
  <c r="AI101" i="18"/>
  <c r="AR100" i="18"/>
  <c r="BE100" i="18" s="1"/>
  <c r="AQ100" i="18"/>
  <c r="BD100" i="18" s="1"/>
  <c r="AP100" i="18"/>
  <c r="BC100" i="18" s="1"/>
  <c r="AO100" i="18"/>
  <c r="BB100" i="18" s="1"/>
  <c r="AN100" i="18"/>
  <c r="BA100" i="18" s="1"/>
  <c r="AM100" i="18"/>
  <c r="AZ100" i="18" s="1"/>
  <c r="AL100" i="18"/>
  <c r="AY100" i="18" s="1"/>
  <c r="AK100" i="18"/>
  <c r="AX100" i="18" s="1"/>
  <c r="AJ100" i="18"/>
  <c r="AW100" i="18" s="1"/>
  <c r="AI100" i="18"/>
  <c r="AV100" i="18" s="1"/>
  <c r="AR99" i="18"/>
  <c r="BE99" i="18" s="1"/>
  <c r="AQ99" i="18"/>
  <c r="AP99" i="18"/>
  <c r="BC99" i="18" s="1"/>
  <c r="AO99" i="18"/>
  <c r="BB99" i="18" s="1"/>
  <c r="AN99" i="18"/>
  <c r="BA99" i="18" s="1"/>
  <c r="AM99" i="18"/>
  <c r="AZ99" i="18" s="1"/>
  <c r="AL99" i="18"/>
  <c r="AY99" i="18" s="1"/>
  <c r="AK99" i="18"/>
  <c r="AX99" i="18" s="1"/>
  <c r="AJ99" i="18"/>
  <c r="AI99" i="18"/>
  <c r="AR98" i="18"/>
  <c r="BE98" i="18" s="1"/>
  <c r="AQ98" i="18"/>
  <c r="AP98" i="18"/>
  <c r="BC98" i="18" s="1"/>
  <c r="AO98" i="18"/>
  <c r="BB98" i="18" s="1"/>
  <c r="AN98" i="18"/>
  <c r="BA98" i="18" s="1"/>
  <c r="AM98" i="18"/>
  <c r="AZ98" i="18" s="1"/>
  <c r="AL98" i="18"/>
  <c r="AY98" i="18" s="1"/>
  <c r="AK98" i="18"/>
  <c r="AX98" i="18" s="1"/>
  <c r="AJ98" i="18"/>
  <c r="AW98" i="18" s="1"/>
  <c r="AI98" i="18"/>
  <c r="AV98" i="18" s="1"/>
  <c r="AR97" i="18"/>
  <c r="BE97" i="18" s="1"/>
  <c r="AQ97" i="18"/>
  <c r="BD97" i="18" s="1"/>
  <c r="AP97" i="18"/>
  <c r="BC97" i="18" s="1"/>
  <c r="AO97" i="18"/>
  <c r="BB97" i="18" s="1"/>
  <c r="AN97" i="18"/>
  <c r="BA97" i="18" s="1"/>
  <c r="AM97" i="18"/>
  <c r="AZ97" i="18" s="1"/>
  <c r="AL97" i="18"/>
  <c r="AY97" i="18" s="1"/>
  <c r="AK97" i="18"/>
  <c r="AX97" i="18" s="1"/>
  <c r="AJ97" i="18"/>
  <c r="AW97" i="18" s="1"/>
  <c r="AI97" i="18"/>
  <c r="AV97" i="18" s="1"/>
  <c r="AR96" i="18"/>
  <c r="BE96" i="18" s="1"/>
  <c r="AQ96" i="18"/>
  <c r="BD96" i="18" s="1"/>
  <c r="AP96" i="18"/>
  <c r="BC96" i="18" s="1"/>
  <c r="AO96" i="18"/>
  <c r="BB96" i="18" s="1"/>
  <c r="AN96" i="18"/>
  <c r="BA96" i="18" s="1"/>
  <c r="AM96" i="18"/>
  <c r="AZ96" i="18" s="1"/>
  <c r="AL96" i="18"/>
  <c r="AY96" i="18" s="1"/>
  <c r="AK96" i="18"/>
  <c r="AX96" i="18" s="1"/>
  <c r="AJ96" i="18"/>
  <c r="AW96" i="18" s="1"/>
  <c r="AI96" i="18"/>
  <c r="AV96" i="18" s="1"/>
  <c r="AR95" i="18"/>
  <c r="BE95" i="18" s="1"/>
  <c r="AQ95" i="18"/>
  <c r="AP95" i="18"/>
  <c r="BC95" i="18" s="1"/>
  <c r="AO95" i="18"/>
  <c r="BB95" i="18" s="1"/>
  <c r="AN95" i="18"/>
  <c r="BA95" i="18" s="1"/>
  <c r="AM95" i="18"/>
  <c r="AZ95" i="18" s="1"/>
  <c r="AL95" i="18"/>
  <c r="AY95" i="18" s="1"/>
  <c r="AK95" i="18"/>
  <c r="AX95" i="18" s="1"/>
  <c r="AJ95" i="18"/>
  <c r="AI95" i="18"/>
  <c r="AR94" i="18"/>
  <c r="BE94" i="18" s="1"/>
  <c r="AQ94" i="18"/>
  <c r="BD94" i="18" s="1"/>
  <c r="AP94" i="18"/>
  <c r="BC94" i="18" s="1"/>
  <c r="AO94" i="18"/>
  <c r="BB94" i="18" s="1"/>
  <c r="AN94" i="18"/>
  <c r="BA94" i="18" s="1"/>
  <c r="AM94" i="18"/>
  <c r="AZ94" i="18" s="1"/>
  <c r="AL94" i="18"/>
  <c r="AY94" i="18" s="1"/>
  <c r="AK94" i="18"/>
  <c r="AX94" i="18" s="1"/>
  <c r="AJ94" i="18"/>
  <c r="AI94" i="18"/>
  <c r="AR93" i="18"/>
  <c r="BE93" i="18" s="1"/>
  <c r="AQ93" i="18"/>
  <c r="BD93" i="18" s="1"/>
  <c r="AP93" i="18"/>
  <c r="BC93" i="18" s="1"/>
  <c r="AO93" i="18"/>
  <c r="BB93" i="18" s="1"/>
  <c r="AN93" i="18"/>
  <c r="BA93" i="18" s="1"/>
  <c r="AM93" i="18"/>
  <c r="AZ93" i="18" s="1"/>
  <c r="AL93" i="18"/>
  <c r="AY93" i="18" s="1"/>
  <c r="AK93" i="18"/>
  <c r="AX93" i="18" s="1"/>
  <c r="AJ93" i="18"/>
  <c r="AW93" i="18" s="1"/>
  <c r="AI93" i="18"/>
  <c r="AV93" i="18" s="1"/>
  <c r="AR92" i="18"/>
  <c r="BE92" i="18" s="1"/>
  <c r="AQ92" i="18"/>
  <c r="BD92" i="18" s="1"/>
  <c r="AP92" i="18"/>
  <c r="BC92" i="18" s="1"/>
  <c r="AO92" i="18"/>
  <c r="BB92" i="18" s="1"/>
  <c r="AN92" i="18"/>
  <c r="BA92" i="18" s="1"/>
  <c r="AM92" i="18"/>
  <c r="AZ92" i="18" s="1"/>
  <c r="AL92" i="18"/>
  <c r="AY92" i="18" s="1"/>
  <c r="AK92" i="18"/>
  <c r="AX92" i="18" s="1"/>
  <c r="AJ92" i="18"/>
  <c r="AI92" i="18"/>
  <c r="AR91" i="18"/>
  <c r="BE91" i="18" s="1"/>
  <c r="AQ91" i="18"/>
  <c r="BD91" i="18" s="1"/>
  <c r="AP91" i="18"/>
  <c r="BC91" i="18" s="1"/>
  <c r="AO91" i="18"/>
  <c r="BB91" i="18" s="1"/>
  <c r="AN91" i="18"/>
  <c r="BA91" i="18" s="1"/>
  <c r="AM91" i="18"/>
  <c r="AZ91" i="18" s="1"/>
  <c r="AL91" i="18"/>
  <c r="AY91" i="18" s="1"/>
  <c r="AK91" i="18"/>
  <c r="AX91" i="18" s="1"/>
  <c r="AJ91" i="18"/>
  <c r="AW91" i="18" s="1"/>
  <c r="AI91" i="18"/>
  <c r="AV91" i="18" s="1"/>
  <c r="AR90" i="18"/>
  <c r="BE90" i="18" s="1"/>
  <c r="AQ90" i="18"/>
  <c r="BD90" i="18" s="1"/>
  <c r="AP90" i="18"/>
  <c r="BC90" i="18" s="1"/>
  <c r="AO90" i="18"/>
  <c r="BB90" i="18" s="1"/>
  <c r="AN90" i="18"/>
  <c r="BA90" i="18" s="1"/>
  <c r="AM90" i="18"/>
  <c r="AZ90" i="18" s="1"/>
  <c r="AL90" i="18"/>
  <c r="AY90" i="18" s="1"/>
  <c r="AK90" i="18"/>
  <c r="AX90" i="18" s="1"/>
  <c r="AJ90" i="18"/>
  <c r="AW90" i="18" s="1"/>
  <c r="AI90" i="18"/>
  <c r="AV90" i="18" s="1"/>
  <c r="AR89" i="18"/>
  <c r="BE89" i="18" s="1"/>
  <c r="AQ89" i="18"/>
  <c r="BC89" i="18"/>
  <c r="AO89" i="18"/>
  <c r="BB89" i="18" s="1"/>
  <c r="AN89" i="18"/>
  <c r="BA89" i="18" s="1"/>
  <c r="AM89" i="18"/>
  <c r="AZ89" i="18" s="1"/>
  <c r="AL89" i="18"/>
  <c r="AY89" i="18" s="1"/>
  <c r="AK89" i="18"/>
  <c r="AX89" i="18" s="1"/>
  <c r="AJ89" i="18"/>
  <c r="AW89" i="18" s="1"/>
  <c r="AI89" i="18"/>
  <c r="AV89" i="18" s="1"/>
  <c r="AR88" i="18"/>
  <c r="BE88" i="18" s="1"/>
  <c r="AQ88" i="18"/>
  <c r="BD88" i="18" s="1"/>
  <c r="BC88" i="18"/>
  <c r="AO88" i="18"/>
  <c r="BB88" i="18" s="1"/>
  <c r="AN88" i="18"/>
  <c r="BA88" i="18" s="1"/>
  <c r="AM88" i="18"/>
  <c r="AZ88" i="18" s="1"/>
  <c r="AL88" i="18"/>
  <c r="AY88" i="18" s="1"/>
  <c r="AK88" i="18"/>
  <c r="AX88" i="18" s="1"/>
  <c r="AJ88" i="18"/>
  <c r="AW88" i="18" s="1"/>
  <c r="AI88" i="18"/>
  <c r="AV88" i="18" s="1"/>
  <c r="AR87" i="18"/>
  <c r="BE87" i="18" s="1"/>
  <c r="AQ87" i="18"/>
  <c r="BD87" i="18" s="1"/>
  <c r="AP87" i="18"/>
  <c r="BC87" i="18" s="1"/>
  <c r="AO87" i="18"/>
  <c r="BB87" i="18" s="1"/>
  <c r="AN87" i="18"/>
  <c r="BA87" i="18" s="1"/>
  <c r="AM87" i="18"/>
  <c r="AZ87" i="18" s="1"/>
  <c r="AL87" i="18"/>
  <c r="AY87" i="18" s="1"/>
  <c r="AK87" i="18"/>
  <c r="AX87" i="18" s="1"/>
  <c r="AJ87" i="18"/>
  <c r="AW87" i="18" s="1"/>
  <c r="AI87" i="18"/>
  <c r="AV87" i="18" s="1"/>
  <c r="AR86" i="18"/>
  <c r="BE86" i="18" s="1"/>
  <c r="AQ86" i="18"/>
  <c r="BD86" i="18" s="1"/>
  <c r="AP86" i="18"/>
  <c r="BC86" i="18" s="1"/>
  <c r="AO86" i="18"/>
  <c r="BB86" i="18" s="1"/>
  <c r="AN86" i="18"/>
  <c r="BA86" i="18" s="1"/>
  <c r="AM86" i="18"/>
  <c r="AZ86" i="18" s="1"/>
  <c r="AL86" i="18"/>
  <c r="AY86" i="18" s="1"/>
  <c r="AK86" i="18"/>
  <c r="AX86" i="18" s="1"/>
  <c r="AJ86" i="18"/>
  <c r="AW86" i="18" s="1"/>
  <c r="AI86" i="18"/>
  <c r="AV86" i="18" s="1"/>
  <c r="AR85" i="18"/>
  <c r="BE85" i="18" s="1"/>
  <c r="AQ85" i="18"/>
  <c r="BD85" i="18" s="1"/>
  <c r="AP85" i="18"/>
  <c r="BC85" i="18" s="1"/>
  <c r="AO85" i="18"/>
  <c r="BB85" i="18" s="1"/>
  <c r="AN85" i="18"/>
  <c r="BA85" i="18" s="1"/>
  <c r="AM85" i="18"/>
  <c r="AZ85" i="18" s="1"/>
  <c r="AL85" i="18"/>
  <c r="AY85" i="18" s="1"/>
  <c r="AK85" i="18"/>
  <c r="AX85" i="18" s="1"/>
  <c r="AJ85" i="18"/>
  <c r="AW85" i="18" s="1"/>
  <c r="AI85" i="18"/>
  <c r="AV85" i="18" s="1"/>
  <c r="AR84" i="18"/>
  <c r="AQ84" i="18"/>
  <c r="AP84" i="18"/>
  <c r="AO84" i="18"/>
  <c r="AN84" i="18"/>
  <c r="BA84" i="18" s="1"/>
  <c r="AM84" i="18"/>
  <c r="AZ84" i="18" s="1"/>
  <c r="AL84" i="18"/>
  <c r="AK84" i="18"/>
  <c r="AJ84" i="18"/>
  <c r="AI84" i="18"/>
  <c r="AH84" i="18"/>
  <c r="AR75" i="18"/>
  <c r="BE75" i="18" s="1"/>
  <c r="AQ75" i="18"/>
  <c r="BD75" i="18" s="1"/>
  <c r="AP75" i="18"/>
  <c r="BC75" i="18" s="1"/>
  <c r="AO75" i="18"/>
  <c r="BB75" i="18" s="1"/>
  <c r="AN75" i="18"/>
  <c r="BA75" i="18" s="1"/>
  <c r="AM75" i="18"/>
  <c r="AZ75" i="18" s="1"/>
  <c r="AL75" i="18"/>
  <c r="AY75" i="18" s="1"/>
  <c r="AK75" i="18"/>
  <c r="AJ75" i="18"/>
  <c r="AW75" i="18" s="1"/>
  <c r="AI75" i="18"/>
  <c r="AV75" i="18" s="1"/>
  <c r="AH75" i="18"/>
  <c r="AU75" i="18" s="1"/>
  <c r="AR74" i="18"/>
  <c r="BE74" i="18" s="1"/>
  <c r="AQ74" i="18"/>
  <c r="BD74" i="18" s="1"/>
  <c r="AP74" i="18"/>
  <c r="BC74" i="18" s="1"/>
  <c r="AO74" i="18"/>
  <c r="BB74" i="18" s="1"/>
  <c r="AN74" i="18"/>
  <c r="BA74" i="18" s="1"/>
  <c r="AM74" i="18"/>
  <c r="AZ74" i="18" s="1"/>
  <c r="AL74" i="18"/>
  <c r="AY74" i="18" s="1"/>
  <c r="AJ74" i="18"/>
  <c r="AW74" i="18" s="1"/>
  <c r="AI74" i="18"/>
  <c r="AV74" i="18" s="1"/>
  <c r="AH74" i="18"/>
  <c r="AU74" i="18" s="1"/>
  <c r="AR73" i="18"/>
  <c r="BE73" i="18" s="1"/>
  <c r="AQ73" i="18"/>
  <c r="BD73" i="18" s="1"/>
  <c r="AP73" i="18"/>
  <c r="BC73" i="18" s="1"/>
  <c r="AO73" i="18"/>
  <c r="BB73" i="18" s="1"/>
  <c r="AN73" i="18"/>
  <c r="BA73" i="18" s="1"/>
  <c r="AM73" i="18"/>
  <c r="AZ73" i="18" s="1"/>
  <c r="AL73" i="18"/>
  <c r="AY73" i="18" s="1"/>
  <c r="AK73" i="18"/>
  <c r="AX73" i="18" s="1"/>
  <c r="AJ73" i="18"/>
  <c r="AW73" i="18" s="1"/>
  <c r="AI73" i="18"/>
  <c r="AV73" i="18" s="1"/>
  <c r="AH73" i="18"/>
  <c r="AU73" i="18" s="1"/>
  <c r="AR71" i="18"/>
  <c r="BE71" i="18" s="1"/>
  <c r="AQ71" i="18"/>
  <c r="BD71" i="18" s="1"/>
  <c r="AP71" i="18"/>
  <c r="BC71" i="18" s="1"/>
  <c r="AO71" i="18"/>
  <c r="BB71" i="18" s="1"/>
  <c r="AN71" i="18"/>
  <c r="BA71" i="18" s="1"/>
  <c r="AM71" i="18"/>
  <c r="AZ71" i="18" s="1"/>
  <c r="AL71" i="18"/>
  <c r="AY71" i="18" s="1"/>
  <c r="AK71" i="18"/>
  <c r="AJ71" i="18"/>
  <c r="AW71" i="18" s="1"/>
  <c r="AI71" i="18"/>
  <c r="AV71" i="18" s="1"/>
  <c r="AH71" i="18"/>
  <c r="AU71" i="18" s="1"/>
  <c r="AR70" i="18"/>
  <c r="AQ70" i="18"/>
  <c r="AP70" i="18"/>
  <c r="AO70" i="18"/>
  <c r="AN70" i="18"/>
  <c r="AM70" i="18"/>
  <c r="AL70" i="18"/>
  <c r="AK70" i="18"/>
  <c r="AJ70" i="18"/>
  <c r="AI70" i="18"/>
  <c r="AH70" i="18"/>
  <c r="AR69" i="18"/>
  <c r="AQ69" i="18"/>
  <c r="AP69" i="18"/>
  <c r="AO69" i="18"/>
  <c r="AN69" i="18"/>
  <c r="AM69" i="18"/>
  <c r="AL69" i="18"/>
  <c r="AK69" i="18"/>
  <c r="AJ69" i="18"/>
  <c r="AI69" i="18"/>
  <c r="AH69" i="18"/>
  <c r="AR68" i="18"/>
  <c r="AQ68" i="18"/>
  <c r="AP68" i="18"/>
  <c r="AO68" i="18"/>
  <c r="AN68" i="18"/>
  <c r="AM68" i="18"/>
  <c r="AL68" i="18"/>
  <c r="AK68" i="18"/>
  <c r="AJ68" i="18"/>
  <c r="AI68" i="18"/>
  <c r="AH68" i="18"/>
  <c r="AR67" i="18"/>
  <c r="AQ67" i="18"/>
  <c r="AP67" i="18"/>
  <c r="AO67" i="18"/>
  <c r="AN67" i="18"/>
  <c r="AM67" i="18"/>
  <c r="AL67" i="18"/>
  <c r="AK67" i="18"/>
  <c r="AJ67" i="18"/>
  <c r="AI67" i="18"/>
  <c r="AH67" i="18"/>
  <c r="AR65" i="18"/>
  <c r="BE65" i="18" s="1"/>
  <c r="AQ65" i="18"/>
  <c r="BD65" i="18" s="1"/>
  <c r="AP65" i="18"/>
  <c r="BC65" i="18" s="1"/>
  <c r="AO65" i="18"/>
  <c r="BB65" i="18" s="1"/>
  <c r="AN65" i="18"/>
  <c r="BA65" i="18" s="1"/>
  <c r="AM65" i="18"/>
  <c r="AZ65" i="18" s="1"/>
  <c r="AL65" i="18"/>
  <c r="AY65" i="18" s="1"/>
  <c r="AK65" i="18"/>
  <c r="AX65" i="18" s="1"/>
  <c r="AJ65" i="18"/>
  <c r="AW65" i="18" s="1"/>
  <c r="AI65" i="18"/>
  <c r="AV65" i="18" s="1"/>
  <c r="AH65" i="18"/>
  <c r="AU65" i="18" s="1"/>
  <c r="AR64" i="18"/>
  <c r="BE64" i="18" s="1"/>
  <c r="AQ64" i="18"/>
  <c r="BD64" i="18" s="1"/>
  <c r="AP64" i="18"/>
  <c r="BC64" i="18" s="1"/>
  <c r="AO64" i="18"/>
  <c r="BB64" i="18" s="1"/>
  <c r="AN64" i="18"/>
  <c r="BA64" i="18" s="1"/>
  <c r="AM64" i="18"/>
  <c r="AZ64" i="18" s="1"/>
  <c r="AL64" i="18"/>
  <c r="AY64" i="18" s="1"/>
  <c r="AK64" i="18"/>
  <c r="AX64" i="18" s="1"/>
  <c r="AJ64" i="18"/>
  <c r="AW64" i="18" s="1"/>
  <c r="AI64" i="18"/>
  <c r="AV64" i="18" s="1"/>
  <c r="AH64" i="18"/>
  <c r="AU64" i="18" s="1"/>
  <c r="AR63" i="18"/>
  <c r="BE63" i="18" s="1"/>
  <c r="AQ63" i="18"/>
  <c r="BD63" i="18" s="1"/>
  <c r="AP63" i="18"/>
  <c r="BC63" i="18" s="1"/>
  <c r="AO63" i="18"/>
  <c r="BB63" i="18" s="1"/>
  <c r="AN63" i="18"/>
  <c r="BA63" i="18" s="1"/>
  <c r="AM63" i="18"/>
  <c r="AZ63" i="18" s="1"/>
  <c r="AL63" i="18"/>
  <c r="AY63" i="18" s="1"/>
  <c r="AK63" i="18"/>
  <c r="AX63" i="18" s="1"/>
  <c r="AJ63" i="18"/>
  <c r="AW63" i="18" s="1"/>
  <c r="AI63" i="18"/>
  <c r="AV63" i="18" s="1"/>
  <c r="AH63" i="18"/>
  <c r="AU63" i="18" s="1"/>
  <c r="AR62" i="18"/>
  <c r="BE62" i="18" s="1"/>
  <c r="AQ62" i="18"/>
  <c r="BD62" i="18" s="1"/>
  <c r="AP62" i="18"/>
  <c r="BC62" i="18" s="1"/>
  <c r="AO62" i="18"/>
  <c r="BB62" i="18" s="1"/>
  <c r="AN62" i="18"/>
  <c r="BA62" i="18" s="1"/>
  <c r="AM62" i="18"/>
  <c r="AZ62" i="18" s="1"/>
  <c r="AL62" i="18"/>
  <c r="AY62" i="18" s="1"/>
  <c r="AK62" i="18"/>
  <c r="AX62" i="18" s="1"/>
  <c r="AJ62" i="18"/>
  <c r="AW62" i="18" s="1"/>
  <c r="AI62" i="18"/>
  <c r="AV62" i="18" s="1"/>
  <c r="AH62" i="18"/>
  <c r="AU62" i="18" s="1"/>
  <c r="AR61" i="18"/>
  <c r="BE61" i="18" s="1"/>
  <c r="AQ61" i="18"/>
  <c r="BD61" i="18" s="1"/>
  <c r="AP61" i="18"/>
  <c r="BC61" i="18" s="1"/>
  <c r="AO61" i="18"/>
  <c r="BB61" i="18" s="1"/>
  <c r="AN61" i="18"/>
  <c r="BA61" i="18" s="1"/>
  <c r="AM61" i="18"/>
  <c r="AZ61" i="18" s="1"/>
  <c r="AL61" i="18"/>
  <c r="AY61" i="18" s="1"/>
  <c r="AK61" i="18"/>
  <c r="AX61" i="18" s="1"/>
  <c r="AJ61" i="18"/>
  <c r="AW61" i="18" s="1"/>
  <c r="AI61" i="18"/>
  <c r="AV61" i="18" s="1"/>
  <c r="AH61" i="18"/>
  <c r="AU61" i="18" s="1"/>
  <c r="AR60" i="18"/>
  <c r="BE60" i="18" s="1"/>
  <c r="AQ60" i="18"/>
  <c r="BD60" i="18" s="1"/>
  <c r="AP60" i="18"/>
  <c r="BC60" i="18" s="1"/>
  <c r="AO60" i="18"/>
  <c r="BB60" i="18" s="1"/>
  <c r="AN60" i="18"/>
  <c r="BA60" i="18" s="1"/>
  <c r="AM60" i="18"/>
  <c r="AZ60" i="18" s="1"/>
  <c r="AL60" i="18"/>
  <c r="AY60" i="18" s="1"/>
  <c r="AK60" i="18"/>
  <c r="AX60" i="18" s="1"/>
  <c r="AJ60" i="18"/>
  <c r="AW60" i="18" s="1"/>
  <c r="AI60" i="18"/>
  <c r="AV60" i="18" s="1"/>
  <c r="AH60" i="18"/>
  <c r="AU60" i="18" s="1"/>
  <c r="AR59" i="18"/>
  <c r="BE59" i="18" s="1"/>
  <c r="AQ59" i="18"/>
  <c r="BD59" i="18" s="1"/>
  <c r="AP59" i="18"/>
  <c r="BC59" i="18" s="1"/>
  <c r="AO59" i="18"/>
  <c r="BB59" i="18" s="1"/>
  <c r="AN59" i="18"/>
  <c r="BA59" i="18" s="1"/>
  <c r="AM59" i="18"/>
  <c r="AZ59" i="18" s="1"/>
  <c r="AL59" i="18"/>
  <c r="AY59" i="18" s="1"/>
  <c r="AK59" i="18"/>
  <c r="AX59" i="18" s="1"/>
  <c r="AJ59" i="18"/>
  <c r="AW59" i="18" s="1"/>
  <c r="AI59" i="18"/>
  <c r="AV59" i="18" s="1"/>
  <c r="AH59" i="18"/>
  <c r="AU59" i="18" s="1"/>
  <c r="AR58" i="18"/>
  <c r="BE58" i="18" s="1"/>
  <c r="AQ58" i="18"/>
  <c r="BD58" i="18" s="1"/>
  <c r="AP58" i="18"/>
  <c r="BC58" i="18" s="1"/>
  <c r="AO58" i="18"/>
  <c r="BB58" i="18" s="1"/>
  <c r="AN58" i="18"/>
  <c r="BA58" i="18" s="1"/>
  <c r="AM58" i="18"/>
  <c r="AZ58" i="18" s="1"/>
  <c r="AL58" i="18"/>
  <c r="AY58" i="18" s="1"/>
  <c r="AK58" i="18"/>
  <c r="AX58" i="18" s="1"/>
  <c r="AJ58" i="18"/>
  <c r="AW58" i="18" s="1"/>
  <c r="AI58" i="18"/>
  <c r="AV58" i="18" s="1"/>
  <c r="AH58" i="18"/>
  <c r="AU58" i="18" s="1"/>
  <c r="AR57" i="18"/>
  <c r="BE57" i="18" s="1"/>
  <c r="AQ57" i="18"/>
  <c r="BD57" i="18" s="1"/>
  <c r="AP57" i="18"/>
  <c r="BC57" i="18" s="1"/>
  <c r="AO57" i="18"/>
  <c r="BB57" i="18" s="1"/>
  <c r="AN57" i="18"/>
  <c r="BA57" i="18" s="1"/>
  <c r="AM57" i="18"/>
  <c r="AZ57" i="18" s="1"/>
  <c r="AL57" i="18"/>
  <c r="AY57" i="18" s="1"/>
  <c r="AK57" i="18"/>
  <c r="AX57" i="18" s="1"/>
  <c r="AJ57" i="18"/>
  <c r="AW57" i="18" s="1"/>
  <c r="AI57" i="18"/>
  <c r="AV57" i="18" s="1"/>
  <c r="AH57" i="18"/>
  <c r="AU57" i="18" s="1"/>
  <c r="AR56" i="18"/>
  <c r="BE56" i="18" s="1"/>
  <c r="AQ56" i="18"/>
  <c r="BD56" i="18" s="1"/>
  <c r="AP56" i="18"/>
  <c r="BC56" i="18" s="1"/>
  <c r="AO56" i="18"/>
  <c r="BB56" i="18" s="1"/>
  <c r="AN56" i="18"/>
  <c r="BA56" i="18" s="1"/>
  <c r="AM56" i="18"/>
  <c r="AZ56" i="18" s="1"/>
  <c r="AL56" i="18"/>
  <c r="AY56" i="18" s="1"/>
  <c r="AK56" i="18"/>
  <c r="AX56" i="18" s="1"/>
  <c r="AJ56" i="18"/>
  <c r="AW56" i="18" s="1"/>
  <c r="AI56" i="18"/>
  <c r="AV56" i="18" s="1"/>
  <c r="AH56" i="18"/>
  <c r="AU56" i="18" s="1"/>
  <c r="AR55" i="18"/>
  <c r="BE55" i="18" s="1"/>
  <c r="AQ55" i="18"/>
  <c r="BD55" i="18" s="1"/>
  <c r="AP55" i="18"/>
  <c r="BC55" i="18" s="1"/>
  <c r="AO55" i="18"/>
  <c r="BB55" i="18" s="1"/>
  <c r="AN55" i="18"/>
  <c r="BA55" i="18" s="1"/>
  <c r="AM55" i="18"/>
  <c r="AZ55" i="18" s="1"/>
  <c r="AL55" i="18"/>
  <c r="AY55" i="18" s="1"/>
  <c r="AK55" i="18"/>
  <c r="AX55" i="18" s="1"/>
  <c r="AJ55" i="18"/>
  <c r="AW55" i="18" s="1"/>
  <c r="AI55" i="18"/>
  <c r="AV55" i="18" s="1"/>
  <c r="AH55" i="18"/>
  <c r="AU55" i="18" s="1"/>
  <c r="AR54" i="18"/>
  <c r="BE54" i="18" s="1"/>
  <c r="AQ54" i="18"/>
  <c r="BD54" i="18" s="1"/>
  <c r="AP54" i="18"/>
  <c r="BC54" i="18" s="1"/>
  <c r="AO54" i="18"/>
  <c r="BB54" i="18" s="1"/>
  <c r="AN54" i="18"/>
  <c r="BA54" i="18" s="1"/>
  <c r="AM54" i="18"/>
  <c r="AZ54" i="18" s="1"/>
  <c r="AL54" i="18"/>
  <c r="AY54" i="18" s="1"/>
  <c r="AK54" i="18"/>
  <c r="AX54" i="18" s="1"/>
  <c r="AJ54" i="18"/>
  <c r="AW54" i="18" s="1"/>
  <c r="AI54" i="18"/>
  <c r="AV54" i="18" s="1"/>
  <c r="AH54" i="18"/>
  <c r="AU54" i="18" s="1"/>
  <c r="AR53" i="18"/>
  <c r="BE53" i="18" s="1"/>
  <c r="AQ53" i="18"/>
  <c r="BD53" i="18" s="1"/>
  <c r="AP53" i="18"/>
  <c r="BC53" i="18" s="1"/>
  <c r="AO53" i="18"/>
  <c r="BB53" i="18" s="1"/>
  <c r="AN53" i="18"/>
  <c r="BA53" i="18" s="1"/>
  <c r="AM53" i="18"/>
  <c r="AZ53" i="18" s="1"/>
  <c r="AL53" i="18"/>
  <c r="AY53" i="18" s="1"/>
  <c r="AK53" i="18"/>
  <c r="AX53" i="18" s="1"/>
  <c r="AJ53" i="18"/>
  <c r="AW53" i="18" s="1"/>
  <c r="AI53" i="18"/>
  <c r="AV53" i="18" s="1"/>
  <c r="AH53" i="18"/>
  <c r="AU53" i="18" s="1"/>
  <c r="AR52" i="18"/>
  <c r="BE52" i="18" s="1"/>
  <c r="AQ52" i="18"/>
  <c r="BD52" i="18" s="1"/>
  <c r="AP52" i="18"/>
  <c r="BC52" i="18" s="1"/>
  <c r="AO52" i="18"/>
  <c r="BB52" i="18" s="1"/>
  <c r="AN52" i="18"/>
  <c r="BA52" i="18" s="1"/>
  <c r="AM52" i="18"/>
  <c r="AZ52" i="18" s="1"/>
  <c r="AL52" i="18"/>
  <c r="AY52" i="18" s="1"/>
  <c r="AK52" i="18"/>
  <c r="AX52" i="18" s="1"/>
  <c r="AJ52" i="18"/>
  <c r="AW52" i="18" s="1"/>
  <c r="AI52" i="18"/>
  <c r="AV52" i="18" s="1"/>
  <c r="AH52" i="18"/>
  <c r="AU52" i="18" s="1"/>
  <c r="AR51" i="18"/>
  <c r="BE51" i="18" s="1"/>
  <c r="AQ51" i="18"/>
  <c r="BD51" i="18" s="1"/>
  <c r="AP51" i="18"/>
  <c r="BC51" i="18" s="1"/>
  <c r="AO51" i="18"/>
  <c r="BB51" i="18" s="1"/>
  <c r="AN51" i="18"/>
  <c r="BA51" i="18" s="1"/>
  <c r="AM51" i="18"/>
  <c r="AZ51" i="18" s="1"/>
  <c r="AL51" i="18"/>
  <c r="AY51" i="18" s="1"/>
  <c r="AK51" i="18"/>
  <c r="AX51" i="18" s="1"/>
  <c r="AJ51" i="18"/>
  <c r="AW51" i="18" s="1"/>
  <c r="AI51" i="18"/>
  <c r="AV51" i="18" s="1"/>
  <c r="AH51" i="18"/>
  <c r="AU51" i="18" s="1"/>
  <c r="AR50" i="18"/>
  <c r="BE50" i="18" s="1"/>
  <c r="AQ50" i="18"/>
  <c r="BD50" i="18" s="1"/>
  <c r="AP50" i="18"/>
  <c r="BC50" i="18" s="1"/>
  <c r="AO50" i="18"/>
  <c r="BB50" i="18" s="1"/>
  <c r="AN50" i="18"/>
  <c r="BA50" i="18" s="1"/>
  <c r="AM50" i="18"/>
  <c r="AZ50" i="18" s="1"/>
  <c r="AL50" i="18"/>
  <c r="AY50" i="18" s="1"/>
  <c r="AK50" i="18"/>
  <c r="AX50" i="18" s="1"/>
  <c r="AJ50" i="18"/>
  <c r="AW50" i="18" s="1"/>
  <c r="AI50" i="18"/>
  <c r="AV50" i="18" s="1"/>
  <c r="AH50" i="18"/>
  <c r="AU50" i="18" s="1"/>
  <c r="AR49" i="18"/>
  <c r="BE49" i="18" s="1"/>
  <c r="AQ49" i="18"/>
  <c r="BD49" i="18" s="1"/>
  <c r="AP49" i="18"/>
  <c r="BC49" i="18" s="1"/>
  <c r="AO49" i="18"/>
  <c r="BB49" i="18" s="1"/>
  <c r="AN49" i="18"/>
  <c r="BA49" i="18" s="1"/>
  <c r="AM49" i="18"/>
  <c r="AZ49" i="18" s="1"/>
  <c r="AL49" i="18"/>
  <c r="AY49" i="18" s="1"/>
  <c r="AK49" i="18"/>
  <c r="AX49" i="18" s="1"/>
  <c r="AJ49" i="18"/>
  <c r="AW49" i="18" s="1"/>
  <c r="AI49" i="18"/>
  <c r="AV49" i="18" s="1"/>
  <c r="AH49" i="18"/>
  <c r="AU49" i="18" s="1"/>
  <c r="AR48" i="18"/>
  <c r="BE48" i="18" s="1"/>
  <c r="AQ48" i="18"/>
  <c r="BD48" i="18" s="1"/>
  <c r="AP48" i="18"/>
  <c r="BC48" i="18" s="1"/>
  <c r="AO48" i="18"/>
  <c r="BB48" i="18" s="1"/>
  <c r="AN48" i="18"/>
  <c r="BA48" i="18" s="1"/>
  <c r="AM48" i="18"/>
  <c r="AZ48" i="18" s="1"/>
  <c r="AL48" i="18"/>
  <c r="AY48" i="18" s="1"/>
  <c r="AK48" i="18"/>
  <c r="AX48" i="18" s="1"/>
  <c r="AJ48" i="18"/>
  <c r="AW48" i="18" s="1"/>
  <c r="AI48" i="18"/>
  <c r="AV48" i="18" s="1"/>
  <c r="AH48" i="18"/>
  <c r="AU48" i="18" s="1"/>
  <c r="AR47" i="18"/>
  <c r="BE47" i="18" s="1"/>
  <c r="AQ47" i="18"/>
  <c r="BD47" i="18" s="1"/>
  <c r="AP47" i="18"/>
  <c r="BC47" i="18" s="1"/>
  <c r="AO47" i="18"/>
  <c r="BB47" i="18" s="1"/>
  <c r="AN47" i="18"/>
  <c r="BA47" i="18" s="1"/>
  <c r="AM47" i="18"/>
  <c r="AZ47" i="18" s="1"/>
  <c r="AL47" i="18"/>
  <c r="AY47" i="18" s="1"/>
  <c r="AK47" i="18"/>
  <c r="AX47" i="18" s="1"/>
  <c r="AJ47" i="18"/>
  <c r="AW47" i="18" s="1"/>
  <c r="AI47" i="18"/>
  <c r="AV47" i="18" s="1"/>
  <c r="AH47" i="18"/>
  <c r="AU47" i="18" s="1"/>
  <c r="AR46" i="18"/>
  <c r="BE46" i="18" s="1"/>
  <c r="AQ46" i="18"/>
  <c r="BD46" i="18" s="1"/>
  <c r="AP46" i="18"/>
  <c r="BC46" i="18" s="1"/>
  <c r="AO46" i="18"/>
  <c r="BB46" i="18" s="1"/>
  <c r="AN46" i="18"/>
  <c r="BA46" i="18" s="1"/>
  <c r="AM46" i="18"/>
  <c r="AZ46" i="18" s="1"/>
  <c r="AL46" i="18"/>
  <c r="AY46" i="18" s="1"/>
  <c r="AK46" i="18"/>
  <c r="AX46" i="18" s="1"/>
  <c r="AJ46" i="18"/>
  <c r="AW46" i="18" s="1"/>
  <c r="AI46" i="18"/>
  <c r="AV46" i="18" s="1"/>
  <c r="AH46" i="18"/>
  <c r="AU46" i="18" s="1"/>
  <c r="AR45" i="18"/>
  <c r="BE45" i="18" s="1"/>
  <c r="AQ45" i="18"/>
  <c r="BD45" i="18" s="1"/>
  <c r="AP45" i="18"/>
  <c r="BC45" i="18" s="1"/>
  <c r="AO45" i="18"/>
  <c r="BB45" i="18" s="1"/>
  <c r="AN45" i="18"/>
  <c r="BA45" i="18" s="1"/>
  <c r="AM45" i="18"/>
  <c r="AZ45" i="18" s="1"/>
  <c r="AL45" i="18"/>
  <c r="AY45" i="18" s="1"/>
  <c r="AK45" i="18"/>
  <c r="AX45" i="18" s="1"/>
  <c r="AJ45" i="18"/>
  <c r="AW45" i="18" s="1"/>
  <c r="AI45" i="18"/>
  <c r="AV45" i="18" s="1"/>
  <c r="AH45" i="18"/>
  <c r="AU45" i="18" s="1"/>
  <c r="AR44" i="18"/>
  <c r="BE44" i="18" s="1"/>
  <c r="AQ44" i="18"/>
  <c r="BD44" i="18" s="1"/>
  <c r="AP44" i="18"/>
  <c r="BC44" i="18" s="1"/>
  <c r="AO44" i="18"/>
  <c r="BB44" i="18" s="1"/>
  <c r="AN44" i="18"/>
  <c r="BA44" i="18" s="1"/>
  <c r="AM44" i="18"/>
  <c r="AZ44" i="18" s="1"/>
  <c r="AL44" i="18"/>
  <c r="AY44" i="18" s="1"/>
  <c r="AK44" i="18"/>
  <c r="AX44" i="18" s="1"/>
  <c r="AJ44" i="18"/>
  <c r="AW44" i="18" s="1"/>
  <c r="AI44" i="18"/>
  <c r="AV44" i="18" s="1"/>
  <c r="AH44" i="18"/>
  <c r="AU44" i="18" s="1"/>
  <c r="AR43" i="18"/>
  <c r="BE43" i="18" s="1"/>
  <c r="AQ43" i="18"/>
  <c r="BD43" i="18" s="1"/>
  <c r="AP43" i="18"/>
  <c r="BC43" i="18" s="1"/>
  <c r="AO43" i="18"/>
  <c r="BB43" i="18" s="1"/>
  <c r="AN43" i="18"/>
  <c r="BA43" i="18" s="1"/>
  <c r="AM43" i="18"/>
  <c r="AZ43" i="18" s="1"/>
  <c r="AL43" i="18"/>
  <c r="AY43" i="18" s="1"/>
  <c r="AK43" i="18"/>
  <c r="AX43" i="18" s="1"/>
  <c r="AJ43" i="18"/>
  <c r="AW43" i="18" s="1"/>
  <c r="AI43" i="18"/>
  <c r="AV43" i="18" s="1"/>
  <c r="AH43" i="18"/>
  <c r="AU43" i="18" s="1"/>
  <c r="AR42" i="18"/>
  <c r="BE42" i="18" s="1"/>
  <c r="AQ42" i="18"/>
  <c r="BD42" i="18" s="1"/>
  <c r="AP42" i="18"/>
  <c r="BC42" i="18" s="1"/>
  <c r="AO42" i="18"/>
  <c r="BB42" i="18" s="1"/>
  <c r="AN42" i="18"/>
  <c r="BA42" i="18" s="1"/>
  <c r="AM42" i="18"/>
  <c r="AZ42" i="18" s="1"/>
  <c r="AL42" i="18"/>
  <c r="AY42" i="18" s="1"/>
  <c r="AK42" i="18"/>
  <c r="AX42" i="18" s="1"/>
  <c r="AJ42" i="18"/>
  <c r="AW42" i="18" s="1"/>
  <c r="AI42" i="18"/>
  <c r="AV42" i="18" s="1"/>
  <c r="AH42" i="18"/>
  <c r="AU42" i="18" s="1"/>
  <c r="AR41" i="18"/>
  <c r="BE41" i="18" s="1"/>
  <c r="AQ41" i="18"/>
  <c r="BD41" i="18" s="1"/>
  <c r="AP41" i="18"/>
  <c r="BC41" i="18" s="1"/>
  <c r="AO41" i="18"/>
  <c r="BB41" i="18" s="1"/>
  <c r="AN41" i="18"/>
  <c r="BA41" i="18" s="1"/>
  <c r="AM41" i="18"/>
  <c r="AZ41" i="18" s="1"/>
  <c r="AL41" i="18"/>
  <c r="AY41" i="18" s="1"/>
  <c r="AK41" i="18"/>
  <c r="AX41" i="18" s="1"/>
  <c r="AJ41" i="18"/>
  <c r="AW41" i="18" s="1"/>
  <c r="AI41" i="18"/>
  <c r="AV41" i="18" s="1"/>
  <c r="AH41" i="18"/>
  <c r="AU41" i="18" s="1"/>
  <c r="AR40" i="18"/>
  <c r="BE40" i="18" s="1"/>
  <c r="AQ40" i="18"/>
  <c r="BD40" i="18" s="1"/>
  <c r="AP40" i="18"/>
  <c r="BC40" i="18" s="1"/>
  <c r="AO40" i="18"/>
  <c r="BB40" i="18" s="1"/>
  <c r="AN40" i="18"/>
  <c r="BA40" i="18" s="1"/>
  <c r="AM40" i="18"/>
  <c r="AZ40" i="18" s="1"/>
  <c r="AL40" i="18"/>
  <c r="AY40" i="18" s="1"/>
  <c r="AK40" i="18"/>
  <c r="AX40" i="18" s="1"/>
  <c r="AJ40" i="18"/>
  <c r="AW40" i="18" s="1"/>
  <c r="AV40" i="18"/>
  <c r="AH40" i="18"/>
  <c r="AU40" i="18" s="1"/>
  <c r="AR39" i="18"/>
  <c r="BE39" i="18" s="1"/>
  <c r="AQ39" i="18"/>
  <c r="BD39" i="18" s="1"/>
  <c r="AP39" i="18"/>
  <c r="BC39" i="18" s="1"/>
  <c r="AO39" i="18"/>
  <c r="BB39" i="18" s="1"/>
  <c r="AN39" i="18"/>
  <c r="BA39" i="18" s="1"/>
  <c r="AM39" i="18"/>
  <c r="AZ39" i="18" s="1"/>
  <c r="AL39" i="18"/>
  <c r="AY39" i="18" s="1"/>
  <c r="AK39" i="18"/>
  <c r="AX39" i="18" s="1"/>
  <c r="AJ39" i="18"/>
  <c r="AW39" i="18" s="1"/>
  <c r="AI39" i="18"/>
  <c r="AV39" i="18" s="1"/>
  <c r="AH39" i="18"/>
  <c r="AU39" i="18" s="1"/>
  <c r="AR38" i="18"/>
  <c r="BE38" i="18" s="1"/>
  <c r="AQ38" i="18"/>
  <c r="BD38" i="18" s="1"/>
  <c r="AP38" i="18"/>
  <c r="BC38" i="18" s="1"/>
  <c r="AO38" i="18"/>
  <c r="BB38" i="18" s="1"/>
  <c r="AN38" i="18"/>
  <c r="BA38" i="18" s="1"/>
  <c r="AM38" i="18"/>
  <c r="AZ38" i="18" s="1"/>
  <c r="AL38" i="18"/>
  <c r="AY38" i="18" s="1"/>
  <c r="AK38" i="18"/>
  <c r="AX38" i="18" s="1"/>
  <c r="AJ38" i="18"/>
  <c r="AW38" i="18" s="1"/>
  <c r="AI38" i="18"/>
  <c r="AV38" i="18" s="1"/>
  <c r="AH38" i="18"/>
  <c r="AU38" i="18" s="1"/>
  <c r="AR37" i="18"/>
  <c r="BE37" i="18" s="1"/>
  <c r="AQ37" i="18"/>
  <c r="BD37" i="18" s="1"/>
  <c r="AP37" i="18"/>
  <c r="BC37" i="18" s="1"/>
  <c r="AO37" i="18"/>
  <c r="BB37" i="18" s="1"/>
  <c r="AN37" i="18"/>
  <c r="BA37" i="18" s="1"/>
  <c r="AM37" i="18"/>
  <c r="AZ37" i="18" s="1"/>
  <c r="AL37" i="18"/>
  <c r="AY37" i="18" s="1"/>
  <c r="AK37" i="18"/>
  <c r="AX37" i="18" s="1"/>
  <c r="AJ37" i="18"/>
  <c r="AW37" i="18" s="1"/>
  <c r="AI37" i="18"/>
  <c r="AV37" i="18" s="1"/>
  <c r="AH37" i="18"/>
  <c r="AU37" i="18" s="1"/>
  <c r="AR36" i="18"/>
  <c r="BE36" i="18" s="1"/>
  <c r="AQ36" i="18"/>
  <c r="BD36" i="18" s="1"/>
  <c r="AP36" i="18"/>
  <c r="BC36" i="18" s="1"/>
  <c r="AO36" i="18"/>
  <c r="BB36" i="18" s="1"/>
  <c r="AN36" i="18"/>
  <c r="BA36" i="18" s="1"/>
  <c r="AM36" i="18"/>
  <c r="AZ36" i="18" s="1"/>
  <c r="AL36" i="18"/>
  <c r="AY36" i="18" s="1"/>
  <c r="AK36" i="18"/>
  <c r="AX36" i="18" s="1"/>
  <c r="AJ36" i="18"/>
  <c r="AW36" i="18" s="1"/>
  <c r="AI36" i="18"/>
  <c r="AV36" i="18" s="1"/>
  <c r="AH36" i="18"/>
  <c r="AU36" i="18" s="1"/>
  <c r="AR35" i="18"/>
  <c r="BE35" i="18" s="1"/>
  <c r="AQ35" i="18"/>
  <c r="BD35" i="18" s="1"/>
  <c r="AP35" i="18"/>
  <c r="BC35" i="18" s="1"/>
  <c r="AO35" i="18"/>
  <c r="BB35" i="18" s="1"/>
  <c r="AN35" i="18"/>
  <c r="BA35" i="18" s="1"/>
  <c r="AM35" i="18"/>
  <c r="AZ35" i="18" s="1"/>
  <c r="AL35" i="18"/>
  <c r="AY35" i="18" s="1"/>
  <c r="AK35" i="18"/>
  <c r="AX35" i="18" s="1"/>
  <c r="AJ35" i="18"/>
  <c r="AW35" i="18" s="1"/>
  <c r="AI35" i="18"/>
  <c r="AV35" i="18" s="1"/>
  <c r="AH35" i="18"/>
  <c r="AU35" i="18" s="1"/>
  <c r="AR34" i="18"/>
  <c r="BE34" i="18" s="1"/>
  <c r="AQ34" i="18"/>
  <c r="BD34" i="18" s="1"/>
  <c r="AP34" i="18"/>
  <c r="BC34" i="18" s="1"/>
  <c r="AO34" i="18"/>
  <c r="BB34" i="18" s="1"/>
  <c r="AN34" i="18"/>
  <c r="BA34" i="18" s="1"/>
  <c r="AM34" i="18"/>
  <c r="AZ34" i="18" s="1"/>
  <c r="AL34" i="18"/>
  <c r="AY34" i="18" s="1"/>
  <c r="AK34" i="18"/>
  <c r="AX34" i="18" s="1"/>
  <c r="AJ34" i="18"/>
  <c r="AW34" i="18" s="1"/>
  <c r="AI34" i="18"/>
  <c r="AV34" i="18" s="1"/>
  <c r="AH34" i="18"/>
  <c r="AU34" i="18" s="1"/>
  <c r="AR33" i="18"/>
  <c r="BE33" i="18" s="1"/>
  <c r="AQ33" i="18"/>
  <c r="BD33" i="18" s="1"/>
  <c r="AP33" i="18"/>
  <c r="BC33" i="18" s="1"/>
  <c r="AO33" i="18"/>
  <c r="BB33" i="18" s="1"/>
  <c r="AN33" i="18"/>
  <c r="BA33" i="18" s="1"/>
  <c r="AM33" i="18"/>
  <c r="AZ33" i="18" s="1"/>
  <c r="AL33" i="18"/>
  <c r="AY33" i="18" s="1"/>
  <c r="AK33" i="18"/>
  <c r="AX33" i="18" s="1"/>
  <c r="AJ33" i="18"/>
  <c r="AW33" i="18" s="1"/>
  <c r="AI33" i="18"/>
  <c r="AV33" i="18" s="1"/>
  <c r="AH33" i="18"/>
  <c r="AU33" i="18" s="1"/>
  <c r="AR32" i="18"/>
  <c r="BE32" i="18" s="1"/>
  <c r="AQ32" i="18"/>
  <c r="BD32" i="18" s="1"/>
  <c r="AP32" i="18"/>
  <c r="BC32" i="18" s="1"/>
  <c r="AO32" i="18"/>
  <c r="BB32" i="18" s="1"/>
  <c r="AN32" i="18"/>
  <c r="BA32" i="18" s="1"/>
  <c r="AM32" i="18"/>
  <c r="AZ32" i="18" s="1"/>
  <c r="AL32" i="18"/>
  <c r="AY32" i="18" s="1"/>
  <c r="AK32" i="18"/>
  <c r="AX32" i="18" s="1"/>
  <c r="AJ32" i="18"/>
  <c r="AW32" i="18" s="1"/>
  <c r="AI32" i="18"/>
  <c r="AV32" i="18" s="1"/>
  <c r="AH32" i="18"/>
  <c r="AU32" i="18" s="1"/>
  <c r="AR31" i="18"/>
  <c r="BE31" i="18" s="1"/>
  <c r="AQ31" i="18"/>
  <c r="BD31" i="18" s="1"/>
  <c r="AP31" i="18"/>
  <c r="BC31" i="18" s="1"/>
  <c r="AO31" i="18"/>
  <c r="BB31" i="18" s="1"/>
  <c r="AN31" i="18"/>
  <c r="BA31" i="18" s="1"/>
  <c r="AM31" i="18"/>
  <c r="AZ31" i="18" s="1"/>
  <c r="AL31" i="18"/>
  <c r="AY31" i="18" s="1"/>
  <c r="AK31" i="18"/>
  <c r="AJ31" i="18"/>
  <c r="AW31" i="18" s="1"/>
  <c r="AI31" i="18"/>
  <c r="AV31" i="18" s="1"/>
  <c r="AH31" i="18"/>
  <c r="AU31" i="18" s="1"/>
  <c r="AR30" i="18"/>
  <c r="BE30" i="18" s="1"/>
  <c r="AQ30" i="18"/>
  <c r="BD30" i="18" s="1"/>
  <c r="AP30" i="18"/>
  <c r="BC30" i="18" s="1"/>
  <c r="AO30" i="18"/>
  <c r="BB30" i="18" s="1"/>
  <c r="AN30" i="18"/>
  <c r="BA30" i="18" s="1"/>
  <c r="AM30" i="18"/>
  <c r="AZ30" i="18" s="1"/>
  <c r="AL30" i="18"/>
  <c r="AY30" i="18" s="1"/>
  <c r="AK30" i="18"/>
  <c r="AX30" i="18" s="1"/>
  <c r="AJ30" i="18"/>
  <c r="AW30" i="18" s="1"/>
  <c r="AI30" i="18"/>
  <c r="AV30" i="18" s="1"/>
  <c r="AH30" i="18"/>
  <c r="AU30" i="18" s="1"/>
  <c r="AR29" i="18"/>
  <c r="BE29" i="18" s="1"/>
  <c r="AQ29" i="18"/>
  <c r="BD29" i="18" s="1"/>
  <c r="AP29" i="18"/>
  <c r="BC29" i="18" s="1"/>
  <c r="AO29" i="18"/>
  <c r="BB29" i="18" s="1"/>
  <c r="AN29" i="18"/>
  <c r="BA29" i="18" s="1"/>
  <c r="AM29" i="18"/>
  <c r="AZ29" i="18" s="1"/>
  <c r="AL29" i="18"/>
  <c r="AY29" i="18" s="1"/>
  <c r="AK29" i="18"/>
  <c r="AX29" i="18" s="1"/>
  <c r="AJ29" i="18"/>
  <c r="AW29" i="18" s="1"/>
  <c r="AI29" i="18"/>
  <c r="AV29" i="18" s="1"/>
  <c r="AH29" i="18"/>
  <c r="AU29" i="18" s="1"/>
  <c r="AR28" i="18"/>
  <c r="BE28" i="18" s="1"/>
  <c r="AQ28" i="18"/>
  <c r="BD28" i="18" s="1"/>
  <c r="AP28" i="18"/>
  <c r="BC28" i="18" s="1"/>
  <c r="AO28" i="18"/>
  <c r="BB28" i="18" s="1"/>
  <c r="AN28" i="18"/>
  <c r="BA28" i="18" s="1"/>
  <c r="AM28" i="18"/>
  <c r="AZ28" i="18" s="1"/>
  <c r="AL28" i="18"/>
  <c r="AY28" i="18" s="1"/>
  <c r="AK28" i="18"/>
  <c r="AX28" i="18" s="1"/>
  <c r="AJ28" i="18"/>
  <c r="AW28" i="18" s="1"/>
  <c r="AI28" i="18"/>
  <c r="AV28" i="18" s="1"/>
  <c r="AH28" i="18"/>
  <c r="AU28" i="18" s="1"/>
  <c r="AR27" i="18"/>
  <c r="BE27" i="18" s="1"/>
  <c r="AQ27" i="18"/>
  <c r="BD27" i="18" s="1"/>
  <c r="AP27" i="18"/>
  <c r="BC27" i="18" s="1"/>
  <c r="AO27" i="18"/>
  <c r="BB27" i="18" s="1"/>
  <c r="AN27" i="18"/>
  <c r="BA27" i="18" s="1"/>
  <c r="AM27" i="18"/>
  <c r="AZ27" i="18" s="1"/>
  <c r="AL27" i="18"/>
  <c r="AY27" i="18" s="1"/>
  <c r="AK27" i="18"/>
  <c r="AX27" i="18" s="1"/>
  <c r="AJ27" i="18"/>
  <c r="AW27" i="18" s="1"/>
  <c r="AI27" i="18"/>
  <c r="AV27" i="18" s="1"/>
  <c r="AH27" i="18"/>
  <c r="AU27" i="18" s="1"/>
  <c r="AR26" i="18"/>
  <c r="BE26" i="18" s="1"/>
  <c r="AQ26" i="18"/>
  <c r="BD26" i="18" s="1"/>
  <c r="AP26" i="18"/>
  <c r="BC26" i="18" s="1"/>
  <c r="AO26" i="18"/>
  <c r="BB26" i="18" s="1"/>
  <c r="AN26" i="18"/>
  <c r="BA26" i="18" s="1"/>
  <c r="AM26" i="18"/>
  <c r="AZ26" i="18" s="1"/>
  <c r="AL26" i="18"/>
  <c r="AY26" i="18" s="1"/>
  <c r="AK26" i="18"/>
  <c r="AX26" i="18" s="1"/>
  <c r="AJ26" i="18"/>
  <c r="AW26" i="18" s="1"/>
  <c r="AI26" i="18"/>
  <c r="AV26" i="18" s="1"/>
  <c r="AH26" i="18"/>
  <c r="AU26" i="18" s="1"/>
  <c r="AR25" i="18"/>
  <c r="BE25" i="18" s="1"/>
  <c r="AQ25" i="18"/>
  <c r="BD25" i="18" s="1"/>
  <c r="AP25" i="18"/>
  <c r="BC25" i="18" s="1"/>
  <c r="AO25" i="18"/>
  <c r="BB25" i="18" s="1"/>
  <c r="AN25" i="18"/>
  <c r="BA25" i="18" s="1"/>
  <c r="AM25" i="18"/>
  <c r="AZ25" i="18" s="1"/>
  <c r="AL25" i="18"/>
  <c r="AY25" i="18" s="1"/>
  <c r="AK25" i="18"/>
  <c r="AX25" i="18" s="1"/>
  <c r="AJ25" i="18"/>
  <c r="AW25" i="18" s="1"/>
  <c r="AI25" i="18"/>
  <c r="AV25" i="18" s="1"/>
  <c r="AH25" i="18"/>
  <c r="AU25" i="18" s="1"/>
  <c r="AR24" i="18"/>
  <c r="BE24" i="18" s="1"/>
  <c r="AQ24" i="18"/>
  <c r="BD24" i="18" s="1"/>
  <c r="AP24" i="18"/>
  <c r="BC24" i="18" s="1"/>
  <c r="AO24" i="18"/>
  <c r="BB24" i="18" s="1"/>
  <c r="AN24" i="18"/>
  <c r="BA24" i="18" s="1"/>
  <c r="AM24" i="18"/>
  <c r="AZ24" i="18" s="1"/>
  <c r="AL24" i="18"/>
  <c r="AY24" i="18" s="1"/>
  <c r="AK24" i="18"/>
  <c r="AX24" i="18" s="1"/>
  <c r="AJ24" i="18"/>
  <c r="AW24" i="18" s="1"/>
  <c r="AI24" i="18"/>
  <c r="AV24" i="18" s="1"/>
  <c r="AH24" i="18"/>
  <c r="AU24" i="18" s="1"/>
  <c r="AR23" i="18"/>
  <c r="BE23" i="18" s="1"/>
  <c r="AQ23" i="18"/>
  <c r="BD23" i="18" s="1"/>
  <c r="AP23" i="18"/>
  <c r="BC23" i="18" s="1"/>
  <c r="AO23" i="18"/>
  <c r="BB23" i="18" s="1"/>
  <c r="AN23" i="18"/>
  <c r="BA23" i="18" s="1"/>
  <c r="AM23" i="18"/>
  <c r="AZ23" i="18" s="1"/>
  <c r="AL23" i="18"/>
  <c r="AY23" i="18" s="1"/>
  <c r="AK23" i="18"/>
  <c r="AX23" i="18" s="1"/>
  <c r="AJ23" i="18"/>
  <c r="AW23" i="18" s="1"/>
  <c r="AI23" i="18"/>
  <c r="AV23" i="18" s="1"/>
  <c r="AH23" i="18"/>
  <c r="AU23" i="18" s="1"/>
  <c r="AR22" i="18"/>
  <c r="BE22" i="18" s="1"/>
  <c r="AQ22" i="18"/>
  <c r="BD22" i="18" s="1"/>
  <c r="AP22" i="18"/>
  <c r="BC22" i="18" s="1"/>
  <c r="AO22" i="18"/>
  <c r="BB22" i="18" s="1"/>
  <c r="AN22" i="18"/>
  <c r="BA22" i="18" s="1"/>
  <c r="AM22" i="18"/>
  <c r="AZ22" i="18" s="1"/>
  <c r="AL22" i="18"/>
  <c r="AY22" i="18" s="1"/>
  <c r="AK22" i="18"/>
  <c r="AX22" i="18" s="1"/>
  <c r="AJ22" i="18"/>
  <c r="AW22" i="18" s="1"/>
  <c r="AI22" i="18"/>
  <c r="AV22" i="18" s="1"/>
  <c r="AH22" i="18"/>
  <c r="AU22" i="18" s="1"/>
  <c r="AR21" i="18"/>
  <c r="BE21" i="18" s="1"/>
  <c r="AQ21" i="18"/>
  <c r="BD21" i="18" s="1"/>
  <c r="AP21" i="18"/>
  <c r="BC21" i="18" s="1"/>
  <c r="AO21" i="18"/>
  <c r="BB21" i="18" s="1"/>
  <c r="AN21" i="18"/>
  <c r="BA21" i="18" s="1"/>
  <c r="AM21" i="18"/>
  <c r="AZ21" i="18" s="1"/>
  <c r="AL21" i="18"/>
  <c r="AY21" i="18" s="1"/>
  <c r="AK21" i="18"/>
  <c r="AX21" i="18" s="1"/>
  <c r="AJ21" i="18"/>
  <c r="AI21" i="18"/>
  <c r="AV21" i="18" s="1"/>
  <c r="AH21" i="18"/>
  <c r="AU21" i="18" s="1"/>
  <c r="AR20" i="18"/>
  <c r="BE20" i="18" s="1"/>
  <c r="AQ20" i="18"/>
  <c r="BD20" i="18" s="1"/>
  <c r="AP20" i="18"/>
  <c r="BC20" i="18" s="1"/>
  <c r="AO20" i="18"/>
  <c r="BB20" i="18" s="1"/>
  <c r="AN20" i="18"/>
  <c r="BA20" i="18" s="1"/>
  <c r="AM20" i="18"/>
  <c r="AZ20" i="18" s="1"/>
  <c r="AL20" i="18"/>
  <c r="AY20" i="18" s="1"/>
  <c r="AK20" i="18"/>
  <c r="AX20" i="18" s="1"/>
  <c r="AJ20" i="18"/>
  <c r="AW20" i="18" s="1"/>
  <c r="AI20" i="18"/>
  <c r="AV20" i="18" s="1"/>
  <c r="AH20" i="18"/>
  <c r="AU20" i="18" s="1"/>
  <c r="AR19" i="18"/>
  <c r="BE19" i="18" s="1"/>
  <c r="AQ19" i="18"/>
  <c r="BD19" i="18" s="1"/>
  <c r="AP19" i="18"/>
  <c r="BC19" i="18" s="1"/>
  <c r="AO19" i="18"/>
  <c r="BB19" i="18" s="1"/>
  <c r="AN19" i="18"/>
  <c r="BA19" i="18" s="1"/>
  <c r="AM19" i="18"/>
  <c r="AZ19" i="18" s="1"/>
  <c r="AL19" i="18"/>
  <c r="AY19" i="18" s="1"/>
  <c r="AK19" i="18"/>
  <c r="AX19" i="18" s="1"/>
  <c r="AJ19" i="18"/>
  <c r="AW19" i="18" s="1"/>
  <c r="AI19" i="18"/>
  <c r="AV19" i="18" s="1"/>
  <c r="AH19" i="18"/>
  <c r="AU19" i="18" s="1"/>
  <c r="AR18" i="18"/>
  <c r="BE18" i="18" s="1"/>
  <c r="AQ18" i="18"/>
  <c r="BD18" i="18" s="1"/>
  <c r="AP18" i="18"/>
  <c r="BC18" i="18" s="1"/>
  <c r="AO18" i="18"/>
  <c r="BB18" i="18" s="1"/>
  <c r="AN18" i="18"/>
  <c r="BA18" i="18" s="1"/>
  <c r="AM18" i="18"/>
  <c r="AZ18" i="18" s="1"/>
  <c r="AL18" i="18"/>
  <c r="AY18" i="18" s="1"/>
  <c r="AK18" i="18"/>
  <c r="AX18" i="18" s="1"/>
  <c r="AJ18" i="18"/>
  <c r="AW18" i="18" s="1"/>
  <c r="AI18" i="18"/>
  <c r="AV18" i="18" s="1"/>
  <c r="AH18" i="18"/>
  <c r="AU18" i="18" s="1"/>
  <c r="AR17" i="18"/>
  <c r="BE17" i="18" s="1"/>
  <c r="AQ17" i="18"/>
  <c r="BD17" i="18" s="1"/>
  <c r="AP17" i="18"/>
  <c r="BC17" i="18" s="1"/>
  <c r="AO17" i="18"/>
  <c r="BB17" i="18" s="1"/>
  <c r="AN17" i="18"/>
  <c r="BA17" i="18" s="1"/>
  <c r="AM17" i="18"/>
  <c r="AZ17" i="18" s="1"/>
  <c r="AL17" i="18"/>
  <c r="AY17" i="18" s="1"/>
  <c r="AK17" i="18"/>
  <c r="AX17" i="18" s="1"/>
  <c r="AJ17" i="18"/>
  <c r="AW17" i="18" s="1"/>
  <c r="AI17" i="18"/>
  <c r="AV17" i="18" s="1"/>
  <c r="AH17" i="18"/>
  <c r="AU17" i="18" s="1"/>
  <c r="AR16" i="18"/>
  <c r="BE16" i="18" s="1"/>
  <c r="AQ16" i="18"/>
  <c r="BD16" i="18" s="1"/>
  <c r="AP16" i="18"/>
  <c r="BC16" i="18" s="1"/>
  <c r="AO16" i="18"/>
  <c r="BB16" i="18" s="1"/>
  <c r="AN16" i="18"/>
  <c r="BA16" i="18" s="1"/>
  <c r="AM16" i="18"/>
  <c r="AZ16" i="18" s="1"/>
  <c r="AL16" i="18"/>
  <c r="AY16" i="18" s="1"/>
  <c r="AK16" i="18"/>
  <c r="AX16" i="18" s="1"/>
  <c r="AJ16" i="18"/>
  <c r="AW16" i="18" s="1"/>
  <c r="AI16" i="18"/>
  <c r="AV16" i="18" s="1"/>
  <c r="AH16" i="18"/>
  <c r="AU16" i="18" s="1"/>
  <c r="AR15" i="18"/>
  <c r="BE15" i="18" s="1"/>
  <c r="AQ15" i="18"/>
  <c r="BD15" i="18" s="1"/>
  <c r="AP15" i="18"/>
  <c r="BC15" i="18" s="1"/>
  <c r="AO15" i="18"/>
  <c r="BB15" i="18" s="1"/>
  <c r="AN15" i="18"/>
  <c r="BA15" i="18" s="1"/>
  <c r="AM15" i="18"/>
  <c r="AZ15" i="18" s="1"/>
  <c r="AL15" i="18"/>
  <c r="AY15" i="18" s="1"/>
  <c r="AK15" i="18"/>
  <c r="AX15" i="18" s="1"/>
  <c r="AJ15" i="18"/>
  <c r="AW15" i="18" s="1"/>
  <c r="AI15" i="18"/>
  <c r="AV15" i="18" s="1"/>
  <c r="AH15" i="18"/>
  <c r="AR14" i="18"/>
  <c r="BE14" i="18" s="1"/>
  <c r="AQ14" i="18"/>
  <c r="BD14" i="18" s="1"/>
  <c r="AP14" i="18"/>
  <c r="BC14" i="18" s="1"/>
  <c r="AO14" i="18"/>
  <c r="BB14" i="18" s="1"/>
  <c r="AN14" i="18"/>
  <c r="BA14" i="18" s="1"/>
  <c r="AM14" i="18"/>
  <c r="AZ14" i="18" s="1"/>
  <c r="AL14" i="18"/>
  <c r="AY14" i="18" s="1"/>
  <c r="AK14" i="18"/>
  <c r="AX14" i="18" s="1"/>
  <c r="AJ14" i="18"/>
  <c r="AW14" i="18" s="1"/>
  <c r="AI14" i="18"/>
  <c r="AV14" i="18" s="1"/>
  <c r="AH14" i="18"/>
  <c r="AU14" i="18" s="1"/>
  <c r="AR13" i="18"/>
  <c r="BE13" i="18" s="1"/>
  <c r="AQ13" i="18"/>
  <c r="BD13" i="18" s="1"/>
  <c r="AP13" i="18"/>
  <c r="BC13" i="18" s="1"/>
  <c r="AO13" i="18"/>
  <c r="BB13" i="18" s="1"/>
  <c r="AN13" i="18"/>
  <c r="BA13" i="18" s="1"/>
  <c r="AM13" i="18"/>
  <c r="AZ13" i="18" s="1"/>
  <c r="AL13" i="18"/>
  <c r="AY13" i="18" s="1"/>
  <c r="AK13" i="18"/>
  <c r="AX13" i="18" s="1"/>
  <c r="AJ13" i="18"/>
  <c r="AW13" i="18" s="1"/>
  <c r="AI13" i="18"/>
  <c r="AV13" i="18" s="1"/>
  <c r="AH13" i="18"/>
  <c r="AU13" i="18" s="1"/>
  <c r="AR12" i="18"/>
  <c r="BE12" i="18" s="1"/>
  <c r="AQ12" i="18"/>
  <c r="BD12" i="18" s="1"/>
  <c r="AP12" i="18"/>
  <c r="BC12" i="18" s="1"/>
  <c r="AO12" i="18"/>
  <c r="BB12" i="18" s="1"/>
  <c r="AN12" i="18"/>
  <c r="BA12" i="18" s="1"/>
  <c r="AM12" i="18"/>
  <c r="AZ12" i="18" s="1"/>
  <c r="AL12" i="18"/>
  <c r="AY12" i="18" s="1"/>
  <c r="AK12" i="18"/>
  <c r="AX12" i="18" s="1"/>
  <c r="AJ12" i="18"/>
  <c r="AW12" i="18" s="1"/>
  <c r="AI12" i="18"/>
  <c r="AV12" i="18" s="1"/>
  <c r="AH12" i="18"/>
  <c r="AU12" i="18" s="1"/>
  <c r="AR11" i="18"/>
  <c r="BE11" i="18" s="1"/>
  <c r="AQ11" i="18"/>
  <c r="BD11" i="18" s="1"/>
  <c r="AP11" i="18"/>
  <c r="BC11" i="18" s="1"/>
  <c r="AO11" i="18"/>
  <c r="BB11" i="18" s="1"/>
  <c r="AN11" i="18"/>
  <c r="BA11" i="18" s="1"/>
  <c r="AM11" i="18"/>
  <c r="AZ11" i="18" s="1"/>
  <c r="AL11" i="18"/>
  <c r="AY11" i="18" s="1"/>
  <c r="AK11" i="18"/>
  <c r="AX11" i="18" s="1"/>
  <c r="AJ11" i="18"/>
  <c r="AW11" i="18" s="1"/>
  <c r="AI11" i="18"/>
  <c r="AV11" i="18" s="1"/>
  <c r="AH11" i="18"/>
  <c r="AU11" i="18" s="1"/>
  <c r="AR10" i="18"/>
  <c r="BE10" i="18" s="1"/>
  <c r="AQ10" i="18"/>
  <c r="BD10" i="18" s="1"/>
  <c r="AP10" i="18"/>
  <c r="BC10" i="18" s="1"/>
  <c r="AO10" i="18"/>
  <c r="BB10" i="18" s="1"/>
  <c r="AN10" i="18"/>
  <c r="BA10" i="18" s="1"/>
  <c r="AM10" i="18"/>
  <c r="AZ10" i="18" s="1"/>
  <c r="AL10" i="18"/>
  <c r="AY10" i="18" s="1"/>
  <c r="AK10" i="18"/>
  <c r="AX10" i="18" s="1"/>
  <c r="AJ10" i="18"/>
  <c r="AW10" i="18" s="1"/>
  <c r="AI10" i="18"/>
  <c r="AV10" i="18" s="1"/>
  <c r="AH10" i="18"/>
  <c r="AU10" i="18" s="1"/>
  <c r="AR9" i="18"/>
  <c r="BE9" i="18" s="1"/>
  <c r="AQ9" i="18"/>
  <c r="BD9" i="18" s="1"/>
  <c r="AP9" i="18"/>
  <c r="BC9" i="18" s="1"/>
  <c r="AO9" i="18"/>
  <c r="BB9" i="18" s="1"/>
  <c r="AN9" i="18"/>
  <c r="BA9" i="18" s="1"/>
  <c r="AM9" i="18"/>
  <c r="AZ9" i="18" s="1"/>
  <c r="AL9" i="18"/>
  <c r="AY9" i="18" s="1"/>
  <c r="AK9" i="18"/>
  <c r="AX9" i="18" s="1"/>
  <c r="AJ9" i="18"/>
  <c r="AW9" i="18" s="1"/>
  <c r="AI9" i="18"/>
  <c r="AH9" i="18"/>
  <c r="AU9" i="18" s="1"/>
  <c r="AR8" i="18"/>
  <c r="BE8" i="18" s="1"/>
  <c r="AQ8" i="18"/>
  <c r="BD8" i="18" s="1"/>
  <c r="AP8" i="18"/>
  <c r="BC8" i="18" s="1"/>
  <c r="AO8" i="18"/>
  <c r="BB8" i="18" s="1"/>
  <c r="AN8" i="18"/>
  <c r="BA8" i="18" s="1"/>
  <c r="AM8" i="18"/>
  <c r="AZ8" i="18" s="1"/>
  <c r="AL8" i="18"/>
  <c r="AY8" i="18" s="1"/>
  <c r="AK8" i="18"/>
  <c r="AX8" i="18" s="1"/>
  <c r="AJ8" i="18"/>
  <c r="AW8" i="18" s="1"/>
  <c r="AI8" i="18"/>
  <c r="AV8" i="18" s="1"/>
  <c r="AH8" i="18"/>
  <c r="AU8" i="18" s="1"/>
  <c r="AR7" i="18"/>
  <c r="AQ7" i="18"/>
  <c r="AP7" i="18"/>
  <c r="AO7" i="18"/>
  <c r="AN7" i="18"/>
  <c r="AM7" i="18"/>
  <c r="AL7" i="18"/>
  <c r="AK7" i="18"/>
  <c r="AJ7" i="18"/>
  <c r="AI7" i="18"/>
  <c r="AV7" i="18" s="1"/>
  <c r="AH7" i="18"/>
  <c r="AG7" i="18"/>
  <c r="BH176" i="36"/>
  <c r="AI176" i="36"/>
  <c r="AH176" i="36"/>
  <c r="AG176" i="36"/>
  <c r="Q176" i="36"/>
  <c r="BJ176" i="36" s="1"/>
  <c r="BH175" i="36"/>
  <c r="AI175" i="36"/>
  <c r="AH175" i="36"/>
  <c r="AG175" i="36"/>
  <c r="Q175" i="36"/>
  <c r="BJ175" i="36" s="1"/>
  <c r="AG202" i="18"/>
  <c r="AT202" i="18" s="1"/>
  <c r="AH142" i="18"/>
  <c r="AU142" i="18" s="1"/>
  <c r="AG142" i="18"/>
  <c r="Q142" i="18"/>
  <c r="AH139" i="18"/>
  <c r="AU139" i="18" s="1"/>
  <c r="AG139" i="18"/>
  <c r="Q139" i="18"/>
  <c r="AH138" i="18"/>
  <c r="AU138" i="18" s="1"/>
  <c r="AG138" i="18"/>
  <c r="Q138" i="18"/>
  <c r="AH137" i="18"/>
  <c r="AU137" i="18" s="1"/>
  <c r="AG137" i="18"/>
  <c r="Q137" i="18"/>
  <c r="AH141" i="18"/>
  <c r="AU141" i="18" s="1"/>
  <c r="AG141" i="18"/>
  <c r="Q141" i="18"/>
  <c r="AH143" i="18"/>
  <c r="AU143" i="18" s="1"/>
  <c r="AG143" i="18"/>
  <c r="Q143" i="18"/>
  <c r="AH135" i="18"/>
  <c r="AG135" i="18"/>
  <c r="Q135" i="18"/>
  <c r="Q144" i="18"/>
  <c r="AF144" i="18" s="1"/>
  <c r="AG144" i="18"/>
  <c r="AH144" i="18"/>
  <c r="AU144" i="18" s="1"/>
  <c r="AG177" i="36" l="1"/>
  <c r="AT179" i="36" s="1"/>
  <c r="BA214" i="18"/>
  <c r="AX323" i="18"/>
  <c r="AO147" i="18"/>
  <c r="AP147" i="18"/>
  <c r="AQ147" i="18"/>
  <c r="AR147" i="18"/>
  <c r="BA147" i="18"/>
  <c r="AN147" i="18"/>
  <c r="BJ177" i="36"/>
  <c r="U94" i="32" s="1"/>
  <c r="AS139" i="18"/>
  <c r="AM147" i="18"/>
  <c r="AS135" i="18"/>
  <c r="BI135" i="18" s="1"/>
  <c r="AS137" i="18"/>
  <c r="AI147" i="18"/>
  <c r="AS143" i="18"/>
  <c r="AS138" i="18"/>
  <c r="AL147" i="18"/>
  <c r="AW147" i="18"/>
  <c r="BF112" i="18"/>
  <c r="AS84" i="18"/>
  <c r="AS142" i="18"/>
  <c r="AJ147" i="18"/>
  <c r="AK147" i="18"/>
  <c r="AT144" i="18"/>
  <c r="BF144" i="18" s="1"/>
  <c r="AS144" i="18"/>
  <c r="AV147" i="18"/>
  <c r="AT141" i="18"/>
  <c r="BF141" i="18" s="1"/>
  <c r="AS141" i="18"/>
  <c r="BF113" i="18"/>
  <c r="AU84" i="18"/>
  <c r="BJ138" i="18"/>
  <c r="AF138" i="18"/>
  <c r="BJ141" i="18"/>
  <c r="AF141" i="18"/>
  <c r="BJ135" i="18"/>
  <c r="AF135" i="18"/>
  <c r="BJ137" i="18"/>
  <c r="AF137" i="18"/>
  <c r="BJ142" i="18"/>
  <c r="AF142" i="18"/>
  <c r="BJ143" i="18"/>
  <c r="AF143" i="18"/>
  <c r="BJ139" i="18"/>
  <c r="AF139" i="18"/>
  <c r="AK76" i="18"/>
  <c r="AM76" i="18"/>
  <c r="AW21" i="18"/>
  <c r="AJ76" i="18"/>
  <c r="AO76" i="18"/>
  <c r="BD7" i="18"/>
  <c r="BD76" i="18" s="1"/>
  <c r="AQ76" i="18"/>
  <c r="AW7" i="18"/>
  <c r="BE7" i="18"/>
  <c r="BE76" i="18" s="1"/>
  <c r="AR76" i="18"/>
  <c r="AP76" i="18"/>
  <c r="AN76" i="18"/>
  <c r="AH76" i="18"/>
  <c r="AL76" i="18"/>
  <c r="AX31" i="18"/>
  <c r="AV9" i="18"/>
  <c r="AV76" i="18" s="1"/>
  <c r="AI76" i="18"/>
  <c r="AU15" i="18"/>
  <c r="AT7" i="18"/>
  <c r="AV323" i="18"/>
  <c r="AX313" i="18"/>
  <c r="AY323" i="18"/>
  <c r="BE214" i="18"/>
  <c r="BC214" i="18"/>
  <c r="AW313" i="18"/>
  <c r="AZ214" i="18"/>
  <c r="AU313" i="18"/>
  <c r="AW214" i="18"/>
  <c r="AU323" i="18"/>
  <c r="BC313" i="18"/>
  <c r="BD323" i="18"/>
  <c r="AY313" i="18"/>
  <c r="AX214" i="18"/>
  <c r="BE313" i="18"/>
  <c r="BD313" i="18"/>
  <c r="AZ323" i="18"/>
  <c r="BA323" i="18"/>
  <c r="AZ313" i="18"/>
  <c r="BE323" i="18"/>
  <c r="AV313" i="18"/>
  <c r="BD214" i="18"/>
  <c r="BB214" i="18"/>
  <c r="BA313" i="18"/>
  <c r="BB323" i="18"/>
  <c r="AY214" i="18"/>
  <c r="AW323" i="18"/>
  <c r="BB313" i="18"/>
  <c r="BC323" i="18"/>
  <c r="BC84" i="18"/>
  <c r="BC147" i="18" s="1"/>
  <c r="BD84" i="18"/>
  <c r="BD147" i="18" s="1"/>
  <c r="AX84" i="18"/>
  <c r="AX147" i="18" s="1"/>
  <c r="BB84" i="18"/>
  <c r="BB147" i="18" s="1"/>
  <c r="BE84" i="18"/>
  <c r="BE147" i="18" s="1"/>
  <c r="AY84" i="18"/>
  <c r="AY147" i="18" s="1"/>
  <c r="AZ147" i="18"/>
  <c r="BH177" i="36"/>
  <c r="AH177" i="36"/>
  <c r="AU179" i="36" s="1"/>
  <c r="AI177" i="36"/>
  <c r="AV179" i="36" s="1"/>
  <c r="BF179" i="36" s="1"/>
  <c r="AS176" i="36"/>
  <c r="AZ7" i="18"/>
  <c r="AZ76" i="18" s="1"/>
  <c r="AY7" i="18"/>
  <c r="AX7" i="18"/>
  <c r="BA7" i="18"/>
  <c r="BB7" i="18"/>
  <c r="BB76" i="18" s="1"/>
  <c r="AU7" i="18"/>
  <c r="BC7" i="18"/>
  <c r="AS175" i="36"/>
  <c r="BF175" i="36"/>
  <c r="BF176" i="36"/>
  <c r="AF175" i="36"/>
  <c r="AF176" i="36"/>
  <c r="AT142" i="18"/>
  <c r="BF142" i="18" s="1"/>
  <c r="AT137" i="18"/>
  <c r="BF137" i="18" s="1"/>
  <c r="AT138" i="18"/>
  <c r="BF138" i="18" s="1"/>
  <c r="AT139" i="18"/>
  <c r="BF139" i="18" s="1"/>
  <c r="AT143" i="18"/>
  <c r="BF143" i="18" s="1"/>
  <c r="BJ144" i="18"/>
  <c r="BI141" i="18" l="1"/>
  <c r="BG141" i="18"/>
  <c r="AX149" i="18"/>
  <c r="AV149" i="18"/>
  <c r="BI142" i="18"/>
  <c r="BG142" i="18"/>
  <c r="BI139" i="18"/>
  <c r="BI144" i="18"/>
  <c r="BG138" i="18"/>
  <c r="BG139" i="18"/>
  <c r="BI138" i="18"/>
  <c r="BG137" i="18"/>
  <c r="BI137" i="18"/>
  <c r="BG144" i="18"/>
  <c r="BG135" i="18"/>
  <c r="BI143" i="18"/>
  <c r="BG143" i="18"/>
  <c r="AW76" i="18"/>
  <c r="AY76" i="18"/>
  <c r="BC76" i="18"/>
  <c r="BA76" i="18"/>
  <c r="AX76" i="18"/>
  <c r="AZ149" i="18"/>
  <c r="BA149" i="18"/>
  <c r="BC149" i="18"/>
  <c r="AY149" i="18"/>
  <c r="BB149" i="18"/>
  <c r="BD149" i="18"/>
  <c r="BE149" i="18"/>
  <c r="AW149" i="18"/>
  <c r="BF177" i="36"/>
  <c r="N94" i="32" s="1"/>
  <c r="Q94" i="32" s="1"/>
  <c r="AS177" i="36"/>
  <c r="AF177" i="36"/>
  <c r="BG176" i="36"/>
  <c r="BI176" i="36"/>
  <c r="BG175" i="36"/>
  <c r="BI175" i="36"/>
  <c r="AU76" i="18" l="1"/>
  <c r="BI177" i="36"/>
  <c r="AW78" i="18"/>
  <c r="AY78" i="18"/>
  <c r="BC78" i="18"/>
  <c r="BA78" i="18"/>
  <c r="AZ78" i="18"/>
  <c r="BB78" i="18"/>
  <c r="BE78" i="18"/>
  <c r="AX78" i="18"/>
  <c r="BD78" i="18"/>
  <c r="BG177" i="36"/>
  <c r="AT150" i="37"/>
  <c r="AT140" i="37"/>
  <c r="AT130" i="37"/>
  <c r="H98" i="32"/>
  <c r="K98" i="32" l="1"/>
  <c r="J98" i="32"/>
  <c r="K95" i="32"/>
  <c r="K83" i="32"/>
  <c r="K68" i="32"/>
  <c r="H68" i="32"/>
  <c r="K61" i="32"/>
  <c r="K47" i="32"/>
  <c r="J47" i="32"/>
  <c r="I47" i="32"/>
  <c r="K29" i="32"/>
  <c r="J29" i="32"/>
  <c r="I29" i="32"/>
  <c r="S6" i="40" l="1"/>
  <c r="K99" i="32"/>
  <c r="AG134" i="34"/>
  <c r="BH135" i="34"/>
  <c r="AH135" i="34"/>
  <c r="AU135" i="34" s="1"/>
  <c r="BH134" i="34"/>
  <c r="AH134" i="34"/>
  <c r="Q135" i="34"/>
  <c r="Q134" i="34"/>
  <c r="BJ135" i="34" l="1"/>
  <c r="AF134" i="34"/>
  <c r="BJ134" i="34"/>
  <c r="AU134" i="34"/>
  <c r="AS135" i="34"/>
  <c r="P100" i="32"/>
  <c r="AT134" i="34"/>
  <c r="AT135" i="34"/>
  <c r="BF135" i="34" s="1"/>
  <c r="AS134" i="34"/>
  <c r="BG135" i="34" l="1"/>
  <c r="BF134" i="34"/>
  <c r="BI134" i="34" s="1"/>
  <c r="AT148" i="34"/>
  <c r="BI135" i="34"/>
  <c r="BG134" i="34" l="1"/>
  <c r="AG85" i="18"/>
  <c r="AG87" i="34"/>
  <c r="AT87" i="34" s="1"/>
  <c r="AT85" i="18" l="1"/>
  <c r="F98" i="32"/>
  <c r="E98" i="32"/>
  <c r="F95" i="32"/>
  <c r="F47" i="32"/>
  <c r="E47" i="32"/>
  <c r="D47" i="32"/>
  <c r="T6" i="39"/>
  <c r="Y6" i="39" s="1"/>
  <c r="S6" i="39"/>
  <c r="X6" i="39" s="1"/>
  <c r="Q6" i="39"/>
  <c r="AI166" i="36"/>
  <c r="AV166" i="36" s="1"/>
  <c r="AH166" i="36"/>
  <c r="AU166" i="36" s="1"/>
  <c r="AG166" i="36"/>
  <c r="AI165" i="36"/>
  <c r="AV165" i="36" s="1"/>
  <c r="AV167" i="36" s="1"/>
  <c r="AH165" i="36"/>
  <c r="AU165" i="36" s="1"/>
  <c r="AU167" i="36" s="1"/>
  <c r="AG165" i="36"/>
  <c r="AI164" i="36"/>
  <c r="AV164" i="36" s="1"/>
  <c r="AH164" i="36"/>
  <c r="AU164" i="36" s="1"/>
  <c r="AG164" i="36"/>
  <c r="AT164" i="36" s="1"/>
  <c r="AI155" i="36"/>
  <c r="AV155" i="36" s="1"/>
  <c r="AH155" i="36"/>
  <c r="AG155" i="36"/>
  <c r="AT155" i="36" s="1"/>
  <c r="AI154" i="36"/>
  <c r="AV154" i="36" s="1"/>
  <c r="AH154" i="36"/>
  <c r="AG154" i="36"/>
  <c r="AI153" i="36"/>
  <c r="AV153" i="36" s="1"/>
  <c r="AH153" i="36"/>
  <c r="AU153" i="36" s="1"/>
  <c r="AG153" i="36"/>
  <c r="AT153" i="36" s="1"/>
  <c r="AI152" i="36"/>
  <c r="AV152" i="36" s="1"/>
  <c r="AH152" i="36"/>
  <c r="AG152" i="36"/>
  <c r="AT152" i="36" s="1"/>
  <c r="AI151" i="36"/>
  <c r="AV151" i="36" s="1"/>
  <c r="AH151" i="36"/>
  <c r="AU151" i="36" s="1"/>
  <c r="AG151" i="36"/>
  <c r="AT151" i="36" s="1"/>
  <c r="AI149" i="36"/>
  <c r="AV149" i="36" s="1"/>
  <c r="AH149" i="36"/>
  <c r="AU149" i="36" s="1"/>
  <c r="AG149" i="36"/>
  <c r="AT149" i="36" s="1"/>
  <c r="AI148" i="36"/>
  <c r="AV148" i="36" s="1"/>
  <c r="AH148" i="36"/>
  <c r="AU148" i="36" s="1"/>
  <c r="AG148" i="36"/>
  <c r="AI147" i="36"/>
  <c r="AV147" i="36" s="1"/>
  <c r="AH147" i="36"/>
  <c r="AU147" i="36" s="1"/>
  <c r="AG147" i="36"/>
  <c r="AT147" i="36" s="1"/>
  <c r="AI146" i="36"/>
  <c r="AV146" i="36" s="1"/>
  <c r="AH146" i="36"/>
  <c r="AU146" i="36" s="1"/>
  <c r="AG146" i="36"/>
  <c r="AI145" i="36"/>
  <c r="AV145" i="36" s="1"/>
  <c r="AH145" i="36"/>
  <c r="AU145" i="36" s="1"/>
  <c r="AG145" i="36"/>
  <c r="AT145" i="36" s="1"/>
  <c r="AI135" i="36"/>
  <c r="AV135" i="36" s="1"/>
  <c r="AH135" i="36"/>
  <c r="AG135" i="36"/>
  <c r="AT135" i="36" s="1"/>
  <c r="AI134" i="36"/>
  <c r="AH134" i="36"/>
  <c r="AU134" i="36" s="1"/>
  <c r="AG134" i="36"/>
  <c r="AI133" i="36"/>
  <c r="AV133" i="36" s="1"/>
  <c r="AH133" i="36"/>
  <c r="AU133" i="36" s="1"/>
  <c r="AG133" i="36"/>
  <c r="AI132" i="36"/>
  <c r="AV132" i="36" s="1"/>
  <c r="AH132" i="36"/>
  <c r="AU132" i="36" s="1"/>
  <c r="AG132" i="36"/>
  <c r="AI123" i="36"/>
  <c r="AV123" i="36" s="1"/>
  <c r="AH123" i="36"/>
  <c r="AU123" i="36" s="1"/>
  <c r="AG123" i="36"/>
  <c r="AT123" i="36" s="1"/>
  <c r="AI113" i="36"/>
  <c r="AV113" i="36" s="1"/>
  <c r="AH113" i="36"/>
  <c r="AU113" i="36" s="1"/>
  <c r="AG113" i="36"/>
  <c r="AT113" i="36" s="1"/>
  <c r="AI112" i="36"/>
  <c r="AV112" i="36" s="1"/>
  <c r="AH112" i="36"/>
  <c r="AU112" i="36" s="1"/>
  <c r="AG112" i="36"/>
  <c r="AT112" i="36" s="1"/>
  <c r="AI111" i="36"/>
  <c r="AV111" i="36" s="1"/>
  <c r="AH111" i="36"/>
  <c r="AU111" i="36" s="1"/>
  <c r="AG111" i="36"/>
  <c r="AT111" i="36" s="1"/>
  <c r="AI110" i="36"/>
  <c r="AV110" i="36" s="1"/>
  <c r="AH110" i="36"/>
  <c r="AU110" i="36" s="1"/>
  <c r="AG110" i="36"/>
  <c r="AT110" i="36" s="1"/>
  <c r="AI109" i="36"/>
  <c r="AV109" i="36" s="1"/>
  <c r="AH109" i="36"/>
  <c r="AU109" i="36" s="1"/>
  <c r="AG109" i="36"/>
  <c r="AT109" i="36" s="1"/>
  <c r="AI107" i="36"/>
  <c r="AV107" i="36" s="1"/>
  <c r="AH107" i="36"/>
  <c r="AU107" i="36" s="1"/>
  <c r="AG107" i="36"/>
  <c r="AT107" i="36" s="1"/>
  <c r="AI106" i="36"/>
  <c r="AH106" i="36"/>
  <c r="AU106" i="36" s="1"/>
  <c r="AG106" i="36"/>
  <c r="AT106" i="36" s="1"/>
  <c r="AI105" i="36"/>
  <c r="AV105" i="36" s="1"/>
  <c r="AH105" i="36"/>
  <c r="AU105" i="36" s="1"/>
  <c r="AG105" i="36"/>
  <c r="AT105" i="36" s="1"/>
  <c r="AI104" i="36"/>
  <c r="AV104" i="36" s="1"/>
  <c r="AH104" i="36"/>
  <c r="AU104" i="36" s="1"/>
  <c r="AG104" i="36"/>
  <c r="AT104" i="36" s="1"/>
  <c r="AI103" i="36"/>
  <c r="AV103" i="36" s="1"/>
  <c r="AH103" i="36"/>
  <c r="AU103" i="36" s="1"/>
  <c r="AG103" i="36"/>
  <c r="AT103" i="36" s="1"/>
  <c r="AI101" i="36"/>
  <c r="AV101" i="36" s="1"/>
  <c r="AH101" i="36"/>
  <c r="AU101" i="36" s="1"/>
  <c r="AG101" i="36"/>
  <c r="AT101" i="36" s="1"/>
  <c r="AI100" i="36"/>
  <c r="AV100" i="36" s="1"/>
  <c r="AH100" i="36"/>
  <c r="AG100" i="36"/>
  <c r="AI99" i="36"/>
  <c r="AV99" i="36" s="1"/>
  <c r="AH99" i="36"/>
  <c r="AG99" i="36"/>
  <c r="AT99" i="36" s="1"/>
  <c r="AI98" i="36"/>
  <c r="AV98" i="36" s="1"/>
  <c r="AH98" i="36"/>
  <c r="AU98" i="36" s="1"/>
  <c r="AG98" i="36"/>
  <c r="AI97" i="36"/>
  <c r="AV97" i="36" s="1"/>
  <c r="AH97" i="36"/>
  <c r="AU97" i="36" s="1"/>
  <c r="AG97" i="36"/>
  <c r="AI96" i="36"/>
  <c r="AV96" i="36" s="1"/>
  <c r="AH96" i="36"/>
  <c r="AU96" i="36" s="1"/>
  <c r="AG96" i="36"/>
  <c r="AI95" i="36"/>
  <c r="AV95" i="36" s="1"/>
  <c r="AH95" i="36"/>
  <c r="AU95" i="36" s="1"/>
  <c r="AG95" i="36"/>
  <c r="AI94" i="36"/>
  <c r="AV94" i="36" s="1"/>
  <c r="AH94" i="36"/>
  <c r="AU94" i="36" s="1"/>
  <c r="AG94" i="36"/>
  <c r="AI85" i="36"/>
  <c r="AV85" i="36" s="1"/>
  <c r="AH85" i="36"/>
  <c r="AU85" i="36" s="1"/>
  <c r="AG85" i="36"/>
  <c r="AT85" i="36" s="1"/>
  <c r="AI84" i="36"/>
  <c r="AV84" i="36" s="1"/>
  <c r="AH84" i="36"/>
  <c r="AU84" i="36" s="1"/>
  <c r="AG84" i="36"/>
  <c r="AI83" i="36"/>
  <c r="AV83" i="36" s="1"/>
  <c r="AH83" i="36"/>
  <c r="AU83" i="36" s="1"/>
  <c r="AG83" i="36"/>
  <c r="AT83" i="36" s="1"/>
  <c r="AI82" i="36"/>
  <c r="AV82" i="36" s="1"/>
  <c r="AH82" i="36"/>
  <c r="AU82" i="36" s="1"/>
  <c r="AG82" i="36"/>
  <c r="AT82" i="36" s="1"/>
  <c r="AI81" i="36"/>
  <c r="AV81" i="36" s="1"/>
  <c r="AH81" i="36"/>
  <c r="AU81" i="36" s="1"/>
  <c r="AG81" i="36"/>
  <c r="AT81" i="36" s="1"/>
  <c r="AI79" i="36"/>
  <c r="AV79" i="36" s="1"/>
  <c r="AH79" i="36"/>
  <c r="AU79" i="36" s="1"/>
  <c r="AG79" i="36"/>
  <c r="AI78" i="36"/>
  <c r="AV78" i="36" s="1"/>
  <c r="AH78" i="36"/>
  <c r="AU78" i="36" s="1"/>
  <c r="AG78" i="36"/>
  <c r="AT78" i="36" s="1"/>
  <c r="AI77" i="36"/>
  <c r="AV77" i="36" s="1"/>
  <c r="AH77" i="36"/>
  <c r="AU77" i="36" s="1"/>
  <c r="AG77" i="36"/>
  <c r="AT77" i="36" s="1"/>
  <c r="BF77" i="36" s="1"/>
  <c r="AI76" i="36"/>
  <c r="AV76" i="36" s="1"/>
  <c r="AH76" i="36"/>
  <c r="AU76" i="36" s="1"/>
  <c r="AG76" i="36"/>
  <c r="AT76" i="36" s="1"/>
  <c r="AI75" i="36"/>
  <c r="AV75" i="36" s="1"/>
  <c r="AH75" i="36"/>
  <c r="AU75" i="36" s="1"/>
  <c r="AG75" i="36"/>
  <c r="AI74" i="36"/>
  <c r="AV74" i="36" s="1"/>
  <c r="AH74" i="36"/>
  <c r="AU74" i="36" s="1"/>
  <c r="AG74" i="36"/>
  <c r="AT74" i="36" s="1"/>
  <c r="AI73" i="36"/>
  <c r="AV73" i="36" s="1"/>
  <c r="AH73" i="36"/>
  <c r="AU73" i="36" s="1"/>
  <c r="AG73" i="36"/>
  <c r="AT73" i="36" s="1"/>
  <c r="AI71" i="36"/>
  <c r="AV71" i="36" s="1"/>
  <c r="AH71" i="36"/>
  <c r="AU71" i="36" s="1"/>
  <c r="AG71" i="36"/>
  <c r="AT71" i="36" s="1"/>
  <c r="BF71" i="36" s="1"/>
  <c r="AI70" i="36"/>
  <c r="AH70" i="36"/>
  <c r="AG70" i="36"/>
  <c r="AI69" i="36"/>
  <c r="AH69" i="36"/>
  <c r="AG69" i="36"/>
  <c r="AI68" i="36"/>
  <c r="AH68" i="36"/>
  <c r="AG68" i="36"/>
  <c r="AI59" i="36"/>
  <c r="AV59" i="36" s="1"/>
  <c r="AH59" i="36"/>
  <c r="AU59" i="36" s="1"/>
  <c r="AG59" i="36"/>
  <c r="AT59" i="36" s="1"/>
  <c r="AI58" i="36"/>
  <c r="AV58" i="36" s="1"/>
  <c r="AH58" i="36"/>
  <c r="AU58" i="36" s="1"/>
  <c r="AG58" i="36"/>
  <c r="AT58" i="36" s="1"/>
  <c r="AI57" i="36"/>
  <c r="AV57" i="36" s="1"/>
  <c r="AH57" i="36"/>
  <c r="AU57" i="36" s="1"/>
  <c r="AG57" i="36"/>
  <c r="AT57" i="36" s="1"/>
  <c r="AI56" i="36"/>
  <c r="AV56" i="36" s="1"/>
  <c r="AH56" i="36"/>
  <c r="AG56" i="36"/>
  <c r="AT56" i="36" s="1"/>
  <c r="AI55" i="36"/>
  <c r="AV55" i="36" s="1"/>
  <c r="AH55" i="36"/>
  <c r="AU55" i="36" s="1"/>
  <c r="AG55" i="36"/>
  <c r="AT55" i="36" s="1"/>
  <c r="AI54" i="36"/>
  <c r="AV54" i="36" s="1"/>
  <c r="AH54" i="36"/>
  <c r="AU54" i="36" s="1"/>
  <c r="AG54" i="36"/>
  <c r="AT54" i="36" s="1"/>
  <c r="AI53" i="36"/>
  <c r="AV53" i="36" s="1"/>
  <c r="AH53" i="36"/>
  <c r="AU53" i="36" s="1"/>
  <c r="AG53" i="36"/>
  <c r="AI52" i="36"/>
  <c r="AV52" i="36" s="1"/>
  <c r="AH52" i="36"/>
  <c r="AU52" i="36" s="1"/>
  <c r="AG52" i="36"/>
  <c r="AT52" i="36" s="1"/>
  <c r="AI43" i="36"/>
  <c r="AV43" i="36" s="1"/>
  <c r="AH43" i="36"/>
  <c r="AU43" i="36" s="1"/>
  <c r="AG43" i="36"/>
  <c r="AT43" i="36" s="1"/>
  <c r="AI42" i="36"/>
  <c r="AH42" i="36"/>
  <c r="AU42" i="36" s="1"/>
  <c r="AG42" i="36"/>
  <c r="AT42" i="36" s="1"/>
  <c r="AI41" i="36"/>
  <c r="AV41" i="36" s="1"/>
  <c r="AH41" i="36"/>
  <c r="AU41" i="36" s="1"/>
  <c r="AG41" i="36"/>
  <c r="AT41" i="36" s="1"/>
  <c r="AI40" i="36"/>
  <c r="AV40" i="36" s="1"/>
  <c r="AH40" i="36"/>
  <c r="AU40" i="36" s="1"/>
  <c r="AG40" i="36"/>
  <c r="AT40" i="36" s="1"/>
  <c r="AI38" i="36"/>
  <c r="AV38" i="36" s="1"/>
  <c r="AH38" i="36"/>
  <c r="AG38" i="36"/>
  <c r="AT38" i="36" s="1"/>
  <c r="AI37" i="36"/>
  <c r="AH37" i="36"/>
  <c r="AG37" i="36"/>
  <c r="AT37" i="36" s="1"/>
  <c r="AI35" i="36"/>
  <c r="AV35" i="36" s="1"/>
  <c r="AH35" i="36"/>
  <c r="AG35" i="36"/>
  <c r="AT35" i="36" s="1"/>
  <c r="AI34" i="36"/>
  <c r="AH34" i="36"/>
  <c r="AU34" i="36" s="1"/>
  <c r="AG34" i="36"/>
  <c r="AI32" i="36"/>
  <c r="AV32" i="36" s="1"/>
  <c r="AH32" i="36"/>
  <c r="AG32" i="36"/>
  <c r="AT32" i="36" s="1"/>
  <c r="AI31" i="36"/>
  <c r="AV31" i="36" s="1"/>
  <c r="AH31" i="36"/>
  <c r="AU31" i="36" s="1"/>
  <c r="AG31" i="36"/>
  <c r="AT31" i="36" s="1"/>
  <c r="AI30" i="36"/>
  <c r="AV30" i="36" s="1"/>
  <c r="AH30" i="36"/>
  <c r="AG30" i="36"/>
  <c r="AT30" i="36" s="1"/>
  <c r="AI29" i="36"/>
  <c r="AV29" i="36" s="1"/>
  <c r="AH29" i="36"/>
  <c r="AU29" i="36" s="1"/>
  <c r="AG29" i="36"/>
  <c r="AI28" i="36"/>
  <c r="AV28" i="36" s="1"/>
  <c r="AH28" i="36"/>
  <c r="AU28" i="36" s="1"/>
  <c r="AG28" i="36"/>
  <c r="AT28" i="36" s="1"/>
  <c r="AI27" i="36"/>
  <c r="AV27" i="36" s="1"/>
  <c r="AH27" i="36"/>
  <c r="AG27" i="36"/>
  <c r="AI26" i="36"/>
  <c r="AV26" i="36" s="1"/>
  <c r="AH26" i="36"/>
  <c r="AG26" i="36"/>
  <c r="AT26" i="36" s="1"/>
  <c r="AI17" i="36"/>
  <c r="AV17" i="36" s="1"/>
  <c r="AH17" i="36"/>
  <c r="AU17" i="36" s="1"/>
  <c r="AG17" i="36"/>
  <c r="AT17" i="36" s="1"/>
  <c r="AI16" i="36"/>
  <c r="AV16" i="36" s="1"/>
  <c r="AH16" i="36"/>
  <c r="AU16" i="36" s="1"/>
  <c r="AG16" i="36"/>
  <c r="AI15" i="36"/>
  <c r="AV15" i="36" s="1"/>
  <c r="AG15" i="36"/>
  <c r="AT15" i="36" s="1"/>
  <c r="AI14" i="36"/>
  <c r="AV14" i="36" s="1"/>
  <c r="AH14" i="36"/>
  <c r="AU14" i="36" s="1"/>
  <c r="AG14" i="36"/>
  <c r="AT14" i="36" s="1"/>
  <c r="AI13" i="36"/>
  <c r="AV13" i="36" s="1"/>
  <c r="AG13" i="36"/>
  <c r="AT13" i="36" s="1"/>
  <c r="AI12" i="36"/>
  <c r="AV12" i="36" s="1"/>
  <c r="AG12" i="36"/>
  <c r="AT12" i="36" s="1"/>
  <c r="AI11" i="36"/>
  <c r="AV11" i="36" s="1"/>
  <c r="AG11" i="36"/>
  <c r="AT11" i="36" s="1"/>
  <c r="AI10" i="36"/>
  <c r="AV10" i="36" s="1"/>
  <c r="AG10" i="36"/>
  <c r="AT10" i="36" s="1"/>
  <c r="AI9" i="36"/>
  <c r="AV9" i="36" s="1"/>
  <c r="AG9" i="36"/>
  <c r="AT9" i="36" s="1"/>
  <c r="AI8" i="36"/>
  <c r="AV8" i="36" s="1"/>
  <c r="AG8" i="36"/>
  <c r="AI7" i="36"/>
  <c r="AV7" i="36" s="1"/>
  <c r="AG7" i="36"/>
  <c r="AT7" i="36" s="1"/>
  <c r="AI6" i="36"/>
  <c r="AV6" i="36" s="1"/>
  <c r="AG6" i="36"/>
  <c r="AT6" i="36" s="1"/>
  <c r="AI156" i="34"/>
  <c r="AV156" i="34" s="1"/>
  <c r="AV157" i="34" s="1"/>
  <c r="AH156" i="34"/>
  <c r="AG156" i="34"/>
  <c r="AT156" i="34" s="1"/>
  <c r="AH147" i="34"/>
  <c r="AG147" i="34"/>
  <c r="AG148" i="34" s="1"/>
  <c r="AT150" i="34" s="1"/>
  <c r="AI126" i="34"/>
  <c r="AV126" i="34" s="1"/>
  <c r="AV127" i="34" s="1"/>
  <c r="AH126" i="34"/>
  <c r="AU126" i="34" s="1"/>
  <c r="AG126" i="34"/>
  <c r="AT126" i="34" s="1"/>
  <c r="AI117" i="34"/>
  <c r="AV117" i="34" s="1"/>
  <c r="AH117" i="34"/>
  <c r="AU117" i="34" s="1"/>
  <c r="AG117" i="34"/>
  <c r="AI115" i="34"/>
  <c r="AV115" i="34" s="1"/>
  <c r="AH115" i="34"/>
  <c r="AU115" i="34" s="1"/>
  <c r="AG115" i="34"/>
  <c r="AT115" i="34" s="1"/>
  <c r="AI114" i="34"/>
  <c r="AV114" i="34" s="1"/>
  <c r="AH114" i="34"/>
  <c r="AU114" i="34" s="1"/>
  <c r="AG114" i="34"/>
  <c r="AT114" i="34" s="1"/>
  <c r="AI113" i="34"/>
  <c r="AV113" i="34" s="1"/>
  <c r="AH113" i="34"/>
  <c r="AU113" i="34" s="1"/>
  <c r="AG113" i="34"/>
  <c r="AT113" i="34" s="1"/>
  <c r="AI111" i="34"/>
  <c r="AV111" i="34" s="1"/>
  <c r="AH111" i="34"/>
  <c r="AU111" i="34" s="1"/>
  <c r="AG111" i="34"/>
  <c r="AI110" i="34"/>
  <c r="AV110" i="34" s="1"/>
  <c r="AH110" i="34"/>
  <c r="AG110" i="34"/>
  <c r="AT110" i="34" s="1"/>
  <c r="AI109" i="34"/>
  <c r="AV109" i="34" s="1"/>
  <c r="AH109" i="34"/>
  <c r="AU109" i="34" s="1"/>
  <c r="AG109" i="34"/>
  <c r="AT109" i="34" s="1"/>
  <c r="AI108" i="34"/>
  <c r="AV108" i="34" s="1"/>
  <c r="AH108" i="34"/>
  <c r="AU108" i="34" s="1"/>
  <c r="AI98" i="34"/>
  <c r="AV98" i="34" s="1"/>
  <c r="AH98" i="34"/>
  <c r="AU98" i="34" s="1"/>
  <c r="AG98" i="34"/>
  <c r="AT98" i="34" s="1"/>
  <c r="AI97" i="34"/>
  <c r="AV97" i="34" s="1"/>
  <c r="AH97" i="34"/>
  <c r="AU97" i="34" s="1"/>
  <c r="AG97" i="34"/>
  <c r="AT97" i="34" s="1"/>
  <c r="AI96" i="34"/>
  <c r="AV96" i="34" s="1"/>
  <c r="AH96" i="34"/>
  <c r="AU96" i="34" s="1"/>
  <c r="AG96" i="34"/>
  <c r="AT96" i="34" s="1"/>
  <c r="AI87" i="34"/>
  <c r="AV87" i="34" s="1"/>
  <c r="AH87" i="34"/>
  <c r="AU87" i="34" s="1"/>
  <c r="AI76" i="34"/>
  <c r="AH76" i="34"/>
  <c r="AG76" i="34"/>
  <c r="AI67" i="34"/>
  <c r="AV67" i="34" s="1"/>
  <c r="AH67" i="34"/>
  <c r="AU67" i="34" s="1"/>
  <c r="AG67" i="34"/>
  <c r="AT67" i="34" s="1"/>
  <c r="AI58" i="34"/>
  <c r="AV58" i="34" s="1"/>
  <c r="AH58" i="34"/>
  <c r="AU58" i="34" s="1"/>
  <c r="AG58" i="34"/>
  <c r="AI57" i="34"/>
  <c r="AV57" i="34" s="1"/>
  <c r="AH57" i="34"/>
  <c r="AU57" i="34" s="1"/>
  <c r="AG57" i="34"/>
  <c r="AT57" i="34" s="1"/>
  <c r="AI56" i="34"/>
  <c r="AV56" i="34" s="1"/>
  <c r="AH56" i="34"/>
  <c r="AU56" i="34" s="1"/>
  <c r="AG56" i="34"/>
  <c r="AT56" i="34" s="1"/>
  <c r="AI47" i="34"/>
  <c r="AV47" i="34" s="1"/>
  <c r="AH47" i="34"/>
  <c r="AU47" i="34" s="1"/>
  <c r="AG47" i="34"/>
  <c r="AT47" i="34" s="1"/>
  <c r="AI46" i="34"/>
  <c r="AV46" i="34" s="1"/>
  <c r="AH46" i="34"/>
  <c r="AG46" i="34"/>
  <c r="AT46" i="34" s="1"/>
  <c r="AI45" i="34"/>
  <c r="AV45" i="34" s="1"/>
  <c r="AH45" i="34"/>
  <c r="AU45" i="34" s="1"/>
  <c r="AG45" i="34"/>
  <c r="AT45" i="34" s="1"/>
  <c r="AI44" i="34"/>
  <c r="AV44" i="34" s="1"/>
  <c r="AH44" i="34"/>
  <c r="AU44" i="34" s="1"/>
  <c r="AG44" i="34"/>
  <c r="AT44" i="34" s="1"/>
  <c r="AI43" i="34"/>
  <c r="AV43" i="34" s="1"/>
  <c r="AH43" i="34"/>
  <c r="AU43" i="34" s="1"/>
  <c r="AG43" i="34"/>
  <c r="AT43" i="34" s="1"/>
  <c r="AI42" i="34"/>
  <c r="AV42" i="34" s="1"/>
  <c r="AH42" i="34"/>
  <c r="AU42" i="34" s="1"/>
  <c r="AG42" i="34"/>
  <c r="AI41" i="34"/>
  <c r="AV41" i="34" s="1"/>
  <c r="AH41" i="34"/>
  <c r="AU41" i="34" s="1"/>
  <c r="AG41" i="34"/>
  <c r="AT41" i="34" s="1"/>
  <c r="AI40" i="34"/>
  <c r="AV40" i="34" s="1"/>
  <c r="AH40" i="34"/>
  <c r="AU40" i="34" s="1"/>
  <c r="AG40" i="34"/>
  <c r="AT40" i="34" s="1"/>
  <c r="AI31" i="34"/>
  <c r="AV31" i="34" s="1"/>
  <c r="AH31" i="34"/>
  <c r="AU31" i="34" s="1"/>
  <c r="AG31" i="34"/>
  <c r="AT31" i="34" s="1"/>
  <c r="AI30" i="34"/>
  <c r="AV30" i="34" s="1"/>
  <c r="AH30" i="34"/>
  <c r="AU30" i="34" s="1"/>
  <c r="AG30" i="34"/>
  <c r="AT30" i="34" s="1"/>
  <c r="AI29" i="34"/>
  <c r="AV29" i="34" s="1"/>
  <c r="AH29" i="34"/>
  <c r="AU29" i="34" s="1"/>
  <c r="AG29" i="34"/>
  <c r="AT29" i="34" s="1"/>
  <c r="AI28" i="34"/>
  <c r="AV28" i="34" s="1"/>
  <c r="AH28" i="34"/>
  <c r="AU28" i="34" s="1"/>
  <c r="AG28" i="34"/>
  <c r="AT28" i="34" s="1"/>
  <c r="AI19" i="34"/>
  <c r="AV19" i="34" s="1"/>
  <c r="AH19" i="34"/>
  <c r="AU19" i="34" s="1"/>
  <c r="AG19" i="34"/>
  <c r="AI18" i="34"/>
  <c r="AV18" i="34" s="1"/>
  <c r="AH18" i="34"/>
  <c r="AG18" i="34"/>
  <c r="AI17" i="34"/>
  <c r="AV17" i="34" s="1"/>
  <c r="AH17" i="34"/>
  <c r="AU17" i="34" s="1"/>
  <c r="AG17" i="34"/>
  <c r="AT17" i="34" s="1"/>
  <c r="AI16" i="34"/>
  <c r="AV16" i="34" s="1"/>
  <c r="AH16" i="34"/>
  <c r="AU16" i="34" s="1"/>
  <c r="AG16" i="34"/>
  <c r="AI7" i="34"/>
  <c r="AV8" i="34" s="1"/>
  <c r="AH7" i="34"/>
  <c r="AU8" i="34" s="1"/>
  <c r="AG7" i="34"/>
  <c r="AI81" i="20"/>
  <c r="AV81" i="20" s="1"/>
  <c r="AH81" i="20"/>
  <c r="AU81" i="20" s="1"/>
  <c r="AG81" i="20"/>
  <c r="AT81" i="20" s="1"/>
  <c r="AI80" i="20"/>
  <c r="AV80" i="20" s="1"/>
  <c r="AG80" i="20"/>
  <c r="AI79" i="20"/>
  <c r="AV79" i="20" s="1"/>
  <c r="AG79" i="20"/>
  <c r="AT79" i="20" s="1"/>
  <c r="AI78" i="20"/>
  <c r="AV78" i="20" s="1"/>
  <c r="AG78" i="20"/>
  <c r="AI77" i="20"/>
  <c r="AV77" i="20" s="1"/>
  <c r="AG77" i="20"/>
  <c r="AI76" i="20"/>
  <c r="AG76" i="20"/>
  <c r="AI67" i="20"/>
  <c r="AH67" i="20"/>
  <c r="AG67" i="20"/>
  <c r="AI58" i="20"/>
  <c r="AV58" i="20" s="1"/>
  <c r="AH58" i="20"/>
  <c r="AU58" i="20" s="1"/>
  <c r="AG58" i="20"/>
  <c r="AT58" i="20" s="1"/>
  <c r="AI57" i="20"/>
  <c r="AV57" i="20" s="1"/>
  <c r="AH57" i="20"/>
  <c r="AU57" i="20" s="1"/>
  <c r="AG57" i="20"/>
  <c r="AT57" i="20" s="1"/>
  <c r="AI56" i="20"/>
  <c r="AV56" i="20" s="1"/>
  <c r="AH56" i="20"/>
  <c r="AU56" i="20" s="1"/>
  <c r="AG56" i="20"/>
  <c r="AT56" i="20" s="1"/>
  <c r="AI47" i="20"/>
  <c r="AH47" i="20"/>
  <c r="AG47" i="20"/>
  <c r="AT47" i="20" s="1"/>
  <c r="AI46" i="20"/>
  <c r="AV46" i="20" s="1"/>
  <c r="AH46" i="20"/>
  <c r="AG46" i="20"/>
  <c r="AI44" i="20"/>
  <c r="AV44" i="20" s="1"/>
  <c r="AH44" i="20"/>
  <c r="AU44" i="20" s="1"/>
  <c r="AG44" i="20"/>
  <c r="AT44" i="20" s="1"/>
  <c r="AI43" i="20"/>
  <c r="AV43" i="20" s="1"/>
  <c r="AH43" i="20"/>
  <c r="AU43" i="20" s="1"/>
  <c r="AG43" i="20"/>
  <c r="AT43" i="20" s="1"/>
  <c r="AI42" i="20"/>
  <c r="AV42" i="20" s="1"/>
  <c r="AH42" i="20"/>
  <c r="AU42" i="20" s="1"/>
  <c r="AG42" i="20"/>
  <c r="AT42" i="20" s="1"/>
  <c r="AI40" i="20"/>
  <c r="AH40" i="20"/>
  <c r="AU40" i="20" s="1"/>
  <c r="AG40" i="20"/>
  <c r="AT40" i="20" s="1"/>
  <c r="AI39" i="20"/>
  <c r="AV39" i="20" s="1"/>
  <c r="AH39" i="20"/>
  <c r="AU39" i="20" s="1"/>
  <c r="AG39" i="20"/>
  <c r="AI38" i="20"/>
  <c r="AV38" i="20" s="1"/>
  <c r="AH38" i="20"/>
  <c r="AU38" i="20" s="1"/>
  <c r="AG38" i="20"/>
  <c r="AI37" i="20"/>
  <c r="AV37" i="20" s="1"/>
  <c r="AH37" i="20"/>
  <c r="AU37" i="20" s="1"/>
  <c r="AG37" i="20"/>
  <c r="AI36" i="20"/>
  <c r="AV36" i="20" s="1"/>
  <c r="AH36" i="20"/>
  <c r="AU36" i="20" s="1"/>
  <c r="AG36" i="20"/>
  <c r="AI35" i="20"/>
  <c r="AV35" i="20" s="1"/>
  <c r="AH35" i="20"/>
  <c r="AU35" i="20" s="1"/>
  <c r="AG35" i="20"/>
  <c r="AI26" i="20"/>
  <c r="AV26" i="20" s="1"/>
  <c r="AH26" i="20"/>
  <c r="AU26" i="20" s="1"/>
  <c r="AG26" i="20"/>
  <c r="AI24" i="20"/>
  <c r="AH24" i="20"/>
  <c r="AG24" i="20"/>
  <c r="AI23" i="20"/>
  <c r="AV23" i="20" s="1"/>
  <c r="AH23" i="20"/>
  <c r="AU23" i="20" s="1"/>
  <c r="AG23" i="20"/>
  <c r="AT23" i="20" s="1"/>
  <c r="BF23" i="20" s="1"/>
  <c r="AI21" i="20"/>
  <c r="AV21" i="20" s="1"/>
  <c r="AH21" i="20"/>
  <c r="AU21" i="20" s="1"/>
  <c r="AG21" i="20"/>
  <c r="AT21" i="20" s="1"/>
  <c r="BF21" i="20" s="1"/>
  <c r="AI20" i="20"/>
  <c r="AV20" i="20" s="1"/>
  <c r="AH20" i="20"/>
  <c r="AU20" i="20" s="1"/>
  <c r="AG20" i="20"/>
  <c r="AI19" i="20"/>
  <c r="AV19" i="20" s="1"/>
  <c r="AH19" i="20"/>
  <c r="AU19" i="20" s="1"/>
  <c r="AG19" i="20"/>
  <c r="AT19" i="20" s="1"/>
  <c r="BF19" i="20" s="1"/>
  <c r="AI18" i="20"/>
  <c r="AV18" i="20" s="1"/>
  <c r="AH18" i="20"/>
  <c r="AU18" i="20" s="1"/>
  <c r="AG18" i="20"/>
  <c r="AT18" i="20" s="1"/>
  <c r="AI17" i="20"/>
  <c r="AV17" i="20" s="1"/>
  <c r="AH17" i="20"/>
  <c r="AU17" i="20" s="1"/>
  <c r="AG17" i="20"/>
  <c r="AT17" i="20" s="1"/>
  <c r="BF17" i="20" s="1"/>
  <c r="AH16" i="20"/>
  <c r="AU16" i="20" s="1"/>
  <c r="AG16" i="20"/>
  <c r="AT16" i="20" s="1"/>
  <c r="AI14" i="20"/>
  <c r="AV14" i="20" s="1"/>
  <c r="AH14" i="20"/>
  <c r="AU14" i="20" s="1"/>
  <c r="BF14" i="20" s="1"/>
  <c r="AG14" i="20"/>
  <c r="AI13" i="20"/>
  <c r="AV13" i="20" s="1"/>
  <c r="AH13" i="20"/>
  <c r="AU13" i="20" s="1"/>
  <c r="AG13" i="20"/>
  <c r="BF13" i="20" s="1"/>
  <c r="AI12" i="20"/>
  <c r="AV12" i="20" s="1"/>
  <c r="AH12" i="20"/>
  <c r="AU12" i="20" s="1"/>
  <c r="AG12" i="20"/>
  <c r="AI11" i="20"/>
  <c r="AV11" i="20" s="1"/>
  <c r="AH11" i="20"/>
  <c r="AU11" i="20" s="1"/>
  <c r="AG11" i="20"/>
  <c r="AI10" i="20"/>
  <c r="AV10" i="20" s="1"/>
  <c r="AH10" i="20"/>
  <c r="AU10" i="20" s="1"/>
  <c r="AG10" i="20"/>
  <c r="AI9" i="20"/>
  <c r="AV9" i="20" s="1"/>
  <c r="AH9" i="20"/>
  <c r="AU9" i="20" s="1"/>
  <c r="AG9" i="20"/>
  <c r="AI7" i="20"/>
  <c r="AH7" i="20"/>
  <c r="AT7" i="20"/>
  <c r="AG320" i="18"/>
  <c r="AT320" i="18" s="1"/>
  <c r="AG319" i="18"/>
  <c r="AT319" i="18" s="1"/>
  <c r="AG310" i="18"/>
  <c r="AT310" i="18" s="1"/>
  <c r="AG309" i="18"/>
  <c r="AT309" i="18" s="1"/>
  <c r="AG308" i="18"/>
  <c r="AT308" i="18" s="1"/>
  <c r="AG307" i="18"/>
  <c r="AT307" i="18" s="1"/>
  <c r="AH256" i="18"/>
  <c r="AG256" i="18"/>
  <c r="AI247" i="18"/>
  <c r="AH247" i="18"/>
  <c r="AG247" i="18"/>
  <c r="AH238" i="18"/>
  <c r="AG238" i="18"/>
  <c r="AI229" i="18"/>
  <c r="AH229" i="18"/>
  <c r="AG229" i="18"/>
  <c r="AI220" i="18"/>
  <c r="AH220" i="18"/>
  <c r="AG220" i="18"/>
  <c r="AH211" i="18"/>
  <c r="AU211" i="18" s="1"/>
  <c r="AG211" i="18"/>
  <c r="AT211" i="18" s="1"/>
  <c r="AH210" i="18"/>
  <c r="AU210" i="18" s="1"/>
  <c r="AG210" i="18"/>
  <c r="AT210" i="18" s="1"/>
  <c r="AH208" i="18"/>
  <c r="AU208" i="18" s="1"/>
  <c r="AG208" i="18"/>
  <c r="AT208" i="18" s="1"/>
  <c r="AH206" i="18"/>
  <c r="AU206" i="18" s="1"/>
  <c r="AG206" i="18"/>
  <c r="AT206" i="18" s="1"/>
  <c r="AH204" i="18"/>
  <c r="AU204" i="18" s="1"/>
  <c r="AG204" i="18"/>
  <c r="AT204" i="18" s="1"/>
  <c r="AH202" i="18"/>
  <c r="AU202" i="18" s="1"/>
  <c r="AH201" i="18"/>
  <c r="AU201" i="18" s="1"/>
  <c r="AG201" i="18"/>
  <c r="AT201" i="18" s="1"/>
  <c r="AH200" i="18"/>
  <c r="AU200" i="18" s="1"/>
  <c r="AG200" i="18"/>
  <c r="AT200" i="18" s="1"/>
  <c r="AH198" i="18"/>
  <c r="AU198" i="18" s="1"/>
  <c r="AG198" i="18"/>
  <c r="AT198" i="18" s="1"/>
  <c r="AH196" i="18"/>
  <c r="AG196" i="18"/>
  <c r="AH195" i="18"/>
  <c r="AU195" i="18" s="1"/>
  <c r="AG195" i="18"/>
  <c r="AH194" i="18"/>
  <c r="AU194" i="18" s="1"/>
  <c r="AG194" i="18"/>
  <c r="AT194" i="18" s="1"/>
  <c r="AH193" i="18"/>
  <c r="AU193" i="18" s="1"/>
  <c r="AG193" i="18"/>
  <c r="AH192" i="18"/>
  <c r="AU192" i="18" s="1"/>
  <c r="AG192" i="18"/>
  <c r="AT192" i="18" s="1"/>
  <c r="AH191" i="18"/>
  <c r="AU191" i="18" s="1"/>
  <c r="AG191" i="18"/>
  <c r="AT191" i="18" s="1"/>
  <c r="AH190" i="18"/>
  <c r="AU190" i="18" s="1"/>
  <c r="AG190" i="18"/>
  <c r="AH189" i="18"/>
  <c r="AU189" i="18" s="1"/>
  <c r="AG189" i="18"/>
  <c r="AT189" i="18" s="1"/>
  <c r="AH188" i="18"/>
  <c r="AU188" i="18" s="1"/>
  <c r="AG188" i="18"/>
  <c r="AH187" i="18"/>
  <c r="AU187" i="18" s="1"/>
  <c r="AG187" i="18"/>
  <c r="AH186" i="18"/>
  <c r="AU186" i="18" s="1"/>
  <c r="AG186" i="18"/>
  <c r="AT186" i="18" s="1"/>
  <c r="AH185" i="18"/>
  <c r="AU185" i="18" s="1"/>
  <c r="AG185" i="18"/>
  <c r="AH134" i="18"/>
  <c r="AG134" i="18"/>
  <c r="AH133" i="18"/>
  <c r="AG133" i="18"/>
  <c r="AH132" i="18"/>
  <c r="AG132" i="18"/>
  <c r="AH131" i="18"/>
  <c r="AG131" i="18"/>
  <c r="AH130" i="18"/>
  <c r="AG130" i="18"/>
  <c r="AH129" i="18"/>
  <c r="AG129" i="18"/>
  <c r="AH128" i="18"/>
  <c r="AG128" i="18"/>
  <c r="AS128" i="18" s="1"/>
  <c r="AH127" i="18"/>
  <c r="AG127" i="18"/>
  <c r="AH125" i="18"/>
  <c r="AG125" i="18"/>
  <c r="AH124" i="18"/>
  <c r="AU124" i="18" s="1"/>
  <c r="AG124" i="18"/>
  <c r="AH123" i="18"/>
  <c r="AG123" i="18"/>
  <c r="AS123" i="18" s="1"/>
  <c r="AH122" i="18"/>
  <c r="AG122" i="18"/>
  <c r="AH121" i="18"/>
  <c r="AG121" i="18"/>
  <c r="AH120" i="18"/>
  <c r="AG120" i="18"/>
  <c r="AH119" i="18"/>
  <c r="AG119" i="18"/>
  <c r="AS119" i="18" s="1"/>
  <c r="AH117" i="18"/>
  <c r="AG117" i="18"/>
  <c r="AH115" i="18"/>
  <c r="AU115" i="18" s="1"/>
  <c r="AG115" i="18"/>
  <c r="AH113" i="18"/>
  <c r="AG113" i="18"/>
  <c r="AH112" i="18"/>
  <c r="AG112" i="18"/>
  <c r="AS112" i="18" s="1"/>
  <c r="AH110" i="18"/>
  <c r="AG110" i="18"/>
  <c r="AH109" i="18"/>
  <c r="AG109" i="18"/>
  <c r="AH108" i="18"/>
  <c r="AG108" i="18"/>
  <c r="AH107" i="18"/>
  <c r="AG107" i="18"/>
  <c r="AH106" i="18"/>
  <c r="AG106" i="18"/>
  <c r="AH105" i="18"/>
  <c r="AG105" i="18"/>
  <c r="AH103" i="18"/>
  <c r="AU103" i="18" s="1"/>
  <c r="AG103" i="18"/>
  <c r="AH102" i="18"/>
  <c r="AU102" i="18" s="1"/>
  <c r="AG102" i="18"/>
  <c r="AS102" i="18" s="1"/>
  <c r="AH101" i="18"/>
  <c r="AU101" i="18" s="1"/>
  <c r="AG101" i="18"/>
  <c r="AH100" i="18"/>
  <c r="AU100" i="18" s="1"/>
  <c r="AG100" i="18"/>
  <c r="AH99" i="18"/>
  <c r="AU99" i="18" s="1"/>
  <c r="AG99" i="18"/>
  <c r="AH98" i="18"/>
  <c r="AU98" i="18" s="1"/>
  <c r="AG98" i="18"/>
  <c r="AH97" i="18"/>
  <c r="AU97" i="18" s="1"/>
  <c r="AG97" i="18"/>
  <c r="AH96" i="18"/>
  <c r="AU96" i="18" s="1"/>
  <c r="AG96" i="18"/>
  <c r="AH95" i="18"/>
  <c r="AU95" i="18" s="1"/>
  <c r="AG95" i="18"/>
  <c r="AH94" i="18"/>
  <c r="AU94" i="18" s="1"/>
  <c r="AG94" i="18"/>
  <c r="AH93" i="18"/>
  <c r="AU93" i="18" s="1"/>
  <c r="AG93" i="18"/>
  <c r="AH92" i="18"/>
  <c r="AU92" i="18" s="1"/>
  <c r="AG92" i="18"/>
  <c r="AH91" i="18"/>
  <c r="AU91" i="18" s="1"/>
  <c r="AG91" i="18"/>
  <c r="AH90" i="18"/>
  <c r="AU90" i="18" s="1"/>
  <c r="AG90" i="18"/>
  <c r="AH89" i="18"/>
  <c r="AU89" i="18" s="1"/>
  <c r="AG89" i="18"/>
  <c r="AH88" i="18"/>
  <c r="AU88" i="18" s="1"/>
  <c r="AG88" i="18"/>
  <c r="AH87" i="18"/>
  <c r="AU87" i="18" s="1"/>
  <c r="AG87" i="18"/>
  <c r="AH86" i="18"/>
  <c r="AU86" i="18" s="1"/>
  <c r="AG86" i="18"/>
  <c r="AH85" i="18"/>
  <c r="AT84" i="18"/>
  <c r="AG75" i="18"/>
  <c r="AT75" i="18" s="1"/>
  <c r="AG74" i="18"/>
  <c r="AT74" i="18" s="1"/>
  <c r="AG73" i="18"/>
  <c r="AT73" i="18" s="1"/>
  <c r="AG71" i="18"/>
  <c r="AT71" i="18" s="1"/>
  <c r="AG70" i="18"/>
  <c r="AG69" i="18"/>
  <c r="AG68" i="18"/>
  <c r="AG67" i="18"/>
  <c r="AG65" i="18"/>
  <c r="AT65" i="18" s="1"/>
  <c r="AG64" i="18"/>
  <c r="AT64" i="18" s="1"/>
  <c r="AG63" i="18"/>
  <c r="AT63" i="18" s="1"/>
  <c r="AG62" i="18"/>
  <c r="AG61" i="18"/>
  <c r="AT61" i="18" s="1"/>
  <c r="AG60" i="18"/>
  <c r="AT60" i="18" s="1"/>
  <c r="AG59" i="18"/>
  <c r="AG58" i="18"/>
  <c r="AT58" i="18" s="1"/>
  <c r="AG57" i="18"/>
  <c r="AT57" i="18" s="1"/>
  <c r="AG56" i="18"/>
  <c r="AG55" i="18"/>
  <c r="AT55" i="18" s="1"/>
  <c r="AG54" i="18"/>
  <c r="AT54" i="18" s="1"/>
  <c r="AG53" i="18"/>
  <c r="AT53" i="18" s="1"/>
  <c r="AG52" i="18"/>
  <c r="AT52" i="18" s="1"/>
  <c r="AG51" i="18"/>
  <c r="AT51" i="18" s="1"/>
  <c r="AG50" i="18"/>
  <c r="AT50" i="18" s="1"/>
  <c r="AG49" i="18"/>
  <c r="AT49" i="18" s="1"/>
  <c r="AG48" i="18"/>
  <c r="AT48" i="18" s="1"/>
  <c r="AG47" i="18"/>
  <c r="AT47" i="18" s="1"/>
  <c r="AG46" i="18"/>
  <c r="AG45" i="18"/>
  <c r="AT45" i="18" s="1"/>
  <c r="AG44" i="18"/>
  <c r="AT44" i="18" s="1"/>
  <c r="AG43" i="18"/>
  <c r="AT43" i="18" s="1"/>
  <c r="AG42" i="18"/>
  <c r="AT42" i="18" s="1"/>
  <c r="AG41" i="18"/>
  <c r="AG40" i="18"/>
  <c r="AG39" i="18"/>
  <c r="AT39" i="18" s="1"/>
  <c r="AG38" i="18"/>
  <c r="AG37" i="18"/>
  <c r="AT37" i="18" s="1"/>
  <c r="AG36" i="18"/>
  <c r="AT36" i="18" s="1"/>
  <c r="AG35" i="18"/>
  <c r="AT35" i="18" s="1"/>
  <c r="AG34" i="18"/>
  <c r="AT34" i="18" s="1"/>
  <c r="AG33" i="18"/>
  <c r="AG32" i="18"/>
  <c r="AG31" i="18"/>
  <c r="AT31" i="18" s="1"/>
  <c r="AG30" i="18"/>
  <c r="AT30" i="18" s="1"/>
  <c r="AG29" i="18"/>
  <c r="AT29" i="18" s="1"/>
  <c r="AG28" i="18"/>
  <c r="AT28" i="18" s="1"/>
  <c r="AG27" i="18"/>
  <c r="AT27" i="18" s="1"/>
  <c r="AG26" i="18"/>
  <c r="AT26" i="18" s="1"/>
  <c r="AG25" i="18"/>
  <c r="AT25" i="18" s="1"/>
  <c r="AG24" i="18"/>
  <c r="AG23" i="18"/>
  <c r="AT23" i="18" s="1"/>
  <c r="AG22" i="18"/>
  <c r="AT22" i="18" s="1"/>
  <c r="AG21" i="18"/>
  <c r="AT21" i="18" s="1"/>
  <c r="AG20" i="18"/>
  <c r="AT20" i="18" s="1"/>
  <c r="AG19" i="18"/>
  <c r="AT19" i="18" s="1"/>
  <c r="AG18" i="18"/>
  <c r="AT18" i="18" s="1"/>
  <c r="AG17" i="18"/>
  <c r="AT17" i="18" s="1"/>
  <c r="AG16" i="18"/>
  <c r="AT16" i="18" s="1"/>
  <c r="AG15" i="18"/>
  <c r="AT15" i="18" s="1"/>
  <c r="AG14" i="18"/>
  <c r="AG13" i="18"/>
  <c r="AT13" i="18" s="1"/>
  <c r="AG12" i="18"/>
  <c r="AT12" i="18" s="1"/>
  <c r="AG11" i="18"/>
  <c r="AT11" i="18" s="1"/>
  <c r="AG10" i="18"/>
  <c r="AT10" i="18" s="1"/>
  <c r="AG9" i="18"/>
  <c r="AT9" i="18" s="1"/>
  <c r="AG8" i="18"/>
  <c r="BF149" i="37"/>
  <c r="AH149" i="37"/>
  <c r="AG149" i="37"/>
  <c r="BF139" i="37"/>
  <c r="AH139" i="37"/>
  <c r="AG139" i="37"/>
  <c r="BF129" i="37"/>
  <c r="AH129" i="37"/>
  <c r="AG129" i="37"/>
  <c r="BF119" i="37"/>
  <c r="BF120" i="37" s="1"/>
  <c r="AH119" i="37"/>
  <c r="AH120" i="37" s="1"/>
  <c r="AG119" i="37"/>
  <c r="AG120" i="37" s="1"/>
  <c r="BF110" i="37"/>
  <c r="AH110" i="37"/>
  <c r="AG110" i="37"/>
  <c r="BF101" i="37"/>
  <c r="AH101" i="37"/>
  <c r="AG101" i="37"/>
  <c r="BF92" i="37"/>
  <c r="AG92" i="37"/>
  <c r="BF83" i="37"/>
  <c r="AH83" i="37"/>
  <c r="AG83" i="37"/>
  <c r="BF72" i="37"/>
  <c r="AH72" i="37"/>
  <c r="AG72" i="37"/>
  <c r="BF63" i="37"/>
  <c r="AH63" i="37"/>
  <c r="AG63" i="37"/>
  <c r="BF54" i="37"/>
  <c r="AH54" i="37"/>
  <c r="AG54" i="37"/>
  <c r="BF45" i="37"/>
  <c r="AH45" i="37"/>
  <c r="AG45" i="37"/>
  <c r="BF36" i="37"/>
  <c r="AI36" i="37"/>
  <c r="AH36" i="37"/>
  <c r="AG36" i="37"/>
  <c r="BF27" i="37"/>
  <c r="AI27" i="37"/>
  <c r="AH27" i="37"/>
  <c r="AG27" i="37"/>
  <c r="BF18" i="37"/>
  <c r="AH18" i="37"/>
  <c r="AG18" i="37"/>
  <c r="AH8" i="37"/>
  <c r="AG8" i="37"/>
  <c r="AI258" i="38"/>
  <c r="AV258" i="38" s="1"/>
  <c r="AH258" i="38"/>
  <c r="AU258" i="38" s="1"/>
  <c r="AG258" i="38"/>
  <c r="AT258" i="38" s="1"/>
  <c r="AI257" i="38"/>
  <c r="AV257" i="38" s="1"/>
  <c r="AH257" i="38"/>
  <c r="AG257" i="38"/>
  <c r="AT257" i="38" s="1"/>
  <c r="AI248" i="38"/>
  <c r="AV248" i="38" s="1"/>
  <c r="AH248" i="38"/>
  <c r="AU248" i="38" s="1"/>
  <c r="AG248" i="38"/>
  <c r="AI247" i="38"/>
  <c r="AH247" i="38"/>
  <c r="AU247" i="38" s="1"/>
  <c r="AG247" i="38"/>
  <c r="AT247" i="38" s="1"/>
  <c r="AI246" i="38"/>
  <c r="AV246" i="38" s="1"/>
  <c r="AH246" i="38"/>
  <c r="AU246" i="38" s="1"/>
  <c r="AG246" i="38"/>
  <c r="AI237" i="38"/>
  <c r="AV237" i="38" s="1"/>
  <c r="AH237" i="38"/>
  <c r="AU237" i="38" s="1"/>
  <c r="AG237" i="38"/>
  <c r="AI236" i="38"/>
  <c r="AV236" i="38" s="1"/>
  <c r="AH236" i="38"/>
  <c r="AU236" i="38" s="1"/>
  <c r="AU238" i="38" s="1"/>
  <c r="AG236" i="38"/>
  <c r="AI235" i="38"/>
  <c r="AV235" i="38" s="1"/>
  <c r="AH235" i="38"/>
  <c r="AU235" i="38" s="1"/>
  <c r="AG235" i="38"/>
  <c r="AI226" i="38"/>
  <c r="AV226" i="38" s="1"/>
  <c r="AH226" i="38"/>
  <c r="AU226" i="38" s="1"/>
  <c r="AG226" i="38"/>
  <c r="AI225" i="38"/>
  <c r="AV225" i="38" s="1"/>
  <c r="AH225" i="38"/>
  <c r="AG225" i="38"/>
  <c r="AI224" i="38"/>
  <c r="AV224" i="38" s="1"/>
  <c r="AH224" i="38"/>
  <c r="AU224" i="38" s="1"/>
  <c r="AG224" i="38"/>
  <c r="AI215" i="38"/>
  <c r="AV215" i="38" s="1"/>
  <c r="AH215" i="38"/>
  <c r="AU215" i="38" s="1"/>
  <c r="AG215" i="38"/>
  <c r="AI214" i="38"/>
  <c r="AV214" i="38" s="1"/>
  <c r="AV216" i="38" s="1"/>
  <c r="AH214" i="38"/>
  <c r="AU214" i="38" s="1"/>
  <c r="AG214" i="38"/>
  <c r="AI213" i="38"/>
  <c r="AV213" i="38" s="1"/>
  <c r="AH213" i="38"/>
  <c r="AU213" i="38" s="1"/>
  <c r="AG213" i="38"/>
  <c r="AI204" i="38"/>
  <c r="AV204" i="38" s="1"/>
  <c r="AH204" i="38"/>
  <c r="AU204" i="38" s="1"/>
  <c r="AG204" i="38"/>
  <c r="AI203" i="38"/>
  <c r="AV203" i="38" s="1"/>
  <c r="AH203" i="38"/>
  <c r="AU203" i="38" s="1"/>
  <c r="AG203" i="38"/>
  <c r="AI202" i="38"/>
  <c r="AV202" i="38" s="1"/>
  <c r="AH202" i="38"/>
  <c r="AU202" i="38" s="1"/>
  <c r="AG202" i="38"/>
  <c r="AS94" i="18" l="1"/>
  <c r="AS109" i="18"/>
  <c r="AS121" i="18"/>
  <c r="BI121" i="18" s="1"/>
  <c r="AS125" i="18"/>
  <c r="BI125" i="18" s="1"/>
  <c r="AS130" i="18"/>
  <c r="BI130" i="18" s="1"/>
  <c r="AT12" i="20"/>
  <c r="BF12" i="20" s="1"/>
  <c r="BF10" i="20"/>
  <c r="AT10" i="20"/>
  <c r="AU7" i="20"/>
  <c r="BF7" i="20" s="1"/>
  <c r="AT11" i="20"/>
  <c r="BF11" i="20" s="1"/>
  <c r="AV7" i="20"/>
  <c r="BF18" i="20"/>
  <c r="AS132" i="18"/>
  <c r="BI132" i="18" s="1"/>
  <c r="AV82" i="20"/>
  <c r="AT82" i="20"/>
  <c r="BF9" i="20"/>
  <c r="AU147" i="34"/>
  <c r="AU148" i="34" s="1"/>
  <c r="AH148" i="34"/>
  <c r="AT76" i="34"/>
  <c r="AT79" i="34" s="1"/>
  <c r="AG79" i="34"/>
  <c r="AU76" i="34"/>
  <c r="AU79" i="34" s="1"/>
  <c r="AH79" i="34"/>
  <c r="AV76" i="34"/>
  <c r="BF76" i="34" s="1"/>
  <c r="BF79" i="34" s="1"/>
  <c r="AI79" i="34"/>
  <c r="AS134" i="18"/>
  <c r="AS95" i="18"/>
  <c r="AS99" i="18"/>
  <c r="AS108" i="18"/>
  <c r="AS113" i="18"/>
  <c r="BI113" i="18" s="1"/>
  <c r="AS120" i="18"/>
  <c r="AS129" i="18"/>
  <c r="BI129" i="18" s="1"/>
  <c r="AS133" i="18"/>
  <c r="AS106" i="18"/>
  <c r="AS110" i="18"/>
  <c r="AS117" i="18"/>
  <c r="BI117" i="18" s="1"/>
  <c r="AS122" i="18"/>
  <c r="BI122" i="18" s="1"/>
  <c r="AS127" i="18"/>
  <c r="BI127" i="18" s="1"/>
  <c r="AS131" i="18"/>
  <c r="BI131" i="18" s="1"/>
  <c r="AT96" i="18"/>
  <c r="BF96" i="18" s="1"/>
  <c r="AS96" i="18"/>
  <c r="AT105" i="18"/>
  <c r="BF105" i="18" s="1"/>
  <c r="AS105" i="18"/>
  <c r="AT89" i="18"/>
  <c r="BF89" i="18" s="1"/>
  <c r="AS89" i="18"/>
  <c r="AT87" i="18"/>
  <c r="BF87" i="18" s="1"/>
  <c r="AS87" i="18"/>
  <c r="AT91" i="18"/>
  <c r="BF91" i="18" s="1"/>
  <c r="AS91" i="18"/>
  <c r="AT103" i="18"/>
  <c r="BF103" i="18" s="1"/>
  <c r="AS103" i="18"/>
  <c r="AT92" i="18"/>
  <c r="BF92" i="18" s="1"/>
  <c r="AS92" i="18"/>
  <c r="AT115" i="18"/>
  <c r="BF115" i="18" s="1"/>
  <c r="AS115" i="18"/>
  <c r="AT93" i="18"/>
  <c r="BF93" i="18" s="1"/>
  <c r="AS93" i="18"/>
  <c r="AT101" i="18"/>
  <c r="BF101" i="18" s="1"/>
  <c r="AS101" i="18"/>
  <c r="AT86" i="18"/>
  <c r="BF86" i="18" s="1"/>
  <c r="AS86" i="18"/>
  <c r="AT90" i="18"/>
  <c r="BF90" i="18" s="1"/>
  <c r="AS90" i="18"/>
  <c r="AT98" i="18"/>
  <c r="BF98" i="18" s="1"/>
  <c r="AS98" i="18"/>
  <c r="AT107" i="18"/>
  <c r="BF107" i="18" s="1"/>
  <c r="AS107" i="18"/>
  <c r="AT124" i="18"/>
  <c r="BF124" i="18" s="1"/>
  <c r="AS124" i="18"/>
  <c r="AT88" i="18"/>
  <c r="BF88" i="18" s="1"/>
  <c r="AS88" i="18"/>
  <c r="AT100" i="18"/>
  <c r="BF100" i="18" s="1"/>
  <c r="AS100" i="18"/>
  <c r="BF84" i="18"/>
  <c r="AT97" i="18"/>
  <c r="BF97" i="18" s="1"/>
  <c r="AS97" i="18"/>
  <c r="AS85" i="18"/>
  <c r="AT16" i="36"/>
  <c r="AT19" i="36" s="1"/>
  <c r="AG19" i="36"/>
  <c r="AU19" i="36" s="1"/>
  <c r="AU85" i="18"/>
  <c r="BF85" i="18" s="1"/>
  <c r="AU59" i="34"/>
  <c r="AS6" i="36"/>
  <c r="AG76" i="18"/>
  <c r="AV59" i="34"/>
  <c r="AV205" i="38"/>
  <c r="AV238" i="38"/>
  <c r="AU205" i="38"/>
  <c r="AU216" i="38"/>
  <c r="AS84" i="36"/>
  <c r="AS34" i="36"/>
  <c r="AS53" i="36"/>
  <c r="AS203" i="38"/>
  <c r="AS63" i="37"/>
  <c r="AS139" i="37"/>
  <c r="BF130" i="37"/>
  <c r="BF105" i="36"/>
  <c r="AG130" i="37"/>
  <c r="AH140" i="37"/>
  <c r="AS26" i="20"/>
  <c r="BF237" i="38"/>
  <c r="BF140" i="37"/>
  <c r="AH130" i="37"/>
  <c r="AG140" i="37"/>
  <c r="AH150" i="37"/>
  <c r="BF113" i="36"/>
  <c r="BF150" i="37"/>
  <c r="AS101" i="37"/>
  <c r="Z6" i="39"/>
  <c r="BF84" i="36"/>
  <c r="BF165" i="36"/>
  <c r="AS31" i="36"/>
  <c r="AT34" i="36"/>
  <c r="BF34" i="36" s="1"/>
  <c r="AT53" i="36"/>
  <c r="BF53" i="36" s="1"/>
  <c r="AS73" i="36"/>
  <c r="AS134" i="36"/>
  <c r="AV134" i="36"/>
  <c r="BF134" i="36" s="1"/>
  <c r="AG150" i="37"/>
  <c r="BF203" i="38"/>
  <c r="AS226" i="38"/>
  <c r="AS257" i="38"/>
  <c r="AS38" i="18"/>
  <c r="AS24" i="18"/>
  <c r="BF194" i="18"/>
  <c r="AS56" i="18"/>
  <c r="AT24" i="18"/>
  <c r="BF24" i="18" s="1"/>
  <c r="AS25" i="18"/>
  <c r="AS49" i="18"/>
  <c r="AT56" i="18"/>
  <c r="BF56" i="18" s="1"/>
  <c r="AS57" i="18"/>
  <c r="AS67" i="18"/>
  <c r="BF20" i="18"/>
  <c r="BF54" i="18"/>
  <c r="AS185" i="18"/>
  <c r="AT185" i="18"/>
  <c r="BF185" i="18" s="1"/>
  <c r="AS196" i="18"/>
  <c r="AT196" i="18"/>
  <c r="BF196" i="18" s="1"/>
  <c r="AS319" i="18"/>
  <c r="BF320" i="18"/>
  <c r="AS14" i="20"/>
  <c r="AS39" i="20"/>
  <c r="AS57" i="20"/>
  <c r="AS110" i="37"/>
  <c r="AS72" i="37"/>
  <c r="AS36" i="37"/>
  <c r="AT147" i="34"/>
  <c r="BF147" i="34" s="1"/>
  <c r="BF148" i="34" s="1"/>
  <c r="BF97" i="34"/>
  <c r="AS46" i="34"/>
  <c r="AS110" i="34"/>
  <c r="BF29" i="34"/>
  <c r="AS57" i="34"/>
  <c r="BF16" i="34"/>
  <c r="AU46" i="34"/>
  <c r="BF46" i="34" s="1"/>
  <c r="BF214" i="38"/>
  <c r="AS214" i="38"/>
  <c r="BF236" i="38"/>
  <c r="AS236" i="38"/>
  <c r="BF248" i="38"/>
  <c r="AS45" i="37"/>
  <c r="AS14" i="18"/>
  <c r="AT14" i="18"/>
  <c r="BF14" i="18" s="1"/>
  <c r="BF35" i="18"/>
  <c r="AS35" i="18"/>
  <c r="AS247" i="18"/>
  <c r="BF247" i="18"/>
  <c r="BF202" i="38"/>
  <c r="AS204" i="38"/>
  <c r="AS225" i="38"/>
  <c r="AS54" i="37"/>
  <c r="AS32" i="18"/>
  <c r="AT32" i="18"/>
  <c r="BF32" i="18" s="1"/>
  <c r="AS62" i="18"/>
  <c r="AT62" i="18"/>
  <c r="BF62" i="18" s="1"/>
  <c r="AT188" i="18"/>
  <c r="BF188" i="18" s="1"/>
  <c r="AS188" i="18"/>
  <c r="AS246" i="38"/>
  <c r="AT59" i="18"/>
  <c r="BF59" i="18" s="1"/>
  <c r="AS59" i="18"/>
  <c r="AU257" i="38"/>
  <c r="BF257" i="38" s="1"/>
  <c r="AS8" i="18"/>
  <c r="AT8" i="18"/>
  <c r="BF8" i="18" s="1"/>
  <c r="AT41" i="18"/>
  <c r="BF41" i="18" s="1"/>
  <c r="AS41" i="18"/>
  <c r="AS95" i="36"/>
  <c r="BF95" i="36"/>
  <c r="AS247" i="38"/>
  <c r="AS83" i="37"/>
  <c r="AS119" i="37"/>
  <c r="AS120" i="37" s="1"/>
  <c r="AS11" i="18"/>
  <c r="AS187" i="18"/>
  <c r="AT187" i="18"/>
  <c r="BF187" i="18" s="1"/>
  <c r="AT20" i="20"/>
  <c r="BF20" i="20" s="1"/>
  <c r="AS20" i="20"/>
  <c r="AS27" i="37"/>
  <c r="AS149" i="37"/>
  <c r="BF45" i="18"/>
  <c r="AT190" i="18"/>
  <c r="BF190" i="18" s="1"/>
  <c r="AS190" i="18"/>
  <c r="AS75" i="36"/>
  <c r="AT75" i="36"/>
  <c r="BF75" i="36" s="1"/>
  <c r="AS109" i="36"/>
  <c r="BF235" i="38"/>
  <c r="BF246" i="38"/>
  <c r="AS92" i="37"/>
  <c r="AS129" i="37"/>
  <c r="BF22" i="18"/>
  <c r="AT33" i="18"/>
  <c r="BF33" i="18" s="1"/>
  <c r="AS33" i="18"/>
  <c r="BF48" i="18"/>
  <c r="AS65" i="18"/>
  <c r="AS193" i="18"/>
  <c r="AT193" i="18"/>
  <c r="BF193" i="18" s="1"/>
  <c r="BF226" i="38"/>
  <c r="AS18" i="37"/>
  <c r="AS40" i="18"/>
  <c r="AT40" i="18"/>
  <c r="BF40" i="18" s="1"/>
  <c r="BF10" i="36"/>
  <c r="AS43" i="18"/>
  <c r="AS46" i="18"/>
  <c r="BF69" i="18"/>
  <c r="BF192" i="18"/>
  <c r="BF238" i="18"/>
  <c r="BF307" i="18"/>
  <c r="BF56" i="34"/>
  <c r="BF13" i="18"/>
  <c r="BF16" i="18"/>
  <c r="BF17" i="18"/>
  <c r="BF19" i="18"/>
  <c r="BF26" i="18"/>
  <c r="BF49" i="18"/>
  <c r="BF51" i="18"/>
  <c r="BF52" i="18"/>
  <c r="BF200" i="18"/>
  <c r="I58" i="32"/>
  <c r="AU155" i="36"/>
  <c r="BF155" i="36" s="1"/>
  <c r="AS155" i="36"/>
  <c r="AS9" i="18"/>
  <c r="BF186" i="18"/>
  <c r="BF189" i="18"/>
  <c r="BF191" i="18"/>
  <c r="AS206" i="18"/>
  <c r="AS23" i="20"/>
  <c r="AS42" i="34"/>
  <c r="AT42" i="34"/>
  <c r="BF42" i="34" s="1"/>
  <c r="AS79" i="36"/>
  <c r="AT79" i="36"/>
  <c r="BF79" i="36" s="1"/>
  <c r="AS27" i="18"/>
  <c r="AS30" i="18"/>
  <c r="BF43" i="18"/>
  <c r="AT46" i="18"/>
  <c r="BF46" i="18" s="1"/>
  <c r="AS64" i="18"/>
  <c r="AS70" i="18"/>
  <c r="BF198" i="18"/>
  <c r="AS201" i="18"/>
  <c r="BF39" i="20"/>
  <c r="BF67" i="20"/>
  <c r="BF11" i="36"/>
  <c r="BF98" i="36"/>
  <c r="BF146" i="36"/>
  <c r="BF11" i="18"/>
  <c r="BF12" i="18"/>
  <c r="BF23" i="18"/>
  <c r="BF29" i="18"/>
  <c r="AS48" i="18"/>
  <c r="BF55" i="18"/>
  <c r="AS73" i="18"/>
  <c r="AS195" i="18"/>
  <c r="AS220" i="18"/>
  <c r="AS18" i="34"/>
  <c r="AS16" i="18"/>
  <c r="AS19" i="18"/>
  <c r="AS22" i="18"/>
  <c r="AT38" i="18"/>
  <c r="AS51" i="18"/>
  <c r="AS54" i="18"/>
  <c r="BF204" i="18"/>
  <c r="AS210" i="18"/>
  <c r="BF115" i="34"/>
  <c r="AS115" i="34"/>
  <c r="AS103" i="36"/>
  <c r="AS110" i="36"/>
  <c r="BF123" i="36"/>
  <c r="BF145" i="36"/>
  <c r="AS13" i="20"/>
  <c r="AS36" i="20"/>
  <c r="AS37" i="20"/>
  <c r="AS44" i="20"/>
  <c r="AS77" i="20"/>
  <c r="AS41" i="34"/>
  <c r="AS8" i="36"/>
  <c r="AS11" i="36"/>
  <c r="BF28" i="36"/>
  <c r="AS37" i="36"/>
  <c r="AS55" i="36"/>
  <c r="AS78" i="36"/>
  <c r="AS98" i="36"/>
  <c r="AS152" i="36"/>
  <c r="BF47" i="20"/>
  <c r="BF76" i="20"/>
  <c r="BF14" i="36"/>
  <c r="AS42" i="36"/>
  <c r="BF94" i="36"/>
  <c r="AS106" i="36"/>
  <c r="BF111" i="36"/>
  <c r="BF133" i="36"/>
  <c r="BF151" i="36"/>
  <c r="BF38" i="20"/>
  <c r="AS46" i="20"/>
  <c r="AS29" i="34"/>
  <c r="BF7" i="36"/>
  <c r="BF13" i="36"/>
  <c r="AS27" i="36"/>
  <c r="AS56" i="36"/>
  <c r="AS76" i="36"/>
  <c r="BF104" i="36"/>
  <c r="AS148" i="36"/>
  <c r="AS11" i="20"/>
  <c r="BF43" i="34"/>
  <c r="BF40" i="36"/>
  <c r="BF52" i="36"/>
  <c r="AS70" i="36"/>
  <c r="AS71" i="36"/>
  <c r="BF81" i="36"/>
  <c r="BF83" i="36"/>
  <c r="AS100" i="36"/>
  <c r="AS112" i="36"/>
  <c r="AS132" i="36"/>
  <c r="AS309" i="18"/>
  <c r="AT26" i="20"/>
  <c r="BF26" i="20" s="1"/>
  <c r="AS43" i="20"/>
  <c r="BF77" i="20"/>
  <c r="AS80" i="20"/>
  <c r="AS81" i="20"/>
  <c r="AS30" i="34"/>
  <c r="AS97" i="34"/>
  <c r="AT8" i="36"/>
  <c r="BF8" i="36" s="1"/>
  <c r="AS12" i="36"/>
  <c r="BF17" i="36"/>
  <c r="AU37" i="36"/>
  <c r="BF37" i="36" s="1"/>
  <c r="AS58" i="36"/>
  <c r="BF147" i="36"/>
  <c r="AS165" i="36"/>
  <c r="BF166" i="36"/>
  <c r="BF35" i="20"/>
  <c r="AT46" i="20"/>
  <c r="BF46" i="20" s="1"/>
  <c r="AS16" i="36"/>
  <c r="AS26" i="36"/>
  <c r="AT27" i="36"/>
  <c r="BF27" i="36" s="1"/>
  <c r="BF38" i="36"/>
  <c r="BF43" i="36"/>
  <c r="BF99" i="36"/>
  <c r="BF148" i="36"/>
  <c r="AS154" i="36"/>
  <c r="BI119" i="18"/>
  <c r="AT110" i="18"/>
  <c r="BF110" i="18" s="1"/>
  <c r="AT109" i="18"/>
  <c r="BF109" i="18" s="1"/>
  <c r="BI109" i="18" s="1"/>
  <c r="AT108" i="18"/>
  <c r="BF108" i="18" s="1"/>
  <c r="BI108" i="18" s="1"/>
  <c r="AT106" i="18"/>
  <c r="BF106" i="18" s="1"/>
  <c r="AT102" i="18"/>
  <c r="BF102" i="18" s="1"/>
  <c r="AT99" i="18"/>
  <c r="BF99" i="18" s="1"/>
  <c r="AT95" i="18"/>
  <c r="BF95" i="18" s="1"/>
  <c r="AT94" i="18"/>
  <c r="BF94" i="18" s="1"/>
  <c r="BF126" i="34"/>
  <c r="BF57" i="20"/>
  <c r="U6" i="39"/>
  <c r="BF164" i="36"/>
  <c r="AS166" i="36"/>
  <c r="AS164" i="36"/>
  <c r="BF153" i="36"/>
  <c r="BF154" i="36"/>
  <c r="BF152" i="36"/>
  <c r="AS153" i="36"/>
  <c r="AS151" i="36"/>
  <c r="BF149" i="36"/>
  <c r="AS146" i="36"/>
  <c r="AS149" i="36"/>
  <c r="AS147" i="36"/>
  <c r="AS145" i="36"/>
  <c r="BF132" i="36"/>
  <c r="BF135" i="36"/>
  <c r="AS135" i="36"/>
  <c r="AS133" i="36"/>
  <c r="AS123" i="36"/>
  <c r="BF109" i="36"/>
  <c r="AS113" i="36"/>
  <c r="BF112" i="36"/>
  <c r="AS111" i="36"/>
  <c r="BF110" i="36"/>
  <c r="BF107" i="36"/>
  <c r="BF103" i="36"/>
  <c r="AS104" i="36"/>
  <c r="AV106" i="36"/>
  <c r="BF106" i="36" s="1"/>
  <c r="AS107" i="36"/>
  <c r="AS105" i="36"/>
  <c r="BF97" i="36"/>
  <c r="BF96" i="36"/>
  <c r="BF101" i="36"/>
  <c r="AT100" i="36"/>
  <c r="BF100" i="36" s="1"/>
  <c r="AS101" i="36"/>
  <c r="AS99" i="36"/>
  <c r="AS94" i="36"/>
  <c r="AS96" i="36"/>
  <c r="AS97" i="36"/>
  <c r="BF85" i="36"/>
  <c r="BF82" i="36"/>
  <c r="AS85" i="36"/>
  <c r="AS83" i="36"/>
  <c r="AS82" i="36"/>
  <c r="AS81" i="36"/>
  <c r="BF73" i="36"/>
  <c r="BF74" i="36"/>
  <c r="BF78" i="36"/>
  <c r="AS74" i="36"/>
  <c r="AS77" i="36"/>
  <c r="BF76" i="36"/>
  <c r="BF69" i="36"/>
  <c r="BF68" i="36"/>
  <c r="BF70" i="36"/>
  <c r="AS69" i="36"/>
  <c r="AS68" i="36"/>
  <c r="BF54" i="36"/>
  <c r="BF59" i="36"/>
  <c r="BF55" i="36"/>
  <c r="BF58" i="36"/>
  <c r="BF57" i="36"/>
  <c r="AS59" i="36"/>
  <c r="AS54" i="36"/>
  <c r="AS57" i="36"/>
  <c r="AS52" i="36"/>
  <c r="BF56" i="36"/>
  <c r="BF41" i="36"/>
  <c r="AV42" i="36"/>
  <c r="BF42" i="36" s="1"/>
  <c r="AS43" i="36"/>
  <c r="AS40" i="36"/>
  <c r="AS41" i="36"/>
  <c r="AS38" i="36"/>
  <c r="BF35" i="36"/>
  <c r="AS35" i="36"/>
  <c r="BF26" i="36"/>
  <c r="BF29" i="36"/>
  <c r="BF32" i="36"/>
  <c r="BF30" i="36"/>
  <c r="AS29" i="36"/>
  <c r="BF31" i="36"/>
  <c r="AS32" i="36"/>
  <c r="AS30" i="36"/>
  <c r="AS28" i="36"/>
  <c r="BF6" i="36"/>
  <c r="BF12" i="36"/>
  <c r="BF9" i="36"/>
  <c r="BF15" i="36"/>
  <c r="AS9" i="36"/>
  <c r="AS17" i="36"/>
  <c r="AS7" i="36"/>
  <c r="AS15" i="36"/>
  <c r="AS14" i="36"/>
  <c r="AS10" i="36"/>
  <c r="AS13" i="36"/>
  <c r="BF156" i="34"/>
  <c r="AS156" i="34"/>
  <c r="AS147" i="34"/>
  <c r="AS148" i="34" s="1"/>
  <c r="AS126" i="34"/>
  <c r="BF113" i="34"/>
  <c r="BF114" i="34"/>
  <c r="AS113" i="34"/>
  <c r="AS117" i="34"/>
  <c r="AS114" i="34"/>
  <c r="BF108" i="34"/>
  <c r="BF109" i="34"/>
  <c r="AS108" i="34"/>
  <c r="AU110" i="34"/>
  <c r="BF110" i="34" s="1"/>
  <c r="AS111" i="34"/>
  <c r="BL111" i="34" s="1"/>
  <c r="AS109" i="34"/>
  <c r="BF96" i="34"/>
  <c r="BF98" i="34"/>
  <c r="AS98" i="34"/>
  <c r="AS96" i="34"/>
  <c r="BF87" i="34"/>
  <c r="AS87" i="34"/>
  <c r="AS76" i="34"/>
  <c r="AS79" i="34" s="1"/>
  <c r="BF67" i="34"/>
  <c r="AS67" i="34"/>
  <c r="BF58" i="34"/>
  <c r="BF57" i="34"/>
  <c r="AS58" i="34"/>
  <c r="AS56" i="34"/>
  <c r="BF40" i="34"/>
  <c r="BF44" i="34"/>
  <c r="BF47" i="34"/>
  <c r="BF41" i="34"/>
  <c r="BF45" i="34"/>
  <c r="AS44" i="34"/>
  <c r="AS47" i="34"/>
  <c r="AS45" i="34"/>
  <c r="AS40" i="34"/>
  <c r="AS43" i="34"/>
  <c r="BF31" i="34"/>
  <c r="BF28" i="34"/>
  <c r="BF30" i="34"/>
  <c r="AS28" i="34"/>
  <c r="AS31" i="34"/>
  <c r="BF19" i="34"/>
  <c r="BF17" i="34"/>
  <c r="AS16" i="34"/>
  <c r="AU18" i="34"/>
  <c r="BF18" i="34" s="1"/>
  <c r="AS19" i="34"/>
  <c r="AS17" i="34"/>
  <c r="BF7" i="34"/>
  <c r="AS7" i="34"/>
  <c r="BF79" i="20"/>
  <c r="BF78" i="20"/>
  <c r="BF80" i="20"/>
  <c r="BF81" i="20"/>
  <c r="AS78" i="20"/>
  <c r="AS76" i="20"/>
  <c r="AS79" i="20"/>
  <c r="AS67" i="20"/>
  <c r="BF56" i="20"/>
  <c r="BF58" i="20"/>
  <c r="AS58" i="20"/>
  <c r="AS56" i="20"/>
  <c r="AS47" i="20"/>
  <c r="BF44" i="20"/>
  <c r="BF42" i="20"/>
  <c r="BF43" i="20"/>
  <c r="AS42" i="20"/>
  <c r="BF36" i="20"/>
  <c r="BF40" i="20"/>
  <c r="AS40" i="20"/>
  <c r="AS35" i="20"/>
  <c r="AS38" i="20"/>
  <c r="BF37" i="20"/>
  <c r="AS24" i="20"/>
  <c r="AS18" i="20"/>
  <c r="BI18" i="20" s="1"/>
  <c r="AS21" i="20"/>
  <c r="AS19" i="20"/>
  <c r="BI19" i="20" s="1"/>
  <c r="AS17" i="20"/>
  <c r="BI17" i="20" s="1"/>
  <c r="AS9" i="20"/>
  <c r="AS12" i="20"/>
  <c r="AS10" i="20"/>
  <c r="AS7" i="20"/>
  <c r="BF319" i="18"/>
  <c r="AS320" i="18"/>
  <c r="BF309" i="18"/>
  <c r="BF310" i="18"/>
  <c r="BF308" i="18"/>
  <c r="AS307" i="18"/>
  <c r="AS310" i="18"/>
  <c r="AS308" i="18"/>
  <c r="AS256" i="18"/>
  <c r="AS238" i="18"/>
  <c r="BF229" i="18"/>
  <c r="AS229" i="18"/>
  <c r="BF220" i="18"/>
  <c r="BF210" i="18"/>
  <c r="BF211" i="18"/>
  <c r="AS211" i="18"/>
  <c r="BF208" i="18"/>
  <c r="AS208" i="18"/>
  <c r="BF206" i="18"/>
  <c r="AS204" i="18"/>
  <c r="BF202" i="18"/>
  <c r="BF201" i="18"/>
  <c r="AS202" i="18"/>
  <c r="AS200" i="18"/>
  <c r="AS198" i="18"/>
  <c r="AT195" i="18"/>
  <c r="BF195" i="18" s="1"/>
  <c r="AS186" i="18"/>
  <c r="AS194" i="18"/>
  <c r="AS191" i="18"/>
  <c r="AS189" i="18"/>
  <c r="AS192" i="18"/>
  <c r="BI128" i="18"/>
  <c r="BI123" i="18"/>
  <c r="BF75" i="18"/>
  <c r="AS75" i="18"/>
  <c r="BF74" i="18"/>
  <c r="BF73" i="18"/>
  <c r="AS74" i="18"/>
  <c r="BF70" i="18"/>
  <c r="BF71" i="18"/>
  <c r="BF67" i="18"/>
  <c r="BF68" i="18"/>
  <c r="AS68" i="18"/>
  <c r="AS71" i="18"/>
  <c r="AS69" i="18"/>
  <c r="BF7" i="18"/>
  <c r="BF31" i="18"/>
  <c r="BF37" i="18"/>
  <c r="BF58" i="18"/>
  <c r="BF60" i="18"/>
  <c r="BF18" i="18"/>
  <c r="BF44" i="18"/>
  <c r="BF50" i="18"/>
  <c r="BF36" i="18"/>
  <c r="BF42" i="18"/>
  <c r="BF63" i="18"/>
  <c r="BF10" i="18"/>
  <c r="BF21" i="18"/>
  <c r="BF47" i="18"/>
  <c r="BF53" i="18"/>
  <c r="BF15" i="18"/>
  <c r="BF25" i="18"/>
  <c r="BF27" i="18"/>
  <c r="BF28" i="18"/>
  <c r="BF30" i="18"/>
  <c r="BF34" i="18"/>
  <c r="BF57" i="18"/>
  <c r="BF61" i="18"/>
  <c r="BF64" i="18"/>
  <c r="BF39" i="18"/>
  <c r="BF65" i="18"/>
  <c r="AS17" i="18"/>
  <c r="AS12" i="18"/>
  <c r="AS20" i="18"/>
  <c r="AS28" i="18"/>
  <c r="AS36" i="18"/>
  <c r="AS44" i="18"/>
  <c r="AS52" i="18"/>
  <c r="AS60" i="18"/>
  <c r="AS7" i="18"/>
  <c r="AS15" i="18"/>
  <c r="AS23" i="18"/>
  <c r="AS31" i="18"/>
  <c r="AS39" i="18"/>
  <c r="AS47" i="18"/>
  <c r="AS55" i="18"/>
  <c r="AS63" i="18"/>
  <c r="BF9" i="18"/>
  <c r="AS10" i="18"/>
  <c r="AS18" i="18"/>
  <c r="AS26" i="18"/>
  <c r="AS34" i="18"/>
  <c r="AS42" i="18"/>
  <c r="AS50" i="18"/>
  <c r="AS58" i="18"/>
  <c r="AS13" i="18"/>
  <c r="AS21" i="18"/>
  <c r="AS29" i="18"/>
  <c r="AS37" i="18"/>
  <c r="AS45" i="18"/>
  <c r="AS53" i="18"/>
  <c r="AS61" i="18"/>
  <c r="BF8" i="37"/>
  <c r="AS8" i="37"/>
  <c r="BF258" i="38"/>
  <c r="AS258" i="38"/>
  <c r="AV247" i="38"/>
  <c r="BF247" i="38" s="1"/>
  <c r="AS248" i="38"/>
  <c r="AS237" i="38"/>
  <c r="AS235" i="38"/>
  <c r="BF224" i="38"/>
  <c r="AU225" i="38"/>
  <c r="BF225" i="38" s="1"/>
  <c r="AS224" i="38"/>
  <c r="BF215" i="38"/>
  <c r="BF213" i="38"/>
  <c r="AS215" i="38"/>
  <c r="AS213" i="38"/>
  <c r="BF204" i="38"/>
  <c r="AS202" i="38"/>
  <c r="BF16" i="36" l="1"/>
  <c r="BF149" i="34"/>
  <c r="BI95" i="18"/>
  <c r="BI92" i="18"/>
  <c r="BI93" i="18"/>
  <c r="BI91" i="18"/>
  <c r="BI107" i="18"/>
  <c r="BI103" i="18"/>
  <c r="BI98" i="18"/>
  <c r="BI84" i="18"/>
  <c r="BI58" i="20"/>
  <c r="BI87" i="18"/>
  <c r="BI120" i="18"/>
  <c r="BI89" i="18"/>
  <c r="BI102" i="18"/>
  <c r="BI124" i="18"/>
  <c r="BI106" i="18"/>
  <c r="BI100" i="18"/>
  <c r="BI94" i="18"/>
  <c r="BI85" i="18"/>
  <c r="BI105" i="18"/>
  <c r="BI96" i="18"/>
  <c r="BI99" i="18"/>
  <c r="BI88" i="18"/>
  <c r="BI133" i="18"/>
  <c r="BI110" i="18"/>
  <c r="BI101" i="18"/>
  <c r="BI112" i="18"/>
  <c r="BI115" i="18"/>
  <c r="BI90" i="18"/>
  <c r="BI86" i="18"/>
  <c r="BI97" i="18"/>
  <c r="BI134" i="18"/>
  <c r="AS2" i="18"/>
  <c r="BF38" i="18"/>
  <c r="AT76" i="18"/>
  <c r="BF300" i="18"/>
  <c r="AT301" i="18"/>
  <c r="BF301" i="18" s="1"/>
  <c r="AS150" i="37"/>
  <c r="H46" i="32" s="1"/>
  <c r="AS140" i="37"/>
  <c r="H45" i="32" s="1"/>
  <c r="AS130" i="37"/>
  <c r="I81" i="32"/>
  <c r="N81" i="32" l="1"/>
  <c r="Q81" i="32" s="1"/>
  <c r="L45" i="32"/>
  <c r="L46" i="32"/>
  <c r="H44" i="32"/>
  <c r="L81" i="32"/>
  <c r="R46" i="32"/>
  <c r="R45" i="32"/>
  <c r="R44" i="32"/>
  <c r="R43" i="32"/>
  <c r="L44" i="32" l="1"/>
  <c r="AA11" i="39"/>
  <c r="AB6" i="39"/>
  <c r="I6" i="39"/>
  <c r="C97" i="32"/>
  <c r="C98" i="32" l="1"/>
  <c r="P6" i="39"/>
  <c r="P7" i="39" s="1"/>
  <c r="R7" i="39"/>
  <c r="W7" i="39"/>
  <c r="S7" i="39"/>
  <c r="X7" i="39"/>
  <c r="T7" i="39"/>
  <c r="Y7" i="39"/>
  <c r="Q7" i="39"/>
  <c r="V7" i="39"/>
  <c r="AB7" i="39"/>
  <c r="D97" i="32" l="1"/>
  <c r="Z7" i="39"/>
  <c r="N97" i="32" s="1"/>
  <c r="U7" i="39"/>
  <c r="N98" i="32" l="1"/>
  <c r="Q97" i="32"/>
  <c r="Q98" i="32" s="1"/>
  <c r="D98" i="32"/>
  <c r="G97" i="32"/>
  <c r="I97" i="32"/>
  <c r="W97" i="32" s="1"/>
  <c r="AA6" i="39"/>
  <c r="AC6" i="39"/>
  <c r="AC7" i="39" s="1"/>
  <c r="AB8" i="39" s="1"/>
  <c r="Z8" i="39"/>
  <c r="AA8" i="39"/>
  <c r="AA7" i="39"/>
  <c r="L97" i="32" l="1"/>
  <c r="Z97" i="32" s="1"/>
  <c r="I98" i="32"/>
  <c r="W98" i="32" s="1"/>
  <c r="AC8" i="39"/>
  <c r="AC9" i="39" s="1"/>
  <c r="Q147" i="38"/>
  <c r="BH258" i="38"/>
  <c r="Q258" i="38"/>
  <c r="BH257" i="38"/>
  <c r="AV259" i="38"/>
  <c r="AU259" i="38"/>
  <c r="AT259" i="38"/>
  <c r="Q257" i="38"/>
  <c r="L98" i="32" l="1"/>
  <c r="T97" i="32"/>
  <c r="BJ258" i="38"/>
  <c r="AF258" i="38"/>
  <c r="BG258" i="38" s="1"/>
  <c r="BJ257" i="38"/>
  <c r="AF257" i="38"/>
  <c r="BG257" i="38" s="1"/>
  <c r="R98" i="32"/>
  <c r="BJ147" i="38"/>
  <c r="AF147" i="38"/>
  <c r="BH259" i="38"/>
  <c r="AI259" i="38"/>
  <c r="AH259" i="38"/>
  <c r="AG259" i="38"/>
  <c r="BF261" i="38" s="1"/>
  <c r="BJ259" i="38" l="1"/>
  <c r="U28" i="32" s="1"/>
  <c r="AF259" i="38"/>
  <c r="S97" i="32"/>
  <c r="T98" i="32"/>
  <c r="BI257" i="38"/>
  <c r="AS259" i="38"/>
  <c r="BF259" i="38"/>
  <c r="M28" i="32" s="1"/>
  <c r="Q28" i="32" s="1"/>
  <c r="BI258" i="38"/>
  <c r="H28" i="32" l="1"/>
  <c r="BF260" i="38"/>
  <c r="BG260" i="38"/>
  <c r="S98" i="32"/>
  <c r="BI259" i="38"/>
  <c r="BH260" i="38" s="1"/>
  <c r="BG259" i="38"/>
  <c r="BH46" i="20"/>
  <c r="BH20" i="20"/>
  <c r="R28" i="32" l="1"/>
  <c r="BI260" i="38"/>
  <c r="BI261" i="38" s="1"/>
  <c r="L28" i="32"/>
  <c r="V28" i="32"/>
  <c r="BH7" i="20"/>
  <c r="BI7" i="20" s="1"/>
  <c r="BH75" i="18"/>
  <c r="BH74" i="18"/>
  <c r="S41" i="18"/>
  <c r="S40" i="18"/>
  <c r="S39" i="18"/>
  <c r="S38" i="18"/>
  <c r="S37" i="18"/>
  <c r="S32" i="18"/>
  <c r="S31" i="18"/>
  <c r="S30" i="18"/>
  <c r="S29" i="18"/>
  <c r="S28" i="18"/>
  <c r="S27" i="18"/>
  <c r="S26" i="18"/>
  <c r="S25" i="18"/>
  <c r="S21" i="18"/>
  <c r="S15" i="18"/>
  <c r="S12" i="18"/>
  <c r="S10" i="18"/>
  <c r="S9" i="18"/>
  <c r="S7" i="18"/>
  <c r="T28" i="32" l="1"/>
  <c r="S28" i="32" s="1"/>
  <c r="Z28" i="32"/>
  <c r="BH156" i="34"/>
  <c r="AU157" i="34"/>
  <c r="AT157" i="34"/>
  <c r="Q156" i="34"/>
  <c r="Q147" i="34"/>
  <c r="BJ156" i="34" l="1"/>
  <c r="BJ157" i="34" s="1"/>
  <c r="U82" i="32" s="1"/>
  <c r="AF156" i="34"/>
  <c r="AF157" i="34" s="1"/>
  <c r="AH157" i="34"/>
  <c r="AU159" i="34" s="1"/>
  <c r="AU150" i="34"/>
  <c r="BF150" i="34" s="1"/>
  <c r="AG157" i="34"/>
  <c r="AT159" i="34" s="1"/>
  <c r="AI157" i="34"/>
  <c r="AV159" i="34" s="1"/>
  <c r="BH157" i="34"/>
  <c r="BF159" i="34" l="1"/>
  <c r="C82" i="32"/>
  <c r="BF157" i="34"/>
  <c r="AS157" i="34"/>
  <c r="BI156" i="34"/>
  <c r="BG156" i="34"/>
  <c r="M82" i="32" l="1"/>
  <c r="Q82" i="32" s="1"/>
  <c r="H82" i="32"/>
  <c r="BF158" i="34"/>
  <c r="BI157" i="34"/>
  <c r="BH158" i="34" s="1"/>
  <c r="BG158" i="34"/>
  <c r="BG157" i="34"/>
  <c r="L82" i="32" l="1"/>
  <c r="V82" i="32"/>
  <c r="BI158" i="34"/>
  <c r="BI159" i="34" s="1"/>
  <c r="R82" i="32"/>
  <c r="BH126" i="34"/>
  <c r="AU127" i="34"/>
  <c r="AT127" i="34"/>
  <c r="Q126" i="34"/>
  <c r="BH117" i="34"/>
  <c r="Q117" i="34"/>
  <c r="BH115" i="34"/>
  <c r="BI115" i="34" s="1"/>
  <c r="Q115" i="34"/>
  <c r="BH114" i="34"/>
  <c r="Q114" i="34"/>
  <c r="BH113" i="34"/>
  <c r="Q113" i="34"/>
  <c r="BH112" i="34"/>
  <c r="AI112" i="34"/>
  <c r="AV112" i="34" s="1"/>
  <c r="AH112" i="34"/>
  <c r="AU112" i="34" s="1"/>
  <c r="AG112" i="34"/>
  <c r="AT112" i="34" s="1"/>
  <c r="AF112" i="34"/>
  <c r="Q112" i="34"/>
  <c r="BH111" i="34"/>
  <c r="Q111" i="34"/>
  <c r="BH110" i="34"/>
  <c r="Q110" i="34"/>
  <c r="BH109" i="34"/>
  <c r="Q109" i="34"/>
  <c r="BH108" i="34"/>
  <c r="Q108" i="34"/>
  <c r="BH107" i="34"/>
  <c r="AI107" i="34"/>
  <c r="AV107" i="34" s="1"/>
  <c r="AH107" i="34"/>
  <c r="AU107" i="34" s="1"/>
  <c r="AG107" i="34"/>
  <c r="AT107" i="34" s="1"/>
  <c r="AF107" i="34"/>
  <c r="Q107" i="34"/>
  <c r="BH98" i="34"/>
  <c r="Q98" i="34"/>
  <c r="BH97" i="34"/>
  <c r="Q97" i="34"/>
  <c r="BH96" i="34"/>
  <c r="AV99" i="34"/>
  <c r="AU99" i="34"/>
  <c r="AT99" i="34"/>
  <c r="Q96" i="34"/>
  <c r="BH87" i="34"/>
  <c r="AV88" i="34"/>
  <c r="AU88" i="34"/>
  <c r="AT88" i="34"/>
  <c r="Q87" i="34"/>
  <c r="AV79" i="34"/>
  <c r="Q76" i="34"/>
  <c r="BH47" i="34"/>
  <c r="Q47" i="34"/>
  <c r="BH46" i="34"/>
  <c r="Q46" i="34"/>
  <c r="BH45" i="34"/>
  <c r="Q45" i="34"/>
  <c r="BH44" i="34"/>
  <c r="Q44" i="34"/>
  <c r="BH67" i="34"/>
  <c r="AV68" i="34"/>
  <c r="AU68" i="34"/>
  <c r="AT68" i="34"/>
  <c r="Q67" i="34"/>
  <c r="BH58" i="34"/>
  <c r="Q58" i="34"/>
  <c r="BH57" i="34"/>
  <c r="Q57" i="34"/>
  <c r="BH56" i="34"/>
  <c r="AT59" i="34"/>
  <c r="Q56" i="34"/>
  <c r="BH43" i="34"/>
  <c r="Q43" i="34"/>
  <c r="BH42" i="34"/>
  <c r="Q42" i="34"/>
  <c r="BH41" i="34"/>
  <c r="Q41" i="34"/>
  <c r="BH40" i="34"/>
  <c r="AV48" i="34"/>
  <c r="AU48" i="34"/>
  <c r="AT48" i="34"/>
  <c r="Q40" i="34"/>
  <c r="BH31" i="34"/>
  <c r="Q31" i="34"/>
  <c r="BH30" i="34"/>
  <c r="Q30" i="34"/>
  <c r="BH29" i="34"/>
  <c r="Q29" i="34"/>
  <c r="BH28" i="34"/>
  <c r="AV32" i="34"/>
  <c r="AU32" i="34"/>
  <c r="AT32" i="34"/>
  <c r="Q28" i="34"/>
  <c r="BH19" i="34"/>
  <c r="Q19" i="34"/>
  <c r="BH18" i="34"/>
  <c r="Q18" i="34"/>
  <c r="BH17" i="34"/>
  <c r="Q17" i="34"/>
  <c r="BH16" i="34"/>
  <c r="AV20" i="34"/>
  <c r="AU20" i="34"/>
  <c r="AT20" i="34"/>
  <c r="Q16" i="34"/>
  <c r="AF126" i="34" l="1"/>
  <c r="BJ126" i="34"/>
  <c r="BH118" i="34"/>
  <c r="BJ29" i="34"/>
  <c r="AF29" i="34"/>
  <c r="AT118" i="34"/>
  <c r="BJ115" i="34"/>
  <c r="AF115" i="34"/>
  <c r="BG115" i="34" s="1"/>
  <c r="BJ110" i="34"/>
  <c r="AF110" i="34"/>
  <c r="BJ43" i="34"/>
  <c r="AF43" i="34"/>
  <c r="BJ58" i="34"/>
  <c r="AF58" i="34"/>
  <c r="BJ97" i="34"/>
  <c r="AF97" i="34"/>
  <c r="BJ117" i="34"/>
  <c r="AF117" i="34"/>
  <c r="BJ19" i="34"/>
  <c r="AF19" i="34"/>
  <c r="BJ76" i="34"/>
  <c r="BJ79" i="34" s="1"/>
  <c r="U76" i="32" s="1"/>
  <c r="AF76" i="34"/>
  <c r="AF79" i="34" s="1"/>
  <c r="BG80" i="34" s="1"/>
  <c r="BJ31" i="34"/>
  <c r="AF31" i="34"/>
  <c r="BJ41" i="34"/>
  <c r="AF41" i="34"/>
  <c r="BG41" i="34" s="1"/>
  <c r="BJ67" i="34"/>
  <c r="BJ68" i="34" s="1"/>
  <c r="U75" i="32" s="1"/>
  <c r="AF67" i="34"/>
  <c r="AF68" i="34" s="1"/>
  <c r="BJ45" i="34"/>
  <c r="AF45" i="34"/>
  <c r="BJ111" i="34"/>
  <c r="AF111" i="34"/>
  <c r="BJ47" i="34"/>
  <c r="AF47" i="34"/>
  <c r="BJ109" i="34"/>
  <c r="AF109" i="34"/>
  <c r="BJ17" i="34"/>
  <c r="AF17" i="34"/>
  <c r="BJ98" i="34"/>
  <c r="AF98" i="34"/>
  <c r="BJ113" i="34"/>
  <c r="AF113" i="34"/>
  <c r="BG113" i="34" s="1"/>
  <c r="BJ28" i="34"/>
  <c r="AF28" i="34"/>
  <c r="BJ56" i="34"/>
  <c r="AF56" i="34"/>
  <c r="BJ16" i="34"/>
  <c r="AF16" i="34"/>
  <c r="BJ18" i="34"/>
  <c r="AF18" i="34"/>
  <c r="BJ40" i="34"/>
  <c r="AF40" i="34"/>
  <c r="BJ42" i="34"/>
  <c r="AF42" i="34"/>
  <c r="BJ46" i="34"/>
  <c r="AF46" i="34"/>
  <c r="BG46" i="34" s="1"/>
  <c r="BJ96" i="34"/>
  <c r="AF96" i="34"/>
  <c r="BJ108" i="34"/>
  <c r="AF108" i="34"/>
  <c r="BJ57" i="34"/>
  <c r="AF57" i="34"/>
  <c r="BJ30" i="34"/>
  <c r="AF30" i="34"/>
  <c r="BG30" i="34" s="1"/>
  <c r="BJ44" i="34"/>
  <c r="AF44" i="34"/>
  <c r="BJ114" i="34"/>
  <c r="AF114" i="34"/>
  <c r="BJ127" i="34"/>
  <c r="U80" i="32" s="1"/>
  <c r="AF127" i="34"/>
  <c r="BJ87" i="34"/>
  <c r="BJ88" i="34" s="1"/>
  <c r="U77" i="32" s="1"/>
  <c r="AF87" i="34"/>
  <c r="AF88" i="34" s="1"/>
  <c r="AU118" i="34"/>
  <c r="AG127" i="34"/>
  <c r="AH127" i="34"/>
  <c r="BI44" i="34"/>
  <c r="BI45" i="34"/>
  <c r="BI42" i="34"/>
  <c r="AH88" i="34"/>
  <c r="AU90" i="34" s="1"/>
  <c r="AH99" i="34"/>
  <c r="AU101" i="34" s="1"/>
  <c r="BI58" i="34"/>
  <c r="AU81" i="34"/>
  <c r="AG48" i="34"/>
  <c r="AT50" i="34" s="1"/>
  <c r="AI48" i="34"/>
  <c r="AV50" i="34" s="1"/>
  <c r="AG59" i="34"/>
  <c r="AT61" i="34" s="1"/>
  <c r="AI59" i="34"/>
  <c r="AV61" i="34" s="1"/>
  <c r="AG68" i="34"/>
  <c r="AT70" i="34" s="1"/>
  <c r="AI68" i="34"/>
  <c r="AV70" i="34" s="1"/>
  <c r="AT81" i="34"/>
  <c r="AV81" i="34"/>
  <c r="AG88" i="34"/>
  <c r="AT90" i="34" s="1"/>
  <c r="AI88" i="34"/>
  <c r="AV90" i="34" s="1"/>
  <c r="BI16" i="34"/>
  <c r="AH59" i="34"/>
  <c r="AU61" i="34" s="1"/>
  <c r="AH68" i="34"/>
  <c r="AU70" i="34" s="1"/>
  <c r="BI47" i="34"/>
  <c r="BI87" i="34"/>
  <c r="BH88" i="34"/>
  <c r="AG99" i="34"/>
  <c r="AT101" i="34" s="1"/>
  <c r="AI99" i="34"/>
  <c r="AV101" i="34" s="1"/>
  <c r="AG118" i="34"/>
  <c r="AI118" i="34"/>
  <c r="AS112" i="34"/>
  <c r="BG112" i="34" s="1"/>
  <c r="AI127" i="34"/>
  <c r="BH127" i="34"/>
  <c r="AH118" i="34"/>
  <c r="AS107" i="34"/>
  <c r="BG107" i="34" s="1"/>
  <c r="BH99" i="34"/>
  <c r="BH59" i="34"/>
  <c r="BH48" i="34"/>
  <c r="AH48" i="34"/>
  <c r="AU50" i="34" s="1"/>
  <c r="BH68" i="34"/>
  <c r="BH32" i="34"/>
  <c r="BH20" i="34"/>
  <c r="BI18" i="34"/>
  <c r="AH32" i="34"/>
  <c r="AU34" i="34" s="1"/>
  <c r="AG32" i="34"/>
  <c r="AT34" i="34" s="1"/>
  <c r="AI32" i="34"/>
  <c r="AV34" i="34" s="1"/>
  <c r="AH20" i="34"/>
  <c r="AU22" i="34" s="1"/>
  <c r="AG20" i="34"/>
  <c r="AT22" i="34" s="1"/>
  <c r="AI20" i="34"/>
  <c r="AV22" i="34" s="1"/>
  <c r="U79" i="32" l="1"/>
  <c r="BF22" i="34"/>
  <c r="BF81" i="34"/>
  <c r="BJ99" i="34"/>
  <c r="U78" i="32" s="1"/>
  <c r="AT120" i="34"/>
  <c r="BF117" i="34"/>
  <c r="BI117" i="34" s="1"/>
  <c r="BF34" i="34"/>
  <c r="BF61" i="34"/>
  <c r="AU120" i="34"/>
  <c r="BF101" i="34"/>
  <c r="BF70" i="34"/>
  <c r="BF90" i="34"/>
  <c r="BF50" i="34"/>
  <c r="BJ59" i="34"/>
  <c r="U74" i="32" s="1"/>
  <c r="BG76" i="34"/>
  <c r="AF59" i="34"/>
  <c r="D74" i="32"/>
  <c r="D72" i="32"/>
  <c r="E75" i="32"/>
  <c r="D71" i="32"/>
  <c r="E80" i="32"/>
  <c r="U73" i="32"/>
  <c r="BJ32" i="34"/>
  <c r="U72" i="32" s="1"/>
  <c r="E76" i="32"/>
  <c r="C78" i="32"/>
  <c r="E79" i="32"/>
  <c r="E77" i="32"/>
  <c r="D73" i="32"/>
  <c r="AF99" i="34"/>
  <c r="BJ20" i="34"/>
  <c r="U71" i="32" s="1"/>
  <c r="AF118" i="34"/>
  <c r="AF48" i="34"/>
  <c r="AF32" i="34"/>
  <c r="AF20" i="34"/>
  <c r="BG28" i="34"/>
  <c r="BG45" i="34"/>
  <c r="BG47" i="34"/>
  <c r="BG87" i="34"/>
  <c r="BI46" i="34"/>
  <c r="BI76" i="34"/>
  <c r="BI79" i="34" s="1"/>
  <c r="BI97" i="34"/>
  <c r="BG16" i="34"/>
  <c r="BG44" i="34"/>
  <c r="BI43" i="34"/>
  <c r="BI110" i="34"/>
  <c r="BG31" i="34"/>
  <c r="BI31" i="34"/>
  <c r="BG43" i="34"/>
  <c r="BI98" i="34"/>
  <c r="BG110" i="34"/>
  <c r="BI114" i="34"/>
  <c r="BG114" i="34"/>
  <c r="AS68" i="34"/>
  <c r="BI30" i="34"/>
  <c r="BG98" i="34"/>
  <c r="BI109" i="34"/>
  <c r="AS88" i="34"/>
  <c r="BG97" i="34"/>
  <c r="BI108" i="34"/>
  <c r="BI28" i="34"/>
  <c r="BF99" i="34"/>
  <c r="M78" i="32" s="1"/>
  <c r="M83" i="32" s="1"/>
  <c r="BG108" i="34"/>
  <c r="BI113" i="34"/>
  <c r="BI112" i="34"/>
  <c r="BF68" i="34"/>
  <c r="O75" i="32" s="1"/>
  <c r="Q75" i="32" s="1"/>
  <c r="AS118" i="34"/>
  <c r="AS99" i="34"/>
  <c r="BG19" i="34"/>
  <c r="AS127" i="34"/>
  <c r="BG109" i="34"/>
  <c r="BI19" i="34"/>
  <c r="BG18" i="34"/>
  <c r="BG58" i="34"/>
  <c r="BF59" i="34"/>
  <c r="N74" i="32" s="1"/>
  <c r="Q74" i="32" s="1"/>
  <c r="BF127" i="34"/>
  <c r="O80" i="32" s="1"/>
  <c r="Q80" i="32" s="1"/>
  <c r="BI126" i="34"/>
  <c r="BG126" i="34"/>
  <c r="BI107" i="34"/>
  <c r="BI96" i="34"/>
  <c r="BG96" i="34"/>
  <c r="BF88" i="34"/>
  <c r="O77" i="32" s="1"/>
  <c r="Q77" i="32" s="1"/>
  <c r="O76" i="32"/>
  <c r="Q76" i="32" s="1"/>
  <c r="BG42" i="34"/>
  <c r="BG67" i="34"/>
  <c r="BI67" i="34"/>
  <c r="AS59" i="34"/>
  <c r="BI56" i="34"/>
  <c r="BI57" i="34"/>
  <c r="BG56" i="34"/>
  <c r="BG57" i="34"/>
  <c r="AS48" i="34"/>
  <c r="BI40" i="34"/>
  <c r="BF48" i="34"/>
  <c r="N73" i="32" s="1"/>
  <c r="Q73" i="32" s="1"/>
  <c r="BI41" i="34"/>
  <c r="BG40" i="34"/>
  <c r="BF32" i="34"/>
  <c r="N72" i="32" s="1"/>
  <c r="Q72" i="32" s="1"/>
  <c r="AS32" i="34"/>
  <c r="AS20" i="34"/>
  <c r="BF20" i="34"/>
  <c r="N71" i="32" s="1"/>
  <c r="BG117" i="34" l="1"/>
  <c r="BF111" i="34"/>
  <c r="AV118" i="34"/>
  <c r="AV120" i="34" s="1"/>
  <c r="BF120" i="34" s="1"/>
  <c r="Q71" i="32"/>
  <c r="N83" i="32"/>
  <c r="Q78" i="32"/>
  <c r="J77" i="32"/>
  <c r="I73" i="32"/>
  <c r="I71" i="32"/>
  <c r="W71" i="32" s="1"/>
  <c r="J76" i="32"/>
  <c r="BG127" i="34"/>
  <c r="J80" i="32"/>
  <c r="I72" i="32"/>
  <c r="I74" i="32"/>
  <c r="H78" i="32"/>
  <c r="V78" i="32" s="1"/>
  <c r="J79" i="32"/>
  <c r="J75" i="32"/>
  <c r="BF60" i="34"/>
  <c r="BI99" i="34"/>
  <c r="BH100" i="34" s="1"/>
  <c r="BF100" i="34"/>
  <c r="BI68" i="34"/>
  <c r="BH69" i="34" s="1"/>
  <c r="BG69" i="34"/>
  <c r="BF69" i="34"/>
  <c r="BG68" i="34"/>
  <c r="BG99" i="34"/>
  <c r="BG100" i="34"/>
  <c r="BG88" i="34"/>
  <c r="BG49" i="34"/>
  <c r="BI127" i="34"/>
  <c r="BG59" i="34"/>
  <c r="BG17" i="34"/>
  <c r="BF21" i="34"/>
  <c r="BG29" i="34"/>
  <c r="BG60" i="34"/>
  <c r="BI59" i="34"/>
  <c r="BG128" i="34"/>
  <c r="BH80" i="34"/>
  <c r="BF128" i="34"/>
  <c r="BI88" i="34"/>
  <c r="BG89" i="34"/>
  <c r="BF89" i="34"/>
  <c r="BF80" i="34"/>
  <c r="BG79" i="34"/>
  <c r="BG48" i="34"/>
  <c r="BF49" i="34"/>
  <c r="BI48" i="34"/>
  <c r="BG21" i="34"/>
  <c r="BI29" i="34"/>
  <c r="BI32" i="34" s="1"/>
  <c r="BF33" i="34"/>
  <c r="BG32" i="34"/>
  <c r="BG33" i="34"/>
  <c r="BI17" i="34"/>
  <c r="BI20" i="34" s="1"/>
  <c r="BH21" i="34" s="1"/>
  <c r="BG20" i="34"/>
  <c r="BF118" i="34" l="1"/>
  <c r="BI111" i="34"/>
  <c r="BI118" i="34" s="1"/>
  <c r="BG111" i="34"/>
  <c r="BG118" i="34" s="1"/>
  <c r="L76" i="32"/>
  <c r="X76" i="32"/>
  <c r="L77" i="32"/>
  <c r="X77" i="32"/>
  <c r="L79" i="32"/>
  <c r="L72" i="32"/>
  <c r="W72" i="32"/>
  <c r="L75" i="32"/>
  <c r="X75" i="32"/>
  <c r="L74" i="32"/>
  <c r="W74" i="32"/>
  <c r="L73" i="32"/>
  <c r="L80" i="32"/>
  <c r="X80" i="32"/>
  <c r="R71" i="32"/>
  <c r="L78" i="32"/>
  <c r="H83" i="32"/>
  <c r="L71" i="32"/>
  <c r="I83" i="32"/>
  <c r="BI49" i="34"/>
  <c r="BI50" i="34" s="1"/>
  <c r="R73" i="32"/>
  <c r="BI60" i="34"/>
  <c r="BI61" i="34" s="1"/>
  <c r="R74" i="32"/>
  <c r="BI100" i="34"/>
  <c r="BI101" i="34" s="1"/>
  <c r="R78" i="32"/>
  <c r="BI21" i="34"/>
  <c r="BI22" i="34" s="1"/>
  <c r="BI69" i="34"/>
  <c r="BI70" i="34" s="1"/>
  <c r="R75" i="32"/>
  <c r="BI33" i="34"/>
  <c r="BI34" i="34" s="1"/>
  <c r="R72" i="32"/>
  <c r="BI80" i="34"/>
  <c r="BI81" i="34" s="1"/>
  <c r="R76" i="32"/>
  <c r="BI128" i="34"/>
  <c r="R80" i="32"/>
  <c r="BI89" i="34"/>
  <c r="BI90" i="34" s="1"/>
  <c r="R77" i="32"/>
  <c r="BH60" i="34"/>
  <c r="BH128" i="34"/>
  <c r="BH89" i="34"/>
  <c r="BH33" i="34"/>
  <c r="BH49" i="34"/>
  <c r="R79" i="32" l="1"/>
  <c r="BI119" i="34"/>
  <c r="BI120" i="34" s="1"/>
  <c r="BH119" i="34"/>
  <c r="BF119" i="34"/>
  <c r="BG119" i="34"/>
  <c r="O79" i="32"/>
  <c r="Q211" i="18"/>
  <c r="AF211" i="18" s="1"/>
  <c r="Q204" i="18"/>
  <c r="AF204" i="18" s="1"/>
  <c r="BH211" i="18"/>
  <c r="BH210" i="18"/>
  <c r="Q210" i="18"/>
  <c r="AF210" i="18" s="1"/>
  <c r="BH209" i="18"/>
  <c r="AH209" i="18"/>
  <c r="AU209" i="18" s="1"/>
  <c r="AG209" i="18"/>
  <c r="AT209" i="18" s="1"/>
  <c r="BH208" i="18"/>
  <c r="Q208" i="18"/>
  <c r="AF208" i="18" s="1"/>
  <c r="BH207" i="18"/>
  <c r="AH207" i="18"/>
  <c r="AU207" i="18" s="1"/>
  <c r="AG207" i="18"/>
  <c r="AT207" i="18" s="1"/>
  <c r="BH206" i="18"/>
  <c r="Q206" i="18"/>
  <c r="AF206" i="18" s="1"/>
  <c r="BH205" i="18"/>
  <c r="AH205" i="18"/>
  <c r="AU205" i="18" s="1"/>
  <c r="AG205" i="18"/>
  <c r="AT205" i="18" s="1"/>
  <c r="BH204" i="18"/>
  <c r="BH203" i="18"/>
  <c r="AH203" i="18"/>
  <c r="AU203" i="18" s="1"/>
  <c r="AG203" i="18"/>
  <c r="AT203" i="18" s="1"/>
  <c r="BH202" i="18"/>
  <c r="Q202" i="18"/>
  <c r="BH201" i="18"/>
  <c r="Q201" i="18"/>
  <c r="BH200" i="18"/>
  <c r="Q200" i="18"/>
  <c r="BH199" i="18"/>
  <c r="AH199" i="18"/>
  <c r="AU199" i="18" s="1"/>
  <c r="AG199" i="18"/>
  <c r="AT199" i="18" s="1"/>
  <c r="AF199" i="18"/>
  <c r="BH198" i="18"/>
  <c r="Q198" i="18"/>
  <c r="BH197" i="18"/>
  <c r="AH197" i="18"/>
  <c r="AU197" i="18" s="1"/>
  <c r="AG197" i="18"/>
  <c r="AT197" i="18" s="1"/>
  <c r="BH196" i="18"/>
  <c r="Q196" i="18"/>
  <c r="BH195" i="18"/>
  <c r="Q195" i="18"/>
  <c r="BH194" i="18"/>
  <c r="Q194" i="18"/>
  <c r="BH193" i="18"/>
  <c r="Q193" i="18"/>
  <c r="BH192" i="18"/>
  <c r="Q192" i="18"/>
  <c r="BH191" i="18"/>
  <c r="Q191" i="18"/>
  <c r="BH190" i="18"/>
  <c r="Q190" i="18"/>
  <c r="BH189" i="18"/>
  <c r="Q189" i="18"/>
  <c r="BH188" i="18"/>
  <c r="Q188" i="18"/>
  <c r="BH187" i="18"/>
  <c r="Q187" i="18"/>
  <c r="BH186" i="18"/>
  <c r="Q186" i="18"/>
  <c r="BH185" i="18"/>
  <c r="Q185" i="18"/>
  <c r="Q134" i="18"/>
  <c r="AF134" i="18" s="1"/>
  <c r="BG134" i="18" s="1"/>
  <c r="Q133" i="18"/>
  <c r="AF133" i="18" s="1"/>
  <c r="BG133" i="18" s="1"/>
  <c r="Q132" i="18"/>
  <c r="AF132" i="18" s="1"/>
  <c r="BG132" i="18" s="1"/>
  <c r="Q131" i="18"/>
  <c r="AF131" i="18" s="1"/>
  <c r="BG131" i="18" s="1"/>
  <c r="Q130" i="18"/>
  <c r="AF130" i="18" s="1"/>
  <c r="BG130" i="18" s="1"/>
  <c r="Q129" i="18"/>
  <c r="AF129" i="18" s="1"/>
  <c r="BG129" i="18" s="1"/>
  <c r="Q128" i="18"/>
  <c r="AF128" i="18" s="1"/>
  <c r="BG128" i="18" s="1"/>
  <c r="Q127" i="18"/>
  <c r="AF127" i="18" s="1"/>
  <c r="BG127" i="18" s="1"/>
  <c r="AH126" i="18"/>
  <c r="AG126" i="18"/>
  <c r="Q126" i="18"/>
  <c r="AF126" i="18" s="1"/>
  <c r="Q125" i="18"/>
  <c r="AF125" i="18" s="1"/>
  <c r="BG125" i="18" s="1"/>
  <c r="Q124" i="18"/>
  <c r="AF124" i="18" s="1"/>
  <c r="BG124" i="18" s="1"/>
  <c r="AF123" i="18"/>
  <c r="BG123" i="18" s="1"/>
  <c r="Q122" i="18"/>
  <c r="AF122" i="18" s="1"/>
  <c r="BG122" i="18" s="1"/>
  <c r="Q121" i="18"/>
  <c r="AF121" i="18" s="1"/>
  <c r="BG121" i="18" s="1"/>
  <c r="Q117" i="18"/>
  <c r="AF117" i="18" s="1"/>
  <c r="BG117" i="18" s="1"/>
  <c r="AH116" i="18"/>
  <c r="AU116" i="18" s="1"/>
  <c r="AG116" i="18"/>
  <c r="Q116" i="18"/>
  <c r="AF116" i="18" s="1"/>
  <c r="Q115" i="18"/>
  <c r="AF115" i="18" s="1"/>
  <c r="BG115" i="18" s="1"/>
  <c r="AH114" i="18"/>
  <c r="AU114" i="18" s="1"/>
  <c r="AG114" i="18"/>
  <c r="Q113" i="18"/>
  <c r="AF113" i="18" s="1"/>
  <c r="BG113" i="18" s="1"/>
  <c r="Q112" i="18"/>
  <c r="AF112" i="18" s="1"/>
  <c r="BG112" i="18" s="1"/>
  <c r="AH111" i="18"/>
  <c r="AU111" i="18" s="1"/>
  <c r="AG111" i="18"/>
  <c r="Q110" i="18"/>
  <c r="AF110" i="18" s="1"/>
  <c r="BG110" i="18" s="1"/>
  <c r="Q109" i="18"/>
  <c r="AF109" i="18" s="1"/>
  <c r="BG109" i="18" s="1"/>
  <c r="Q120" i="18"/>
  <c r="AF120" i="18" s="1"/>
  <c r="BG120" i="18" s="1"/>
  <c r="Q119" i="18"/>
  <c r="AF119" i="18" s="1"/>
  <c r="BG119" i="18" s="1"/>
  <c r="AH118" i="18"/>
  <c r="AU118" i="18" s="1"/>
  <c r="AG118" i="18"/>
  <c r="Q118" i="18"/>
  <c r="AF118" i="18" s="1"/>
  <c r="Q108" i="18"/>
  <c r="AF108" i="18" s="1"/>
  <c r="BG108" i="18" s="1"/>
  <c r="Q107" i="18"/>
  <c r="AF107" i="18" s="1"/>
  <c r="BG107" i="18" s="1"/>
  <c r="Q106" i="18"/>
  <c r="AF106" i="18" s="1"/>
  <c r="BG106" i="18" s="1"/>
  <c r="Q103" i="18"/>
  <c r="AF103" i="18" s="1"/>
  <c r="BG103" i="18" s="1"/>
  <c r="AH104" i="18"/>
  <c r="AG104" i="18"/>
  <c r="Q92" i="18"/>
  <c r="AF92" i="18" s="1"/>
  <c r="BG92" i="18" s="1"/>
  <c r="Q91" i="18"/>
  <c r="AF91" i="18" s="1"/>
  <c r="BG91" i="18" s="1"/>
  <c r="Q90" i="18"/>
  <c r="AF90" i="18" s="1"/>
  <c r="BG90" i="18" s="1"/>
  <c r="Q89" i="18"/>
  <c r="AF89" i="18" s="1"/>
  <c r="BG89" i="18" s="1"/>
  <c r="Q88" i="18"/>
  <c r="AF88" i="18" s="1"/>
  <c r="BG88" i="18" s="1"/>
  <c r="Q87" i="18"/>
  <c r="AF87" i="18" s="1"/>
  <c r="BG87" i="18" s="1"/>
  <c r="Q86" i="18"/>
  <c r="AF86" i="18" s="1"/>
  <c r="BG86" i="18" s="1"/>
  <c r="Q85" i="18"/>
  <c r="AF85" i="18" s="1"/>
  <c r="BG85" i="18" s="1"/>
  <c r="Q105" i="18"/>
  <c r="AF105" i="18" s="1"/>
  <c r="BG105" i="18" s="1"/>
  <c r="Q102" i="18"/>
  <c r="AF102" i="18" s="1"/>
  <c r="BG102" i="18" s="1"/>
  <c r="Q101" i="18"/>
  <c r="AF101" i="18" s="1"/>
  <c r="BG101" i="18" s="1"/>
  <c r="Q100" i="18"/>
  <c r="AF100" i="18" s="1"/>
  <c r="BG100" i="18" s="1"/>
  <c r="Q99" i="18"/>
  <c r="AF99" i="18" s="1"/>
  <c r="BG99" i="18" s="1"/>
  <c r="Q98" i="18"/>
  <c r="AF98" i="18" s="1"/>
  <c r="BG98" i="18" s="1"/>
  <c r="Q97" i="18"/>
  <c r="AF97" i="18" s="1"/>
  <c r="BG97" i="18" s="1"/>
  <c r="Q96" i="18"/>
  <c r="AF96" i="18" s="1"/>
  <c r="BG96" i="18" s="1"/>
  <c r="Q95" i="18"/>
  <c r="AF95" i="18" s="1"/>
  <c r="BG95" i="18" s="1"/>
  <c r="Q94" i="18"/>
  <c r="AF94" i="18" s="1"/>
  <c r="BG94" i="18" s="1"/>
  <c r="Q93" i="18"/>
  <c r="AF93" i="18" s="1"/>
  <c r="BG93" i="18" s="1"/>
  <c r="Q84" i="18"/>
  <c r="AF84" i="18" s="1"/>
  <c r="BH320" i="18"/>
  <c r="Q320" i="18"/>
  <c r="BH319" i="18"/>
  <c r="AT321" i="18"/>
  <c r="Q319" i="18"/>
  <c r="BH310" i="18"/>
  <c r="Q310" i="18"/>
  <c r="BH309" i="18"/>
  <c r="Q309" i="18"/>
  <c r="BH308" i="18"/>
  <c r="Q308" i="18"/>
  <c r="BH307" i="18"/>
  <c r="AT311" i="18"/>
  <c r="Q307" i="18"/>
  <c r="BH256" i="18"/>
  <c r="BH258" i="18" s="1"/>
  <c r="AT258" i="18"/>
  <c r="Q256" i="18"/>
  <c r="BH247" i="18"/>
  <c r="AU248" i="18"/>
  <c r="AT248" i="18"/>
  <c r="Q247" i="18"/>
  <c r="BH238" i="18"/>
  <c r="AT239" i="18"/>
  <c r="Q238" i="18"/>
  <c r="BH229" i="18"/>
  <c r="AT230" i="18"/>
  <c r="Q229" i="18"/>
  <c r="AS126" i="18" l="1"/>
  <c r="AT111" i="18"/>
  <c r="BF111" i="18" s="1"/>
  <c r="AS111" i="18"/>
  <c r="AT116" i="18"/>
  <c r="BF116" i="18" s="1"/>
  <c r="AS116" i="18"/>
  <c r="AS104" i="18"/>
  <c r="AG147" i="18"/>
  <c r="AH147" i="18"/>
  <c r="AT118" i="18"/>
  <c r="BF118" i="18" s="1"/>
  <c r="AS118" i="18"/>
  <c r="AT114" i="18"/>
  <c r="BF114" i="18" s="1"/>
  <c r="AS114" i="18"/>
  <c r="AT104" i="18"/>
  <c r="AU104" i="18"/>
  <c r="BG84" i="18"/>
  <c r="AF147" i="18"/>
  <c r="Q79" i="32"/>
  <c r="X79" i="32"/>
  <c r="BH212" i="18"/>
  <c r="AT212" i="18"/>
  <c r="AT126" i="18"/>
  <c r="AU126" i="18"/>
  <c r="AU147" i="18" s="1"/>
  <c r="BJ206" i="18"/>
  <c r="BJ208" i="18"/>
  <c r="BJ210" i="18"/>
  <c r="BJ189" i="18"/>
  <c r="AF189" i="18"/>
  <c r="BJ193" i="18"/>
  <c r="AF193" i="18"/>
  <c r="BJ310" i="18"/>
  <c r="AF310" i="18"/>
  <c r="BJ130" i="18"/>
  <c r="BJ186" i="18"/>
  <c r="AF186" i="18"/>
  <c r="BJ190" i="18"/>
  <c r="AF190" i="18"/>
  <c r="BJ194" i="18"/>
  <c r="AF194" i="18"/>
  <c r="BJ202" i="18"/>
  <c r="AF202" i="18"/>
  <c r="BJ238" i="18"/>
  <c r="BJ239" i="18" s="1"/>
  <c r="U55" i="32" s="1"/>
  <c r="AF238" i="18"/>
  <c r="BJ307" i="18"/>
  <c r="AF307" i="18"/>
  <c r="BJ320" i="18"/>
  <c r="AF320" i="18"/>
  <c r="BJ125" i="18"/>
  <c r="BJ201" i="18"/>
  <c r="AF201" i="18"/>
  <c r="BJ87" i="18"/>
  <c r="BJ123" i="18"/>
  <c r="BJ127" i="18"/>
  <c r="BJ131" i="18"/>
  <c r="BJ187" i="18"/>
  <c r="AF187" i="18"/>
  <c r="BG187" i="18" s="1"/>
  <c r="BJ191" i="18"/>
  <c r="AF191" i="18"/>
  <c r="BJ195" i="18"/>
  <c r="AF195" i="18"/>
  <c r="BJ256" i="18"/>
  <c r="BJ258" i="18" s="1"/>
  <c r="U57" i="32" s="1"/>
  <c r="AF256" i="18"/>
  <c r="BJ309" i="18"/>
  <c r="AF309" i="18"/>
  <c r="BJ133" i="18"/>
  <c r="BJ247" i="18"/>
  <c r="BJ248" i="18" s="1"/>
  <c r="U56" i="32" s="1"/>
  <c r="AF247" i="18"/>
  <c r="BJ319" i="18"/>
  <c r="AF319" i="18"/>
  <c r="BJ204" i="18"/>
  <c r="BJ129" i="18"/>
  <c r="BJ308" i="18"/>
  <c r="AF308" i="18"/>
  <c r="BJ88" i="18"/>
  <c r="BJ124" i="18"/>
  <c r="BJ128" i="18"/>
  <c r="BJ132" i="18"/>
  <c r="BJ134" i="18"/>
  <c r="BJ188" i="18"/>
  <c r="AF188" i="18"/>
  <c r="BJ192" i="18"/>
  <c r="AF192" i="18"/>
  <c r="BJ196" i="18"/>
  <c r="AF196" i="18"/>
  <c r="BG196" i="18" s="1"/>
  <c r="BJ198" i="18"/>
  <c r="AF198" i="18"/>
  <c r="BJ200" i="18"/>
  <c r="AF200" i="18"/>
  <c r="BJ211" i="18"/>
  <c r="BJ229" i="18"/>
  <c r="BJ230" i="18" s="1"/>
  <c r="U54" i="32" s="1"/>
  <c r="AF229" i="18"/>
  <c r="BJ185" i="18"/>
  <c r="AF185" i="18"/>
  <c r="BJ122" i="18"/>
  <c r="BJ121" i="18"/>
  <c r="BJ120" i="18"/>
  <c r="BJ119" i="18"/>
  <c r="BJ117" i="18"/>
  <c r="BJ115" i="18"/>
  <c r="BJ113" i="18"/>
  <c r="BJ112" i="18"/>
  <c r="BJ110" i="18"/>
  <c r="BJ109" i="18"/>
  <c r="BJ108" i="18"/>
  <c r="BJ107" i="18"/>
  <c r="BJ106" i="18"/>
  <c r="BJ105" i="18"/>
  <c r="BJ103" i="18"/>
  <c r="BJ102" i="18"/>
  <c r="BJ101" i="18"/>
  <c r="BJ100" i="18"/>
  <c r="BJ99" i="18"/>
  <c r="BJ98" i="18"/>
  <c r="BJ97" i="18"/>
  <c r="BJ96" i="18"/>
  <c r="BJ95" i="18"/>
  <c r="BJ94" i="18"/>
  <c r="BJ93" i="18"/>
  <c r="BJ92" i="18"/>
  <c r="BJ91" i="18"/>
  <c r="BJ90" i="18"/>
  <c r="BJ89" i="18"/>
  <c r="BJ86" i="18"/>
  <c r="BJ85" i="18"/>
  <c r="BJ84" i="18"/>
  <c r="AV248" i="18"/>
  <c r="AU239" i="18"/>
  <c r="AU212" i="18"/>
  <c r="AV239" i="18"/>
  <c r="AV212" i="18"/>
  <c r="AU258" i="18"/>
  <c r="AU230" i="18"/>
  <c r="AV258" i="18"/>
  <c r="AV230" i="18"/>
  <c r="AG212" i="18"/>
  <c r="AI212" i="18"/>
  <c r="BI320" i="18"/>
  <c r="BI204" i="18"/>
  <c r="AS205" i="18"/>
  <c r="BF205" i="18" s="1"/>
  <c r="BI205" i="18" s="1"/>
  <c r="BI208" i="18"/>
  <c r="AH212" i="18"/>
  <c r="AS197" i="18"/>
  <c r="BF197" i="18" s="1"/>
  <c r="AS199" i="18"/>
  <c r="BF199" i="18" s="1"/>
  <c r="BI199" i="18" s="1"/>
  <c r="AS203" i="18"/>
  <c r="BF203" i="18" s="1"/>
  <c r="BI206" i="18"/>
  <c r="AS207" i="18"/>
  <c r="BF207" i="18" s="1"/>
  <c r="BI207" i="18" s="1"/>
  <c r="AS209" i="18"/>
  <c r="BF209" i="18" s="1"/>
  <c r="BI209" i="18" s="1"/>
  <c r="AG321" i="18"/>
  <c r="AT323" i="18" s="1"/>
  <c r="BF323" i="18" s="1"/>
  <c r="BH321" i="18"/>
  <c r="BI256" i="18"/>
  <c r="BI258" i="18" s="1"/>
  <c r="AI258" i="18"/>
  <c r="BI307" i="18"/>
  <c r="BH311" i="18"/>
  <c r="AI230" i="18"/>
  <c r="BH230" i="18"/>
  <c r="AH239" i="18"/>
  <c r="AG239" i="18"/>
  <c r="AT241" i="18" s="1"/>
  <c r="AI239" i="18"/>
  <c r="AI248" i="18"/>
  <c r="BH248" i="18"/>
  <c r="AH230" i="18"/>
  <c r="BI238" i="18"/>
  <c r="AH248" i="18"/>
  <c r="AU250" i="18" s="1"/>
  <c r="AH258" i="18"/>
  <c r="AG311" i="18"/>
  <c r="AT313" i="18" s="1"/>
  <c r="BF313" i="18" s="1"/>
  <c r="AG258" i="18"/>
  <c r="AT260" i="18" s="1"/>
  <c r="AG248" i="18"/>
  <c r="AT250" i="18" s="1"/>
  <c r="BH239" i="18"/>
  <c r="AG230" i="18"/>
  <c r="AT232" i="18" s="1"/>
  <c r="BF212" i="18" l="1"/>
  <c r="AS147" i="18"/>
  <c r="AU149" i="18"/>
  <c r="U50" i="32"/>
  <c r="BF126" i="18"/>
  <c r="BI126" i="18" s="1"/>
  <c r="BF104" i="18"/>
  <c r="AT147" i="18"/>
  <c r="AT149" i="18" s="1"/>
  <c r="BF149" i="18" s="1"/>
  <c r="BI116" i="18"/>
  <c r="BG111" i="18"/>
  <c r="BI111" i="18"/>
  <c r="BI118" i="18"/>
  <c r="AU232" i="18"/>
  <c r="BG114" i="18"/>
  <c r="AV232" i="18"/>
  <c r="AU241" i="18"/>
  <c r="AU214" i="18"/>
  <c r="AT214" i="18"/>
  <c r="AU260" i="18"/>
  <c r="AV260" i="18"/>
  <c r="AV250" i="18"/>
  <c r="BF250" i="18" s="1"/>
  <c r="AV241" i="18"/>
  <c r="AV214" i="18"/>
  <c r="BJ321" i="18"/>
  <c r="U60" i="32" s="1"/>
  <c r="AF230" i="18"/>
  <c r="BJ311" i="18"/>
  <c r="U59" i="32" s="1"/>
  <c r="AF212" i="18"/>
  <c r="AF311" i="18"/>
  <c r="BJ212" i="18"/>
  <c r="U52" i="32" s="1"/>
  <c r="C57" i="32"/>
  <c r="G57" i="32" s="1"/>
  <c r="E60" i="32"/>
  <c r="G60" i="32" s="1"/>
  <c r="C52" i="32"/>
  <c r="G52" i="32" s="1"/>
  <c r="C55" i="32"/>
  <c r="G55" i="32" s="1"/>
  <c r="C56" i="32"/>
  <c r="G56" i="32" s="1"/>
  <c r="C54" i="32"/>
  <c r="G54" i="32" s="1"/>
  <c r="E59" i="32"/>
  <c r="G59" i="32" s="1"/>
  <c r="AF248" i="18"/>
  <c r="AF321" i="18"/>
  <c r="AF258" i="18"/>
  <c r="AF239" i="18"/>
  <c r="BG247" i="18"/>
  <c r="C50" i="32"/>
  <c r="G50" i="32" s="1"/>
  <c r="G58" i="32"/>
  <c r="BG229" i="18"/>
  <c r="BG201" i="18"/>
  <c r="BG189" i="18"/>
  <c r="BI192" i="18"/>
  <c r="BI186" i="18"/>
  <c r="BG309" i="18"/>
  <c r="BI194" i="18"/>
  <c r="BI189" i="18"/>
  <c r="BI202" i="18"/>
  <c r="AS230" i="18"/>
  <c r="BI211" i="18"/>
  <c r="BI198" i="18"/>
  <c r="BG195" i="18"/>
  <c r="BI309" i="18"/>
  <c r="BI200" i="18"/>
  <c r="BI195" i="18"/>
  <c r="BI193" i="18"/>
  <c r="BI190" i="18"/>
  <c r="BI188" i="18"/>
  <c r="BG202" i="18"/>
  <c r="BG200" i="18"/>
  <c r="BG193" i="18"/>
  <c r="BG190" i="18"/>
  <c r="BG188" i="18"/>
  <c r="BG308" i="18"/>
  <c r="BI210" i="18"/>
  <c r="BI201" i="18"/>
  <c r="BG194" i="18"/>
  <c r="BG192" i="18"/>
  <c r="BG186" i="18"/>
  <c r="BI191" i="18"/>
  <c r="BG191" i="18"/>
  <c r="BI197" i="18"/>
  <c r="BG204" i="18"/>
  <c r="BI247" i="18"/>
  <c r="BG320" i="18"/>
  <c r="BI203" i="18"/>
  <c r="BG207" i="18"/>
  <c r="BG208" i="18"/>
  <c r="BG210" i="18"/>
  <c r="BG198" i="18"/>
  <c r="BG197" i="18"/>
  <c r="BG211" i="18"/>
  <c r="BG203" i="18"/>
  <c r="BG209" i="18"/>
  <c r="BG205" i="18"/>
  <c r="BG206" i="18"/>
  <c r="BG199" i="18"/>
  <c r="BI196" i="18"/>
  <c r="BI187" i="18"/>
  <c r="BG185" i="18"/>
  <c r="AS212" i="18"/>
  <c r="BG307" i="18"/>
  <c r="AS248" i="18"/>
  <c r="BI308" i="18"/>
  <c r="AS321" i="18"/>
  <c r="BF321" i="18"/>
  <c r="O60" i="32" s="1"/>
  <c r="Q60" i="32" s="1"/>
  <c r="AS258" i="18"/>
  <c r="BI229" i="18"/>
  <c r="BI310" i="18"/>
  <c r="BG310" i="18"/>
  <c r="BG238" i="18"/>
  <c r="AS311" i="18"/>
  <c r="BF311" i="18"/>
  <c r="O59" i="32" s="1"/>
  <c r="N58" i="32"/>
  <c r="BG256" i="18"/>
  <c r="BF248" i="18"/>
  <c r="M56" i="32" s="1"/>
  <c r="Q56" i="32" s="1"/>
  <c r="AS239" i="18"/>
  <c r="BF230" i="18"/>
  <c r="M54" i="32" s="1"/>
  <c r="Q54" i="32" s="1"/>
  <c r="BG212" i="18" l="1"/>
  <c r="BG126" i="18"/>
  <c r="BF147" i="18"/>
  <c r="BF148" i="18" s="1"/>
  <c r="BG104" i="18"/>
  <c r="BF241" i="18"/>
  <c r="BI104" i="18"/>
  <c r="BG116" i="18"/>
  <c r="BF232" i="18"/>
  <c r="BI114" i="18"/>
  <c r="BG118" i="18"/>
  <c r="BF260" i="18"/>
  <c r="H57" i="32" s="1"/>
  <c r="BF214" i="18"/>
  <c r="Q58" i="32"/>
  <c r="N61" i="32"/>
  <c r="Q59" i="32"/>
  <c r="O61" i="32"/>
  <c r="W58" i="32"/>
  <c r="J60" i="32"/>
  <c r="H52" i="32"/>
  <c r="H54" i="32"/>
  <c r="H55" i="32"/>
  <c r="J59" i="32"/>
  <c r="X59" i="32" s="1"/>
  <c r="H56" i="32"/>
  <c r="H50" i="32"/>
  <c r="BG231" i="18"/>
  <c r="BF249" i="18"/>
  <c r="BI311" i="18"/>
  <c r="BH312" i="18" s="1"/>
  <c r="BF312" i="18"/>
  <c r="BI239" i="18"/>
  <c r="BF258" i="18"/>
  <c r="BF259" i="18" s="1"/>
  <c r="BG319" i="18"/>
  <c r="BI185" i="18"/>
  <c r="BI212" i="18" s="1"/>
  <c r="BI248" i="18"/>
  <c r="BH249" i="18" s="1"/>
  <c r="BG321" i="18"/>
  <c r="BI319" i="18"/>
  <c r="BI321" i="18" s="1"/>
  <c r="BF322" i="18"/>
  <c r="BG322" i="18"/>
  <c r="BI230" i="18"/>
  <c r="BH231" i="18" s="1"/>
  <c r="BG230" i="18"/>
  <c r="BF239" i="18"/>
  <c r="BG248" i="18"/>
  <c r="BG311" i="18"/>
  <c r="BG312" i="18"/>
  <c r="BG249" i="18"/>
  <c r="BF231" i="18"/>
  <c r="BI147" i="18" l="1"/>
  <c r="BH181" i="18" s="1"/>
  <c r="BG147" i="18"/>
  <c r="BI148" i="18" s="1"/>
  <c r="BI149" i="18" s="1"/>
  <c r="M50" i="32"/>
  <c r="Q50" i="32" s="1"/>
  <c r="BG148" i="18"/>
  <c r="R51" i="32" s="1"/>
  <c r="S51" i="32" s="1"/>
  <c r="M57" i="32"/>
  <c r="Q57" i="32" s="1"/>
  <c r="L55" i="32"/>
  <c r="M55" i="32"/>
  <c r="Q55" i="32" s="1"/>
  <c r="M52" i="32"/>
  <c r="Q52" i="32" s="1"/>
  <c r="L60" i="32"/>
  <c r="Z60" i="32" s="1"/>
  <c r="X60" i="32"/>
  <c r="L56" i="32"/>
  <c r="Z56" i="32" s="1"/>
  <c r="V56" i="32"/>
  <c r="L57" i="32"/>
  <c r="L54" i="32"/>
  <c r="Z54" i="32" s="1"/>
  <c r="V54" i="32"/>
  <c r="L52" i="32"/>
  <c r="L59" i="32"/>
  <c r="J61" i="32"/>
  <c r="L58" i="32"/>
  <c r="T58" i="32" s="1"/>
  <c r="I61" i="32"/>
  <c r="L50" i="32"/>
  <c r="T50" i="32" s="1"/>
  <c r="BI231" i="18"/>
  <c r="BI232" i="18" s="1"/>
  <c r="R54" i="32"/>
  <c r="BI249" i="18"/>
  <c r="BI250" i="18" s="1"/>
  <c r="R56" i="32"/>
  <c r="BI322" i="18"/>
  <c r="BI323" i="18" s="1"/>
  <c r="R60" i="32"/>
  <c r="R58" i="32"/>
  <c r="BF240" i="18"/>
  <c r="BG259" i="18"/>
  <c r="BI312" i="18"/>
  <c r="BI313" i="18" s="1"/>
  <c r="R59" i="32"/>
  <c r="BG239" i="18"/>
  <c r="BH259" i="18"/>
  <c r="BH240" i="18"/>
  <c r="BG258" i="18"/>
  <c r="BH213" i="18"/>
  <c r="BG213" i="18"/>
  <c r="BF213" i="18"/>
  <c r="BG240" i="18"/>
  <c r="BH322" i="18"/>
  <c r="V50" i="32" l="1"/>
  <c r="Z50" i="32"/>
  <c r="V57" i="32"/>
  <c r="Z57" i="32"/>
  <c r="T55" i="32"/>
  <c r="T60" i="32"/>
  <c r="S60" i="32" s="1"/>
  <c r="T57" i="32"/>
  <c r="T52" i="32"/>
  <c r="S58" i="32"/>
  <c r="Z58" i="32"/>
  <c r="T59" i="32"/>
  <c r="S59" i="32" s="1"/>
  <c r="Z59" i="32"/>
  <c r="T56" i="32"/>
  <c r="S56" i="32" s="1"/>
  <c r="V55" i="32"/>
  <c r="Z55" i="32"/>
  <c r="V52" i="32"/>
  <c r="T54" i="32"/>
  <c r="S54" i="32" s="1"/>
  <c r="Z52" i="32"/>
  <c r="BI213" i="18"/>
  <c r="BI214" i="18" s="1"/>
  <c r="R52" i="32"/>
  <c r="BI240" i="18"/>
  <c r="BI241" i="18" s="1"/>
  <c r="R55" i="32"/>
  <c r="BI259" i="18"/>
  <c r="BI260" i="18" s="1"/>
  <c r="R57" i="32"/>
  <c r="R50" i="32"/>
  <c r="BH220" i="18"/>
  <c r="AU221" i="18"/>
  <c r="AT221" i="18"/>
  <c r="Q220" i="18"/>
  <c r="AF80" i="20"/>
  <c r="Q77" i="20"/>
  <c r="BH81" i="20"/>
  <c r="BH80" i="20"/>
  <c r="BH79" i="20"/>
  <c r="BH78" i="20"/>
  <c r="BH77" i="20"/>
  <c r="BH76" i="20"/>
  <c r="AU82" i="20"/>
  <c r="Q58" i="20"/>
  <c r="BH57" i="20"/>
  <c r="Q57" i="20"/>
  <c r="BH56" i="20"/>
  <c r="AT59" i="20"/>
  <c r="Q56" i="20"/>
  <c r="BH67" i="20"/>
  <c r="AT68" i="20"/>
  <c r="Q67" i="20"/>
  <c r="BH45" i="20"/>
  <c r="AI45" i="20"/>
  <c r="AV45" i="20" s="1"/>
  <c r="AH45" i="20"/>
  <c r="AU45" i="20" s="1"/>
  <c r="AG45" i="20"/>
  <c r="AT45" i="20" s="1"/>
  <c r="AF45" i="20"/>
  <c r="BH44" i="20"/>
  <c r="Q44" i="20"/>
  <c r="BH43" i="20"/>
  <c r="Q43" i="20"/>
  <c r="BH42" i="20"/>
  <c r="Q42" i="20"/>
  <c r="BH41" i="20"/>
  <c r="AI41" i="20"/>
  <c r="AV41" i="20" s="1"/>
  <c r="AH41" i="20"/>
  <c r="AU41" i="20" s="1"/>
  <c r="AG41" i="20"/>
  <c r="AT41" i="20" s="1"/>
  <c r="AF41" i="20"/>
  <c r="BH40" i="20"/>
  <c r="Q40" i="20"/>
  <c r="BH47" i="20"/>
  <c r="Q47" i="20"/>
  <c r="Q46" i="20"/>
  <c r="BH39" i="20"/>
  <c r="Q39" i="20"/>
  <c r="BH38" i="20"/>
  <c r="Q38" i="20"/>
  <c r="BH37" i="20"/>
  <c r="Q37" i="20"/>
  <c r="BH36" i="20"/>
  <c r="Q36" i="20"/>
  <c r="BH35" i="20"/>
  <c r="Q35" i="20"/>
  <c r="Q19" i="20"/>
  <c r="AF19" i="20" s="1"/>
  <c r="BG19" i="20" s="1"/>
  <c r="Q18" i="20"/>
  <c r="AF18" i="20" s="1"/>
  <c r="BG18" i="20" s="1"/>
  <c r="Q7" i="20"/>
  <c r="AF7" i="20" s="1"/>
  <c r="BI67" i="20" l="1"/>
  <c r="BI68" i="20" s="1"/>
  <c r="BH68" i="20"/>
  <c r="S57" i="32"/>
  <c r="S55" i="32"/>
  <c r="S52" i="32"/>
  <c r="AT48" i="20"/>
  <c r="BJ43" i="20"/>
  <c r="AF43" i="20"/>
  <c r="BJ36" i="20"/>
  <c r="AF36" i="20"/>
  <c r="BG36" i="20" s="1"/>
  <c r="BJ46" i="20"/>
  <c r="AF46" i="20"/>
  <c r="BJ79" i="20"/>
  <c r="AF79" i="20"/>
  <c r="BJ44" i="20"/>
  <c r="AF44" i="20"/>
  <c r="BJ67" i="20"/>
  <c r="BJ68" i="20" s="1"/>
  <c r="U66" i="32" s="1"/>
  <c r="AF67" i="20"/>
  <c r="BG67" i="20" s="1"/>
  <c r="BJ58" i="20"/>
  <c r="AF58" i="20"/>
  <c r="BG58" i="20" s="1"/>
  <c r="BJ76" i="20"/>
  <c r="AF76" i="20"/>
  <c r="BG76" i="20" s="1"/>
  <c r="BJ80" i="20"/>
  <c r="BJ37" i="20"/>
  <c r="AF37" i="20"/>
  <c r="BJ81" i="20"/>
  <c r="AF81" i="20"/>
  <c r="BJ47" i="20"/>
  <c r="AF47" i="20"/>
  <c r="BJ19" i="20"/>
  <c r="BJ220" i="18"/>
  <c r="BJ221" i="18" s="1"/>
  <c r="U53" i="32" s="1"/>
  <c r="AF220" i="18"/>
  <c r="BJ7" i="20"/>
  <c r="BG7" i="20"/>
  <c r="BJ18" i="20"/>
  <c r="BJ35" i="20"/>
  <c r="AF35" i="20"/>
  <c r="BJ38" i="20"/>
  <c r="AF38" i="20"/>
  <c r="BJ56" i="20"/>
  <c r="AF56" i="20"/>
  <c r="BJ40" i="20"/>
  <c r="AF40" i="20"/>
  <c r="BJ42" i="20"/>
  <c r="AF42" i="20"/>
  <c r="BJ78" i="20"/>
  <c r="AF78" i="20"/>
  <c r="BJ39" i="20"/>
  <c r="AF39" i="20"/>
  <c r="BG39" i="20" s="1"/>
  <c r="BJ77" i="20"/>
  <c r="AF77" i="20"/>
  <c r="S50" i="32"/>
  <c r="BJ57" i="20"/>
  <c r="AF57" i="20"/>
  <c r="BG57" i="20" s="1"/>
  <c r="AU48" i="20"/>
  <c r="AU59" i="20"/>
  <c r="AV48" i="20"/>
  <c r="AU68" i="20"/>
  <c r="AV59" i="20"/>
  <c r="AV68" i="20"/>
  <c r="AV221" i="18"/>
  <c r="AI221" i="18"/>
  <c r="AH221" i="18"/>
  <c r="AU223" i="18" s="1"/>
  <c r="BI220" i="18"/>
  <c r="BH221" i="18"/>
  <c r="AG221" i="18"/>
  <c r="AT223" i="18" s="1"/>
  <c r="BI77" i="20"/>
  <c r="AH82" i="20"/>
  <c r="AU84" i="20" s="1"/>
  <c r="BI80" i="20"/>
  <c r="AH68" i="20"/>
  <c r="AU70" i="20" s="1"/>
  <c r="AG82" i="20"/>
  <c r="AT84" i="20" s="1"/>
  <c r="AI82" i="20"/>
  <c r="AV84" i="20" s="1"/>
  <c r="BH82" i="20"/>
  <c r="BI78" i="20"/>
  <c r="AG59" i="20"/>
  <c r="AT61" i="20" s="1"/>
  <c r="AI59" i="20"/>
  <c r="AH59" i="20"/>
  <c r="BH59" i="20"/>
  <c r="BI42" i="20"/>
  <c r="BI46" i="20"/>
  <c r="AH48" i="20"/>
  <c r="AG48" i="20"/>
  <c r="AI48" i="20"/>
  <c r="BI37" i="20"/>
  <c r="AS41" i="20"/>
  <c r="BF41" i="20" s="1"/>
  <c r="AS45" i="20"/>
  <c r="BF45" i="20" s="1"/>
  <c r="AG68" i="20"/>
  <c r="AT70" i="20" s="1"/>
  <c r="AI68" i="20"/>
  <c r="AV70" i="20" s="1"/>
  <c r="BH48" i="20"/>
  <c r="BF70" i="20" l="1"/>
  <c r="BF84" i="20"/>
  <c r="BJ48" i="20"/>
  <c r="U64" i="32" s="1"/>
  <c r="AU50" i="20"/>
  <c r="AV61" i="20"/>
  <c r="AU61" i="20"/>
  <c r="AV50" i="20"/>
  <c r="AT50" i="20"/>
  <c r="AV223" i="18"/>
  <c r="BF223" i="18" s="1"/>
  <c r="C53" i="32"/>
  <c r="G53" i="32" s="1"/>
  <c r="AF221" i="18"/>
  <c r="AF68" i="20"/>
  <c r="AF82" i="20"/>
  <c r="AF48" i="20"/>
  <c r="D65" i="32"/>
  <c r="E64" i="32"/>
  <c r="D67" i="32"/>
  <c r="U65" i="32"/>
  <c r="D66" i="32"/>
  <c r="BJ82" i="20"/>
  <c r="U67" i="32" s="1"/>
  <c r="AF59" i="20"/>
  <c r="BI38" i="20"/>
  <c r="BI44" i="20"/>
  <c r="BI43" i="20"/>
  <c r="BI40" i="20"/>
  <c r="BI79" i="20"/>
  <c r="BI81" i="20"/>
  <c r="BG81" i="20"/>
  <c r="BI45" i="20"/>
  <c r="BI41" i="20"/>
  <c r="BG79" i="20"/>
  <c r="BG80" i="20"/>
  <c r="AS221" i="18"/>
  <c r="BF221" i="18"/>
  <c r="M53" i="32" s="1"/>
  <c r="Q53" i="32" s="1"/>
  <c r="BG220" i="18"/>
  <c r="BG78" i="20"/>
  <c r="BG77" i="20"/>
  <c r="BG43" i="20"/>
  <c r="AS82" i="20"/>
  <c r="BF82" i="20"/>
  <c r="N67" i="32" s="1"/>
  <c r="Q67" i="32" s="1"/>
  <c r="BI47" i="20"/>
  <c r="BG45" i="20"/>
  <c r="BG40" i="20"/>
  <c r="BI57" i="20"/>
  <c r="AS59" i="20"/>
  <c r="BF59" i="20"/>
  <c r="N65" i="32" s="1"/>
  <c r="Q65" i="32" s="1"/>
  <c r="BG44" i="20"/>
  <c r="BG41" i="20"/>
  <c r="BI36" i="20"/>
  <c r="BG42" i="20"/>
  <c r="BG38" i="20"/>
  <c r="BG47" i="20"/>
  <c r="AS68" i="20"/>
  <c r="BG46" i="20"/>
  <c r="AS48" i="20"/>
  <c r="BF48" i="20"/>
  <c r="O64" i="32" s="1"/>
  <c r="BG37" i="20"/>
  <c r="BI39" i="20"/>
  <c r="BF61" i="20" l="1"/>
  <c r="BF50" i="20"/>
  <c r="BF222" i="18"/>
  <c r="Q64" i="32"/>
  <c r="O68" i="32"/>
  <c r="H53" i="32"/>
  <c r="I65" i="32"/>
  <c r="I67" i="32"/>
  <c r="I66" i="32"/>
  <c r="J64" i="32"/>
  <c r="X64" i="32" s="1"/>
  <c r="BG221" i="18"/>
  <c r="BI221" i="18"/>
  <c r="BH222" i="18" s="1"/>
  <c r="BG222" i="18"/>
  <c r="BI76" i="20"/>
  <c r="BI82" i="20" s="1"/>
  <c r="BG60" i="20"/>
  <c r="BG59" i="20"/>
  <c r="BF83" i="20"/>
  <c r="BG83" i="20"/>
  <c r="BG82" i="20"/>
  <c r="BG56" i="20"/>
  <c r="BI56" i="20"/>
  <c r="BI59" i="20" s="1"/>
  <c r="BF60" i="20"/>
  <c r="BI35" i="20"/>
  <c r="BI48" i="20" s="1"/>
  <c r="BG35" i="20"/>
  <c r="BF68" i="20"/>
  <c r="N66" i="32" s="1"/>
  <c r="Q66" i="32" s="1"/>
  <c r="BF49" i="20"/>
  <c r="BG49" i="20"/>
  <c r="BG48" i="20"/>
  <c r="BH83" i="20" l="1"/>
  <c r="BG68" i="20"/>
  <c r="BH69" i="20"/>
  <c r="L53" i="32"/>
  <c r="T53" i="32" s="1"/>
  <c r="V53" i="32"/>
  <c r="L67" i="32"/>
  <c r="W67" i="32"/>
  <c r="L65" i="32"/>
  <c r="W65" i="32"/>
  <c r="L66" i="32"/>
  <c r="W66" i="32"/>
  <c r="R65" i="32"/>
  <c r="R67" i="32"/>
  <c r="R64" i="32"/>
  <c r="L64" i="32"/>
  <c r="J68" i="32"/>
  <c r="BI222" i="18"/>
  <c r="BI223" i="18" s="1"/>
  <c r="R53" i="32"/>
  <c r="BI83" i="20"/>
  <c r="BI84" i="20" s="1"/>
  <c r="BI49" i="20"/>
  <c r="BI50" i="20" s="1"/>
  <c r="BI60" i="20"/>
  <c r="BI61" i="20" s="1"/>
  <c r="BH60" i="20"/>
  <c r="BG69" i="20"/>
  <c r="BF69" i="20"/>
  <c r="BH49" i="20"/>
  <c r="Z53" i="32" l="1"/>
  <c r="S53" i="32"/>
  <c r="R66" i="32"/>
  <c r="BI69" i="20"/>
  <c r="BI70" i="20" s="1"/>
  <c r="Q148" i="36"/>
  <c r="BH166" i="36"/>
  <c r="Q166" i="36"/>
  <c r="BH165" i="36"/>
  <c r="Q165" i="36"/>
  <c r="BH164" i="36"/>
  <c r="AT167" i="36"/>
  <c r="Q164" i="36"/>
  <c r="BH155" i="36"/>
  <c r="Q155" i="36"/>
  <c r="BH154" i="36"/>
  <c r="Q154" i="36"/>
  <c r="BH153" i="36"/>
  <c r="Q153" i="36"/>
  <c r="BH152" i="36"/>
  <c r="Q152" i="36"/>
  <c r="BH151" i="36"/>
  <c r="Q151" i="36"/>
  <c r="BH150" i="36"/>
  <c r="AI150" i="36"/>
  <c r="AV150" i="36" s="1"/>
  <c r="AH150" i="36"/>
  <c r="AU150" i="36" s="1"/>
  <c r="AG150" i="36"/>
  <c r="AT150" i="36" s="1"/>
  <c r="AF150" i="36"/>
  <c r="BH149" i="36"/>
  <c r="Q149" i="36"/>
  <c r="BH148" i="36"/>
  <c r="BH147" i="36"/>
  <c r="Q147" i="36"/>
  <c r="BH146" i="36"/>
  <c r="Q146" i="36"/>
  <c r="BH145" i="36"/>
  <c r="Q145" i="36"/>
  <c r="BH144" i="36"/>
  <c r="AI144" i="36"/>
  <c r="AV144" i="36" s="1"/>
  <c r="AH144" i="36"/>
  <c r="AU144" i="36" s="1"/>
  <c r="AG144" i="36"/>
  <c r="AT144" i="36" s="1"/>
  <c r="AF144" i="36"/>
  <c r="Q144" i="36"/>
  <c r="BH135" i="36"/>
  <c r="Q135" i="36"/>
  <c r="BH134" i="36"/>
  <c r="Q134" i="36"/>
  <c r="BH133" i="36"/>
  <c r="Q133" i="36"/>
  <c r="BH132" i="36"/>
  <c r="AV136" i="36"/>
  <c r="AU136" i="36"/>
  <c r="AT136" i="36"/>
  <c r="Q132" i="36"/>
  <c r="Q111" i="36"/>
  <c r="Q105" i="36"/>
  <c r="BH108" i="36"/>
  <c r="AI108" i="36"/>
  <c r="AV108" i="36" s="1"/>
  <c r="AH108" i="36"/>
  <c r="AU108" i="36" s="1"/>
  <c r="AG108" i="36"/>
  <c r="AT108" i="36" s="1"/>
  <c r="AF108" i="36"/>
  <c r="BH113" i="36"/>
  <c r="Q113" i="36"/>
  <c r="BH112" i="36"/>
  <c r="Q112" i="36"/>
  <c r="BH111" i="36"/>
  <c r="BH110" i="36"/>
  <c r="Q110" i="36"/>
  <c r="BH109" i="36"/>
  <c r="Q109" i="36"/>
  <c r="Q98" i="36"/>
  <c r="BH123" i="36"/>
  <c r="AV124" i="36"/>
  <c r="AU124" i="36"/>
  <c r="AT124" i="36"/>
  <c r="Q123" i="36"/>
  <c r="BH107" i="36"/>
  <c r="Q107" i="36"/>
  <c r="BH106" i="36"/>
  <c r="Q106" i="36"/>
  <c r="BH105" i="36"/>
  <c r="BH104" i="36"/>
  <c r="Q104" i="36"/>
  <c r="BH103" i="36"/>
  <c r="Q103" i="36"/>
  <c r="BH102" i="36"/>
  <c r="AI102" i="36"/>
  <c r="AV102" i="36" s="1"/>
  <c r="AH102" i="36"/>
  <c r="AU102" i="36" s="1"/>
  <c r="AG102" i="36"/>
  <c r="AT102" i="36" s="1"/>
  <c r="AF102" i="36"/>
  <c r="Q102" i="36"/>
  <c r="BH101" i="36"/>
  <c r="Q101" i="36"/>
  <c r="BH100" i="36"/>
  <c r="Q100" i="36"/>
  <c r="BH99" i="36"/>
  <c r="Q99" i="36"/>
  <c r="BH98" i="36"/>
  <c r="BH97" i="36"/>
  <c r="Q97" i="36"/>
  <c r="BH96" i="36"/>
  <c r="Q96" i="36"/>
  <c r="BH95" i="36"/>
  <c r="Q95" i="36"/>
  <c r="BH94" i="36"/>
  <c r="Q94" i="36"/>
  <c r="Q85" i="36"/>
  <c r="Q83" i="36"/>
  <c r="Q81" i="36"/>
  <c r="Q78" i="36"/>
  <c r="BH84" i="36"/>
  <c r="Q84" i="36"/>
  <c r="BH83" i="36"/>
  <c r="BH85" i="36"/>
  <c r="BH82" i="36"/>
  <c r="Q82" i="36"/>
  <c r="BH81" i="36"/>
  <c r="BH80" i="36"/>
  <c r="AI80" i="36"/>
  <c r="AV80" i="36" s="1"/>
  <c r="AH80" i="36"/>
  <c r="AU80" i="36" s="1"/>
  <c r="AU86" i="36" s="1"/>
  <c r="AG80" i="36"/>
  <c r="AT80" i="36" s="1"/>
  <c r="AT86" i="36" s="1"/>
  <c r="AF80" i="36"/>
  <c r="BH79" i="36"/>
  <c r="Q79" i="36"/>
  <c r="BH78" i="36"/>
  <c r="BH77" i="36"/>
  <c r="Q77" i="36"/>
  <c r="BH76" i="36"/>
  <c r="Q76" i="36"/>
  <c r="BH75" i="36"/>
  <c r="Q75" i="36"/>
  <c r="BH74" i="36"/>
  <c r="Q74" i="36"/>
  <c r="BH73" i="36"/>
  <c r="Q73" i="36"/>
  <c r="BH71" i="36"/>
  <c r="BI71" i="36" s="1"/>
  <c r="Q71" i="36"/>
  <c r="BH70" i="36"/>
  <c r="Q70" i="36"/>
  <c r="BH69" i="36"/>
  <c r="Q69" i="36"/>
  <c r="BH68" i="36"/>
  <c r="Q68" i="36"/>
  <c r="Q59" i="36"/>
  <c r="BH59" i="36"/>
  <c r="BH58" i="36"/>
  <c r="Q58" i="36"/>
  <c r="BH57" i="36"/>
  <c r="Q57" i="36"/>
  <c r="BH56" i="36"/>
  <c r="Q56" i="36"/>
  <c r="BH55" i="36"/>
  <c r="Q55" i="36"/>
  <c r="BH54" i="36"/>
  <c r="Q54" i="36"/>
  <c r="BH53" i="36"/>
  <c r="Q53" i="36"/>
  <c r="BH52" i="36"/>
  <c r="AV60" i="36"/>
  <c r="AT60" i="36"/>
  <c r="Q52" i="36"/>
  <c r="BH40" i="36"/>
  <c r="Q40" i="36"/>
  <c r="BH39" i="36"/>
  <c r="AI39" i="36"/>
  <c r="AV39" i="36" s="1"/>
  <c r="AH39" i="36"/>
  <c r="AU39" i="36" s="1"/>
  <c r="AG39" i="36"/>
  <c r="AT39" i="36" s="1"/>
  <c r="AF39" i="36"/>
  <c r="BH38" i="36"/>
  <c r="Q38" i="36"/>
  <c r="BH37" i="36"/>
  <c r="Q37" i="36"/>
  <c r="BH36" i="36"/>
  <c r="AI36" i="36"/>
  <c r="AV36" i="36" s="1"/>
  <c r="AH36" i="36"/>
  <c r="AU36" i="36" s="1"/>
  <c r="AG36" i="36"/>
  <c r="AT36" i="36" s="1"/>
  <c r="AF36" i="36"/>
  <c r="BH35" i="36"/>
  <c r="Q35" i="36"/>
  <c r="BH43" i="36"/>
  <c r="Q43" i="36"/>
  <c r="BH42" i="36"/>
  <c r="Q42" i="36"/>
  <c r="BH41" i="36"/>
  <c r="Q41" i="36"/>
  <c r="BH34" i="36"/>
  <c r="Q34" i="36"/>
  <c r="BH33" i="36"/>
  <c r="AI33" i="36"/>
  <c r="AV33" i="36" s="1"/>
  <c r="AH33" i="36"/>
  <c r="AU33" i="36" s="1"/>
  <c r="AG33" i="36"/>
  <c r="AT33" i="36" s="1"/>
  <c r="AF33" i="36"/>
  <c r="BH32" i="36"/>
  <c r="Q32" i="36"/>
  <c r="BH31" i="36"/>
  <c r="Q31" i="36"/>
  <c r="BH30" i="36"/>
  <c r="Q30" i="36"/>
  <c r="BH29" i="36"/>
  <c r="BH28" i="36"/>
  <c r="Q28" i="36"/>
  <c r="BH27" i="36"/>
  <c r="Q27" i="36"/>
  <c r="BH26" i="36"/>
  <c r="Q26" i="36"/>
  <c r="S16" i="36"/>
  <c r="BL73" i="36" l="1"/>
  <c r="AU44" i="36"/>
  <c r="AV44" i="36"/>
  <c r="AT114" i="36"/>
  <c r="AT44" i="36"/>
  <c r="BJ99" i="36"/>
  <c r="AF99" i="36"/>
  <c r="BJ105" i="36"/>
  <c r="AF105" i="36"/>
  <c r="BJ27" i="36"/>
  <c r="AF27" i="36"/>
  <c r="BJ31" i="36"/>
  <c r="AF31" i="36"/>
  <c r="BJ43" i="36"/>
  <c r="AF43" i="36"/>
  <c r="BJ52" i="36"/>
  <c r="AF52" i="36"/>
  <c r="BJ79" i="36"/>
  <c r="AF79" i="36"/>
  <c r="BJ95" i="36"/>
  <c r="AF95" i="36"/>
  <c r="BJ109" i="36"/>
  <c r="AF109" i="36"/>
  <c r="BJ111" i="36"/>
  <c r="AF111" i="36"/>
  <c r="BG111" i="36" s="1"/>
  <c r="BJ134" i="36"/>
  <c r="AF134" i="36"/>
  <c r="BJ153" i="36"/>
  <c r="AF153" i="36"/>
  <c r="BG153" i="36" s="1"/>
  <c r="BJ164" i="36"/>
  <c r="AF164" i="36"/>
  <c r="BJ74" i="36"/>
  <c r="AF74" i="36"/>
  <c r="BJ113" i="36"/>
  <c r="AF113" i="36"/>
  <c r="BJ55" i="36"/>
  <c r="AF55" i="36"/>
  <c r="BJ69" i="36"/>
  <c r="AF69" i="36"/>
  <c r="BJ75" i="36"/>
  <c r="AF75" i="36"/>
  <c r="BJ82" i="36"/>
  <c r="AF82" i="36"/>
  <c r="BJ78" i="36"/>
  <c r="AF78" i="36"/>
  <c r="BJ100" i="36"/>
  <c r="AF100" i="36"/>
  <c r="BJ106" i="36"/>
  <c r="AF106" i="36"/>
  <c r="BJ132" i="36"/>
  <c r="AF132" i="36"/>
  <c r="BJ147" i="36"/>
  <c r="AF147" i="36"/>
  <c r="BJ58" i="36"/>
  <c r="AF58" i="36"/>
  <c r="BG58" i="36" s="1"/>
  <c r="BJ26" i="36"/>
  <c r="AF26" i="36"/>
  <c r="BJ28" i="36"/>
  <c r="AF28" i="36"/>
  <c r="BJ32" i="36"/>
  <c r="AF32" i="36"/>
  <c r="BJ34" i="36"/>
  <c r="AF34" i="36"/>
  <c r="BJ81" i="36"/>
  <c r="AF81" i="36"/>
  <c r="BJ96" i="36"/>
  <c r="AF96" i="36"/>
  <c r="BJ110" i="36"/>
  <c r="AF110" i="36"/>
  <c r="BJ135" i="36"/>
  <c r="AF135" i="36"/>
  <c r="BG135" i="36" s="1"/>
  <c r="BJ154" i="36"/>
  <c r="AF154" i="36"/>
  <c r="BJ148" i="36"/>
  <c r="AF148" i="36"/>
  <c r="BJ56" i="36"/>
  <c r="AF56" i="36"/>
  <c r="BJ70" i="36"/>
  <c r="AF70" i="36"/>
  <c r="BJ76" i="36"/>
  <c r="AF76" i="36"/>
  <c r="BJ83" i="36"/>
  <c r="AF83" i="36"/>
  <c r="BG83" i="36" s="1"/>
  <c r="BJ101" i="36"/>
  <c r="AF101" i="36"/>
  <c r="BJ107" i="36"/>
  <c r="AF107" i="36"/>
  <c r="BJ84" i="36"/>
  <c r="AF84" i="36"/>
  <c r="BG84" i="36" s="1"/>
  <c r="BJ123" i="36"/>
  <c r="BJ124" i="36" s="1"/>
  <c r="U90" i="32" s="1"/>
  <c r="AF123" i="36"/>
  <c r="AF124" i="36" s="1"/>
  <c r="BJ29" i="36"/>
  <c r="AF29" i="36"/>
  <c r="BJ41" i="36"/>
  <c r="AF41" i="36"/>
  <c r="BJ35" i="36"/>
  <c r="AF35" i="36"/>
  <c r="BJ37" i="36"/>
  <c r="AF37" i="36"/>
  <c r="BJ59" i="36"/>
  <c r="AF59" i="36"/>
  <c r="BJ85" i="36"/>
  <c r="AF85" i="36"/>
  <c r="BJ97" i="36"/>
  <c r="AF97" i="36"/>
  <c r="BJ103" i="36"/>
  <c r="AF103" i="36"/>
  <c r="BJ149" i="36"/>
  <c r="AF149" i="36"/>
  <c r="BG149" i="36" s="1"/>
  <c r="BJ151" i="36"/>
  <c r="AF151" i="36"/>
  <c r="BJ155" i="36"/>
  <c r="AF155" i="36"/>
  <c r="BJ165" i="36"/>
  <c r="AF165" i="36"/>
  <c r="BG165" i="36" s="1"/>
  <c r="BJ54" i="36"/>
  <c r="AF54" i="36"/>
  <c r="BJ98" i="36"/>
  <c r="AF98" i="36"/>
  <c r="BJ53" i="36"/>
  <c r="AF53" i="36"/>
  <c r="BJ57" i="36"/>
  <c r="AF57" i="36"/>
  <c r="BJ68" i="36"/>
  <c r="AF68" i="36"/>
  <c r="BJ71" i="36"/>
  <c r="AF71" i="36"/>
  <c r="BJ73" i="36"/>
  <c r="AF73" i="36"/>
  <c r="BJ77" i="36"/>
  <c r="AF77" i="36"/>
  <c r="BJ94" i="36"/>
  <c r="AF94" i="36"/>
  <c r="BJ112" i="36"/>
  <c r="AF112" i="36"/>
  <c r="BJ145" i="36"/>
  <c r="AF145" i="36"/>
  <c r="BJ146" i="36"/>
  <c r="AF146" i="36"/>
  <c r="BJ30" i="36"/>
  <c r="AF30" i="36"/>
  <c r="BJ42" i="36"/>
  <c r="AF42" i="36"/>
  <c r="BJ38" i="36"/>
  <c r="AF38" i="36"/>
  <c r="BG38" i="36" s="1"/>
  <c r="BJ40" i="36"/>
  <c r="AF40" i="36"/>
  <c r="BJ104" i="36"/>
  <c r="AF104" i="36"/>
  <c r="BJ133" i="36"/>
  <c r="AF133" i="36"/>
  <c r="BJ152" i="36"/>
  <c r="AF152" i="36"/>
  <c r="BJ166" i="36"/>
  <c r="AF166" i="36"/>
  <c r="AV156" i="36"/>
  <c r="AU60" i="36"/>
  <c r="AU114" i="36"/>
  <c r="AV114" i="36"/>
  <c r="AV86" i="36"/>
  <c r="AT156" i="36"/>
  <c r="AU156" i="36"/>
  <c r="AH167" i="36"/>
  <c r="AU169" i="36" s="1"/>
  <c r="AH136" i="36"/>
  <c r="AU138" i="36" s="1"/>
  <c r="AH156" i="36"/>
  <c r="BI148" i="36"/>
  <c r="BI152" i="36"/>
  <c r="AG167" i="36"/>
  <c r="AT169" i="36" s="1"/>
  <c r="BF169" i="36" s="1"/>
  <c r="AI167" i="36"/>
  <c r="AV169" i="36" s="1"/>
  <c r="BH167" i="36"/>
  <c r="AS150" i="36"/>
  <c r="BF150" i="36" s="1"/>
  <c r="BI150" i="36" s="1"/>
  <c r="BI154" i="36"/>
  <c r="BI112" i="36"/>
  <c r="AG156" i="36"/>
  <c r="AI156" i="36"/>
  <c r="AV158" i="36" s="1"/>
  <c r="BH156" i="36"/>
  <c r="BI151" i="36"/>
  <c r="BI147" i="36"/>
  <c r="AS144" i="36"/>
  <c r="BI113" i="36"/>
  <c r="AG136" i="36"/>
  <c r="AT138" i="36" s="1"/>
  <c r="AI136" i="36"/>
  <c r="AV138" i="36" s="1"/>
  <c r="BH136" i="36"/>
  <c r="AS108" i="36"/>
  <c r="BF108" i="36" s="1"/>
  <c r="BI95" i="36"/>
  <c r="AH86" i="36"/>
  <c r="AU88" i="36" s="1"/>
  <c r="BI106" i="36"/>
  <c r="AH124" i="36"/>
  <c r="AU126" i="36" s="1"/>
  <c r="AH114" i="36"/>
  <c r="BI105" i="36"/>
  <c r="BI77" i="36"/>
  <c r="AG44" i="36"/>
  <c r="AI44" i="36"/>
  <c r="AS80" i="36"/>
  <c r="BF80" i="36" s="1"/>
  <c r="AG114" i="36"/>
  <c r="AI114" i="36"/>
  <c r="BI96" i="36"/>
  <c r="AS102" i="36"/>
  <c r="BF102" i="36" s="1"/>
  <c r="BI107" i="36"/>
  <c r="AG124" i="36"/>
  <c r="AT126" i="36" s="1"/>
  <c r="AI124" i="36"/>
  <c r="AV126" i="36" s="1"/>
  <c r="BH124" i="36"/>
  <c r="BH114" i="36"/>
  <c r="AH60" i="36"/>
  <c r="BI55" i="36"/>
  <c r="AH44" i="36"/>
  <c r="BI29" i="36"/>
  <c r="AS33" i="36"/>
  <c r="BF33" i="36" s="1"/>
  <c r="BI37" i="36"/>
  <c r="AS39" i="36"/>
  <c r="BF39" i="36" s="1"/>
  <c r="BI39" i="36" s="1"/>
  <c r="AG60" i="36"/>
  <c r="AT62" i="36" s="1"/>
  <c r="AI60" i="36"/>
  <c r="AV62" i="36" s="1"/>
  <c r="BI59" i="36"/>
  <c r="AG86" i="36"/>
  <c r="AT88" i="36" s="1"/>
  <c r="AI86" i="36"/>
  <c r="BH86" i="36"/>
  <c r="BH60" i="36"/>
  <c r="BI28" i="36"/>
  <c r="BI35" i="36"/>
  <c r="AS36" i="36"/>
  <c r="BF36" i="36" s="1"/>
  <c r="BI36" i="36" s="1"/>
  <c r="BH44" i="36"/>
  <c r="BJ86" i="36" l="1"/>
  <c r="BF138" i="36"/>
  <c r="BF126" i="36"/>
  <c r="AU158" i="36"/>
  <c r="AT158" i="36"/>
  <c r="AU62" i="36"/>
  <c r="BF62" i="36" s="1"/>
  <c r="AU46" i="36"/>
  <c r="AV46" i="36"/>
  <c r="AV116" i="36"/>
  <c r="AU116" i="36"/>
  <c r="AT116" i="36"/>
  <c r="AT46" i="36"/>
  <c r="AV88" i="36"/>
  <c r="BF88" i="36" s="1"/>
  <c r="BJ136" i="36"/>
  <c r="U91" i="32" s="1"/>
  <c r="U92" i="32"/>
  <c r="AF167" i="36"/>
  <c r="AF60" i="36"/>
  <c r="D88" i="32"/>
  <c r="E90" i="32"/>
  <c r="D92" i="32"/>
  <c r="AF156" i="36"/>
  <c r="AF86" i="36"/>
  <c r="AF136" i="36"/>
  <c r="AF114" i="36"/>
  <c r="E86" i="32"/>
  <c r="C87" i="32"/>
  <c r="D89" i="32"/>
  <c r="E91" i="32"/>
  <c r="D93" i="32"/>
  <c r="D94" i="32"/>
  <c r="U86" i="32"/>
  <c r="BJ114" i="36"/>
  <c r="U89" i="32" s="1"/>
  <c r="U88" i="32"/>
  <c r="BG108" i="36"/>
  <c r="BG78" i="36"/>
  <c r="BI146" i="36"/>
  <c r="BG110" i="36"/>
  <c r="BG42" i="36"/>
  <c r="BG109" i="36"/>
  <c r="BI54" i="36"/>
  <c r="BI98" i="36"/>
  <c r="BI110" i="36"/>
  <c r="BG80" i="36"/>
  <c r="BI80" i="36"/>
  <c r="BI33" i="36"/>
  <c r="BG145" i="36"/>
  <c r="BI78" i="36"/>
  <c r="BG33" i="36"/>
  <c r="BI58" i="36"/>
  <c r="BG146" i="36"/>
  <c r="BI57" i="36"/>
  <c r="BG79" i="36"/>
  <c r="BI79" i="36"/>
  <c r="BI165" i="36"/>
  <c r="BI40" i="36"/>
  <c r="BI109" i="36"/>
  <c r="BG41" i="36"/>
  <c r="BI41" i="36"/>
  <c r="BG97" i="36"/>
  <c r="BG166" i="36"/>
  <c r="BI102" i="36"/>
  <c r="BI133" i="36"/>
  <c r="BG154" i="36"/>
  <c r="BI145" i="36"/>
  <c r="BI166" i="36"/>
  <c r="AS167" i="36"/>
  <c r="BI155" i="36"/>
  <c r="BG155" i="36"/>
  <c r="BG113" i="36"/>
  <c r="BG31" i="36"/>
  <c r="BI56" i="36"/>
  <c r="BI53" i="36"/>
  <c r="BI104" i="36"/>
  <c r="BI100" i="36"/>
  <c r="BG147" i="36"/>
  <c r="BI42" i="36"/>
  <c r="BG34" i="36"/>
  <c r="BI34" i="36"/>
  <c r="BG40" i="36"/>
  <c r="BI73" i="36"/>
  <c r="BI103" i="36"/>
  <c r="BI101" i="36"/>
  <c r="BI99" i="36"/>
  <c r="BI97" i="36"/>
  <c r="BG101" i="36"/>
  <c r="BG112" i="36"/>
  <c r="BI134" i="36"/>
  <c r="BG150" i="36"/>
  <c r="BG151" i="36"/>
  <c r="BG103" i="36"/>
  <c r="BG99" i="36"/>
  <c r="BG95" i="36"/>
  <c r="BG152" i="36"/>
  <c r="BG148" i="36"/>
  <c r="BI153" i="36"/>
  <c r="BI149" i="36"/>
  <c r="AS156" i="36"/>
  <c r="BF144" i="36"/>
  <c r="BG144" i="36" s="1"/>
  <c r="BI75" i="36"/>
  <c r="BG71" i="36"/>
  <c r="BI108" i="36"/>
  <c r="BG133" i="36"/>
  <c r="BG134" i="36"/>
  <c r="BI135" i="36"/>
  <c r="AS136" i="36"/>
  <c r="BG132" i="36"/>
  <c r="BG96" i="36"/>
  <c r="BG106" i="36"/>
  <c r="BI111" i="36"/>
  <c r="BI43" i="36"/>
  <c r="BG28" i="36"/>
  <c r="BI31" i="36"/>
  <c r="BG29" i="36"/>
  <c r="BI76" i="36"/>
  <c r="BI74" i="36"/>
  <c r="BG35" i="36"/>
  <c r="BG32" i="36"/>
  <c r="BG30" i="36"/>
  <c r="BG27" i="36"/>
  <c r="BI32" i="36"/>
  <c r="BI30" i="36"/>
  <c r="BI27" i="36"/>
  <c r="BI82" i="36"/>
  <c r="BI70" i="36"/>
  <c r="BG104" i="36"/>
  <c r="BG102" i="36"/>
  <c r="BG100" i="36"/>
  <c r="BG98" i="36"/>
  <c r="BG43" i="36"/>
  <c r="BI85" i="36"/>
  <c r="BI81" i="36"/>
  <c r="BG77" i="36"/>
  <c r="BI69" i="36"/>
  <c r="BI84" i="36"/>
  <c r="BG107" i="36"/>
  <c r="BG105" i="36"/>
  <c r="AS124" i="36"/>
  <c r="BG123" i="36"/>
  <c r="AS114" i="36"/>
  <c r="BF114" i="36"/>
  <c r="N89" i="32" s="1"/>
  <c r="Q89" i="32" s="1"/>
  <c r="BI83" i="36"/>
  <c r="BG59" i="36"/>
  <c r="BG55" i="36"/>
  <c r="BG85" i="36"/>
  <c r="BG81" i="36"/>
  <c r="BG75" i="36"/>
  <c r="BG73" i="36"/>
  <c r="BG70" i="36"/>
  <c r="BG57" i="36"/>
  <c r="BG54" i="36"/>
  <c r="BG39" i="36"/>
  <c r="BG82" i="36"/>
  <c r="BG76" i="36"/>
  <c r="BG74" i="36"/>
  <c r="BG69" i="36"/>
  <c r="BG56" i="36"/>
  <c r="BG53" i="36"/>
  <c r="AS86" i="36"/>
  <c r="AS60" i="36"/>
  <c r="BF60" i="36"/>
  <c r="M87" i="32" s="1"/>
  <c r="Q87" i="32" s="1"/>
  <c r="BG36" i="36"/>
  <c r="BG37" i="36"/>
  <c r="BI38" i="36"/>
  <c r="AS44" i="36"/>
  <c r="BI26" i="36"/>
  <c r="BL28" i="36" s="1"/>
  <c r="AF44" i="36"/>
  <c r="D95" i="32" l="1"/>
  <c r="E95" i="32"/>
  <c r="BF46" i="36"/>
  <c r="BF158" i="36"/>
  <c r="BF116" i="36"/>
  <c r="I93" i="32"/>
  <c r="J86" i="32"/>
  <c r="I88" i="32"/>
  <c r="I89" i="32"/>
  <c r="J90" i="32"/>
  <c r="H87" i="32"/>
  <c r="J91" i="32"/>
  <c r="I92" i="32"/>
  <c r="I94" i="32"/>
  <c r="BI44" i="36"/>
  <c r="BF167" i="36"/>
  <c r="BI164" i="36"/>
  <c r="BI167" i="36" s="1"/>
  <c r="BG164" i="36"/>
  <c r="BF156" i="36"/>
  <c r="BI144" i="36"/>
  <c r="BI156" i="36" s="1"/>
  <c r="BF136" i="36"/>
  <c r="O91" i="32" s="1"/>
  <c r="BI132" i="36"/>
  <c r="BI136" i="36" s="1"/>
  <c r="BG94" i="36"/>
  <c r="BI94" i="36"/>
  <c r="BI114" i="36" s="1"/>
  <c r="BH115" i="36" s="1"/>
  <c r="BF124" i="36"/>
  <c r="BI123" i="36"/>
  <c r="BI124" i="36" s="1"/>
  <c r="BF115" i="36"/>
  <c r="BG114" i="36"/>
  <c r="BG115" i="36"/>
  <c r="BG52" i="36"/>
  <c r="BF61" i="36"/>
  <c r="BF86" i="36"/>
  <c r="BG68" i="36"/>
  <c r="BI68" i="36"/>
  <c r="BI86" i="36" s="1"/>
  <c r="BG60" i="36"/>
  <c r="BI52" i="36"/>
  <c r="BI60" i="36" s="1"/>
  <c r="BG61" i="36"/>
  <c r="BF44" i="36"/>
  <c r="BG26" i="36"/>
  <c r="J95" i="32" l="1"/>
  <c r="I95" i="32"/>
  <c r="N92" i="32"/>
  <c r="Q92" i="32" s="1"/>
  <c r="O90" i="32"/>
  <c r="Q90" i="32" s="1"/>
  <c r="N88" i="32"/>
  <c r="N93" i="32"/>
  <c r="Q93" i="32" s="1"/>
  <c r="L94" i="32"/>
  <c r="W94" i="32"/>
  <c r="L90" i="32"/>
  <c r="O86" i="32"/>
  <c r="V86" i="32" s="1"/>
  <c r="L92" i="32"/>
  <c r="L87" i="32"/>
  <c r="V87" i="32"/>
  <c r="Q91" i="32"/>
  <c r="L89" i="32"/>
  <c r="W89" i="32"/>
  <c r="L93" i="32"/>
  <c r="L91" i="32"/>
  <c r="L88" i="32"/>
  <c r="L86" i="32"/>
  <c r="BG156" i="36"/>
  <c r="BF168" i="36"/>
  <c r="BG124" i="36"/>
  <c r="BG44" i="36"/>
  <c r="BG86" i="36"/>
  <c r="BI61" i="36"/>
  <c r="BI62" i="36" s="1"/>
  <c r="R87" i="32"/>
  <c r="BG136" i="36"/>
  <c r="BI115" i="36"/>
  <c r="BI116" i="36" s="1"/>
  <c r="R89" i="32"/>
  <c r="BG167" i="36"/>
  <c r="BG168" i="36"/>
  <c r="BG178" i="36"/>
  <c r="BF178" i="36"/>
  <c r="BH178" i="36"/>
  <c r="BH168" i="36"/>
  <c r="BG157" i="36"/>
  <c r="BH157" i="36"/>
  <c r="BF157" i="36"/>
  <c r="BH137" i="36"/>
  <c r="BG137" i="36"/>
  <c r="BF137" i="36"/>
  <c r="BH125" i="36"/>
  <c r="BG125" i="36"/>
  <c r="BF125" i="36"/>
  <c r="BG87" i="36"/>
  <c r="BF87" i="36"/>
  <c r="BH87" i="36"/>
  <c r="BH61" i="36"/>
  <c r="BF45" i="36"/>
  <c r="BG45" i="36"/>
  <c r="BH45" i="36"/>
  <c r="X90" i="32" l="1"/>
  <c r="Q86" i="32"/>
  <c r="O95" i="32"/>
  <c r="Q88" i="32"/>
  <c r="N95" i="32"/>
  <c r="W95" i="32" s="1"/>
  <c r="X91" i="32"/>
  <c r="X86" i="32"/>
  <c r="W93" i="32"/>
  <c r="W88" i="32"/>
  <c r="W92" i="32"/>
  <c r="BI137" i="36"/>
  <c r="BI138" i="36" s="1"/>
  <c r="R91" i="32"/>
  <c r="BI45" i="36"/>
  <c r="BI46" i="36" s="1"/>
  <c r="R86" i="32"/>
  <c r="BI125" i="36"/>
  <c r="BI126" i="36" s="1"/>
  <c r="R90" i="32"/>
  <c r="BI168" i="36"/>
  <c r="BI169" i="36" s="1"/>
  <c r="R93" i="32"/>
  <c r="BI178" i="36"/>
  <c r="BI179" i="36" s="1"/>
  <c r="R94" i="32"/>
  <c r="BI87" i="36"/>
  <c r="BI88" i="36" s="1"/>
  <c r="R88" i="32"/>
  <c r="BI157" i="36"/>
  <c r="BI158" i="36" s="1"/>
  <c r="R92" i="32"/>
  <c r="BH149" i="37"/>
  <c r="Q149" i="37"/>
  <c r="BH139" i="37"/>
  <c r="Q139" i="37"/>
  <c r="BH129" i="37"/>
  <c r="Q129" i="37"/>
  <c r="BH119" i="37"/>
  <c r="BH120" i="37" s="1"/>
  <c r="Q119" i="37"/>
  <c r="X95" i="32" l="1"/>
  <c r="BH130" i="37"/>
  <c r="BH140" i="37"/>
  <c r="BH150" i="37"/>
  <c r="BJ149" i="37"/>
  <c r="BJ150" i="37" s="1"/>
  <c r="U46" i="32" s="1"/>
  <c r="AF149" i="37"/>
  <c r="BJ119" i="37"/>
  <c r="BJ120" i="37" s="1"/>
  <c r="U43" i="32" s="1"/>
  <c r="AF119" i="37"/>
  <c r="BJ129" i="37"/>
  <c r="BJ130" i="37" s="1"/>
  <c r="U44" i="32" s="1"/>
  <c r="AF129" i="37"/>
  <c r="BG129" i="37" s="1"/>
  <c r="BJ139" i="37"/>
  <c r="BJ140" i="37" s="1"/>
  <c r="U45" i="32" s="1"/>
  <c r="AF139" i="37"/>
  <c r="BI149" i="37"/>
  <c r="C44" i="32"/>
  <c r="V44" i="32" s="1"/>
  <c r="BI139" i="37"/>
  <c r="BI129" i="37"/>
  <c r="BI119" i="37"/>
  <c r="BI120" i="37" s="1"/>
  <c r="G44" i="32" l="1"/>
  <c r="Z44" i="32" s="1"/>
  <c r="C45" i="32"/>
  <c r="V45" i="32" s="1"/>
  <c r="C46" i="32"/>
  <c r="V46" i="32" s="1"/>
  <c r="BG119" i="37"/>
  <c r="BG120" i="37" s="1"/>
  <c r="AF120" i="37"/>
  <c r="C43" i="32"/>
  <c r="G43" i="32" s="1"/>
  <c r="AF140" i="37"/>
  <c r="AF150" i="37"/>
  <c r="AF130" i="37"/>
  <c r="H43" i="32"/>
  <c r="BG139" i="37"/>
  <c r="BG149" i="37"/>
  <c r="V43" i="32" l="1"/>
  <c r="T44" i="32"/>
  <c r="S44" i="32" s="1"/>
  <c r="L43" i="32"/>
  <c r="Z43" i="32" s="1"/>
  <c r="G45" i="32"/>
  <c r="BG121" i="37"/>
  <c r="BI130" i="37"/>
  <c r="BH131" i="37" s="1"/>
  <c r="BI150" i="37"/>
  <c r="BH151" i="37" s="1"/>
  <c r="BI140" i="37"/>
  <c r="BH141" i="37" s="1"/>
  <c r="BG150" i="37"/>
  <c r="BI151" i="37" s="1"/>
  <c r="BG140" i="37"/>
  <c r="BI141" i="37" s="1"/>
  <c r="BG130" i="37"/>
  <c r="BI131" i="37" s="1"/>
  <c r="BF151" i="37"/>
  <c r="BH121" i="37"/>
  <c r="BF121" i="37"/>
  <c r="BI121" i="37"/>
  <c r="BI122" i="37" s="1"/>
  <c r="BG151" i="37"/>
  <c r="BF131" i="37"/>
  <c r="BF141" i="37"/>
  <c r="BG141" i="37"/>
  <c r="BG131" i="37"/>
  <c r="BH248" i="38"/>
  <c r="Q248" i="38"/>
  <c r="BH247" i="38"/>
  <c r="Q247" i="38"/>
  <c r="BH246" i="38"/>
  <c r="AT249" i="38"/>
  <c r="Q246" i="38"/>
  <c r="BH237" i="38"/>
  <c r="Q237" i="38"/>
  <c r="BH236" i="38"/>
  <c r="Q236" i="38"/>
  <c r="BH235" i="38"/>
  <c r="AT238" i="38"/>
  <c r="Q235" i="38"/>
  <c r="BH226" i="38"/>
  <c r="Q226" i="38"/>
  <c r="BH225" i="38"/>
  <c r="Q225" i="38"/>
  <c r="BH224" i="38"/>
  <c r="AU227" i="38"/>
  <c r="AT227" i="38"/>
  <c r="Q224" i="38"/>
  <c r="BH215" i="38"/>
  <c r="Q215" i="38"/>
  <c r="BH214" i="38"/>
  <c r="Q214" i="38"/>
  <c r="BH213" i="38"/>
  <c r="AT216" i="38"/>
  <c r="Q213" i="38"/>
  <c r="BH204" i="38"/>
  <c r="Q204" i="38"/>
  <c r="BH203" i="38"/>
  <c r="Q203" i="38"/>
  <c r="BH202" i="38"/>
  <c r="AT205" i="38"/>
  <c r="Q202" i="38"/>
  <c r="BH193" i="38"/>
  <c r="AI193" i="38"/>
  <c r="AV193" i="38" s="1"/>
  <c r="AH193" i="38"/>
  <c r="AU193" i="38" s="1"/>
  <c r="AG193" i="38"/>
  <c r="Q193" i="38"/>
  <c r="BH192" i="38"/>
  <c r="AI192" i="38"/>
  <c r="AV192" i="38" s="1"/>
  <c r="AH192" i="38"/>
  <c r="AU192" i="38" s="1"/>
  <c r="AG192" i="38"/>
  <c r="Q192" i="38"/>
  <c r="BH191" i="38"/>
  <c r="AI191" i="38"/>
  <c r="AV191" i="38" s="1"/>
  <c r="AH191" i="38"/>
  <c r="AU191" i="38" s="1"/>
  <c r="AG191" i="38"/>
  <c r="Q191" i="38"/>
  <c r="BH182" i="38"/>
  <c r="AI182" i="38"/>
  <c r="AV182" i="38" s="1"/>
  <c r="AH182" i="38"/>
  <c r="AU182" i="38" s="1"/>
  <c r="AG182" i="38"/>
  <c r="Q182" i="38"/>
  <c r="BH181" i="38"/>
  <c r="AI181" i="38"/>
  <c r="AV181" i="38" s="1"/>
  <c r="AH181" i="38"/>
  <c r="AU181" i="38" s="1"/>
  <c r="AG181" i="38"/>
  <c r="Q181" i="38"/>
  <c r="BH180" i="38"/>
  <c r="AI180" i="38"/>
  <c r="AV180" i="38" s="1"/>
  <c r="AH180" i="38"/>
  <c r="AU180" i="38" s="1"/>
  <c r="AG180" i="38"/>
  <c r="Q180" i="38"/>
  <c r="BH179" i="38"/>
  <c r="AI179" i="38"/>
  <c r="AV179" i="38" s="1"/>
  <c r="AH179" i="38"/>
  <c r="AU179" i="38" s="1"/>
  <c r="AG179" i="38"/>
  <c r="Q179" i="38"/>
  <c r="BH169" i="38"/>
  <c r="AI169" i="38"/>
  <c r="AV169" i="38" s="1"/>
  <c r="AH169" i="38"/>
  <c r="AU169" i="38" s="1"/>
  <c r="AG169" i="38"/>
  <c r="Q169" i="38"/>
  <c r="BH170" i="38"/>
  <c r="AI170" i="38"/>
  <c r="AV170" i="38" s="1"/>
  <c r="AH170" i="38"/>
  <c r="AU170" i="38" s="1"/>
  <c r="AG170" i="38"/>
  <c r="Q170" i="38"/>
  <c r="BH168" i="38"/>
  <c r="AI168" i="38"/>
  <c r="AV168" i="38" s="1"/>
  <c r="AH168" i="38"/>
  <c r="AU168" i="38" s="1"/>
  <c r="AG168" i="38"/>
  <c r="Q168" i="38"/>
  <c r="BH167" i="38"/>
  <c r="AI167" i="38"/>
  <c r="AV167" i="38" s="1"/>
  <c r="AH167" i="38"/>
  <c r="AU167" i="38" s="1"/>
  <c r="AG167" i="38"/>
  <c r="Q167" i="38"/>
  <c r="BH158" i="38"/>
  <c r="AI158" i="38"/>
  <c r="AV158" i="38" s="1"/>
  <c r="AH158" i="38"/>
  <c r="AU158" i="38" s="1"/>
  <c r="AG158" i="38"/>
  <c r="Q158" i="38"/>
  <c r="BH157" i="38"/>
  <c r="AI157" i="38"/>
  <c r="AV157" i="38" s="1"/>
  <c r="AH157" i="38"/>
  <c r="AU157" i="38" s="1"/>
  <c r="AG157" i="38"/>
  <c r="Q157" i="38"/>
  <c r="BH156" i="38"/>
  <c r="AI156" i="38"/>
  <c r="AV156" i="38" s="1"/>
  <c r="AH156" i="38"/>
  <c r="AU156" i="38" s="1"/>
  <c r="AG156" i="38"/>
  <c r="AT156" i="38" s="1"/>
  <c r="Q156" i="38"/>
  <c r="BH147" i="38"/>
  <c r="AH147" i="38"/>
  <c r="AU147" i="38" s="1"/>
  <c r="AG147" i="38"/>
  <c r="AT147" i="38" s="1"/>
  <c r="BH146" i="38"/>
  <c r="AH146" i="38"/>
  <c r="AG146" i="38"/>
  <c r="Q146" i="38"/>
  <c r="BH145" i="38"/>
  <c r="AH145" i="38"/>
  <c r="AG145" i="38"/>
  <c r="AT145" i="38" s="1"/>
  <c r="Q145" i="38"/>
  <c r="BH135" i="38"/>
  <c r="AI135" i="38"/>
  <c r="AV135" i="38" s="1"/>
  <c r="AH135" i="38"/>
  <c r="AU135" i="38" s="1"/>
  <c r="AG135" i="38"/>
  <c r="Q135" i="38"/>
  <c r="BH136" i="38"/>
  <c r="AI136" i="38"/>
  <c r="AV136" i="38" s="1"/>
  <c r="AH136" i="38"/>
  <c r="AU136" i="38" s="1"/>
  <c r="AG136" i="38"/>
  <c r="Q136" i="38"/>
  <c r="BH134" i="38"/>
  <c r="AI134" i="38"/>
  <c r="AV134" i="38" s="1"/>
  <c r="AH134" i="38"/>
  <c r="AU134" i="38" s="1"/>
  <c r="AG134" i="38"/>
  <c r="Q134" i="38"/>
  <c r="BH133" i="38"/>
  <c r="AI133" i="38"/>
  <c r="AV133" i="38" s="1"/>
  <c r="AH133" i="38"/>
  <c r="AU133" i="38" s="1"/>
  <c r="AG133" i="38"/>
  <c r="Q133" i="38"/>
  <c r="Q124" i="38"/>
  <c r="Q123" i="38"/>
  <c r="Q122" i="38"/>
  <c r="BH124" i="38"/>
  <c r="AI124" i="38"/>
  <c r="AV124" i="38" s="1"/>
  <c r="AH124" i="38"/>
  <c r="AU124" i="38" s="1"/>
  <c r="AG124" i="38"/>
  <c r="BH123" i="38"/>
  <c r="AI123" i="38"/>
  <c r="AV123" i="38" s="1"/>
  <c r="AH123" i="38"/>
  <c r="AU123" i="38" s="1"/>
  <c r="AG123" i="38"/>
  <c r="BH122" i="38"/>
  <c r="AI122" i="38"/>
  <c r="AV122" i="38" s="1"/>
  <c r="AH122" i="38"/>
  <c r="AU122" i="38" s="1"/>
  <c r="AG122" i="38"/>
  <c r="BH121" i="38"/>
  <c r="AI121" i="38"/>
  <c r="AV121" i="38" s="1"/>
  <c r="AH121" i="38"/>
  <c r="AU121" i="38" s="1"/>
  <c r="AG121" i="38"/>
  <c r="Q121" i="38"/>
  <c r="BH120" i="38"/>
  <c r="AI120" i="38"/>
  <c r="AV120" i="38" s="1"/>
  <c r="AH120" i="38"/>
  <c r="AU120" i="38" s="1"/>
  <c r="AG120" i="38"/>
  <c r="Q120" i="38"/>
  <c r="BH119" i="38"/>
  <c r="AI119" i="38"/>
  <c r="AV119" i="38" s="1"/>
  <c r="AH119" i="38"/>
  <c r="AU119" i="38" s="1"/>
  <c r="AG119" i="38"/>
  <c r="Q119" i="38"/>
  <c r="BH110" i="38"/>
  <c r="AI110" i="38"/>
  <c r="AV110" i="38" s="1"/>
  <c r="AH110" i="38"/>
  <c r="AU110" i="38" s="1"/>
  <c r="AG110" i="38"/>
  <c r="AT110" i="38" s="1"/>
  <c r="Q110" i="38"/>
  <c r="AF110" i="38" s="1"/>
  <c r="BH109" i="38"/>
  <c r="AI109" i="38"/>
  <c r="AV109" i="38" s="1"/>
  <c r="AH109" i="38"/>
  <c r="AU109" i="38" s="1"/>
  <c r="AG109" i="38"/>
  <c r="AT109" i="38" s="1"/>
  <c r="Q109" i="38"/>
  <c r="AF109" i="38" s="1"/>
  <c r="BH108" i="38"/>
  <c r="AI108" i="38"/>
  <c r="AH108" i="38"/>
  <c r="AG108" i="38"/>
  <c r="Q108" i="38"/>
  <c r="AF108" i="38" s="1"/>
  <c r="BH99" i="38"/>
  <c r="AI99" i="38"/>
  <c r="AV99" i="38" s="1"/>
  <c r="AH99" i="38"/>
  <c r="AU99" i="38" s="1"/>
  <c r="AG99" i="38"/>
  <c r="AT99" i="38" s="1"/>
  <c r="Q99" i="38"/>
  <c r="BH98" i="38"/>
  <c r="AI98" i="38"/>
  <c r="AV98" i="38" s="1"/>
  <c r="AH98" i="38"/>
  <c r="AG98" i="38"/>
  <c r="AT98" i="38" s="1"/>
  <c r="Q98" i="38"/>
  <c r="BH89" i="38"/>
  <c r="AI89" i="38"/>
  <c r="AV89" i="38" s="1"/>
  <c r="AH89" i="38"/>
  <c r="AU89" i="38" s="1"/>
  <c r="AG89" i="38"/>
  <c r="Q89" i="38"/>
  <c r="BH88" i="38"/>
  <c r="AI88" i="38"/>
  <c r="AV88" i="38" s="1"/>
  <c r="AH88" i="38"/>
  <c r="AU88" i="38" s="1"/>
  <c r="AG88" i="38"/>
  <c r="Q88" i="38"/>
  <c r="BH79" i="38"/>
  <c r="AI79" i="38"/>
  <c r="AV79" i="38" s="1"/>
  <c r="AH79" i="38"/>
  <c r="AU79" i="38" s="1"/>
  <c r="AG79" i="38"/>
  <c r="AT79" i="38" s="1"/>
  <c r="Q79" i="38"/>
  <c r="BH78" i="38"/>
  <c r="AI78" i="38"/>
  <c r="AV78" i="38" s="1"/>
  <c r="AH78" i="38"/>
  <c r="AU78" i="38" s="1"/>
  <c r="AG78" i="38"/>
  <c r="AT78" i="38" s="1"/>
  <c r="Q78" i="38"/>
  <c r="BH77" i="38"/>
  <c r="AI77" i="38"/>
  <c r="AV77" i="38" s="1"/>
  <c r="AH77" i="38"/>
  <c r="AU77" i="38" s="1"/>
  <c r="AG77" i="38"/>
  <c r="Q77" i="38"/>
  <c r="BH68" i="38"/>
  <c r="AI68" i="38"/>
  <c r="AV68" i="38" s="1"/>
  <c r="AH68" i="38"/>
  <c r="AU68" i="38" s="1"/>
  <c r="AG68" i="38"/>
  <c r="AT68" i="38" s="1"/>
  <c r="Q68" i="38"/>
  <c r="BH67" i="38"/>
  <c r="AI67" i="38"/>
  <c r="AV67" i="38" s="1"/>
  <c r="AH67" i="38"/>
  <c r="AU67" i="38" s="1"/>
  <c r="AG67" i="38"/>
  <c r="AT67" i="38" s="1"/>
  <c r="Q67" i="38"/>
  <c r="BH66" i="38"/>
  <c r="AI66" i="38"/>
  <c r="AV66" i="38" s="1"/>
  <c r="AH66" i="38"/>
  <c r="AU66" i="38" s="1"/>
  <c r="AG66" i="38"/>
  <c r="AT66" i="38" s="1"/>
  <c r="Q66" i="38"/>
  <c r="BH65" i="38"/>
  <c r="AI65" i="38"/>
  <c r="AV65" i="38" s="1"/>
  <c r="AH65" i="38"/>
  <c r="AG65" i="38"/>
  <c r="Q65" i="38"/>
  <c r="BH55" i="38"/>
  <c r="AI55" i="38"/>
  <c r="AV55" i="38" s="1"/>
  <c r="AH55" i="38"/>
  <c r="AU55" i="38" s="1"/>
  <c r="AG55" i="38"/>
  <c r="Q55" i="38"/>
  <c r="BH56" i="38"/>
  <c r="AI56" i="38"/>
  <c r="AV56" i="38" s="1"/>
  <c r="AH56" i="38"/>
  <c r="AU56" i="38" s="1"/>
  <c r="AG56" i="38"/>
  <c r="Q56" i="38"/>
  <c r="BH54" i="38"/>
  <c r="AI54" i="38"/>
  <c r="AV54" i="38" s="1"/>
  <c r="AH54" i="38"/>
  <c r="AU54" i="38" s="1"/>
  <c r="AG54" i="38"/>
  <c r="Q54" i="38"/>
  <c r="BH53" i="38"/>
  <c r="AI53" i="38"/>
  <c r="AV53" i="38" s="1"/>
  <c r="AH53" i="38"/>
  <c r="AU53" i="38" s="1"/>
  <c r="AG53" i="38"/>
  <c r="Q53" i="38"/>
  <c r="BH44" i="38"/>
  <c r="AI44" i="38"/>
  <c r="AV44" i="38" s="1"/>
  <c r="AH44" i="38"/>
  <c r="AU44" i="38" s="1"/>
  <c r="AG44" i="38"/>
  <c r="Q44" i="38"/>
  <c r="BH43" i="38"/>
  <c r="AI43" i="38"/>
  <c r="AV43" i="38" s="1"/>
  <c r="AH43" i="38"/>
  <c r="AU43" i="38" s="1"/>
  <c r="AG43" i="38"/>
  <c r="Q43" i="38"/>
  <c r="BH42" i="38"/>
  <c r="AI42" i="38"/>
  <c r="AH42" i="38"/>
  <c r="AG42" i="38"/>
  <c r="Q42" i="38"/>
  <c r="BH33" i="38"/>
  <c r="AI33" i="38"/>
  <c r="AV33" i="38" s="1"/>
  <c r="AH33" i="38"/>
  <c r="AU33" i="38" s="1"/>
  <c r="AG33" i="38"/>
  <c r="Q33" i="38"/>
  <c r="BH32" i="38"/>
  <c r="AI32" i="38"/>
  <c r="AV32" i="38" s="1"/>
  <c r="AH32" i="38"/>
  <c r="AU32" i="38" s="1"/>
  <c r="AG32" i="38"/>
  <c r="Q32" i="38"/>
  <c r="BH31" i="38"/>
  <c r="AI31" i="38"/>
  <c r="AV31" i="38" s="1"/>
  <c r="AH31" i="38"/>
  <c r="AU31" i="38" s="1"/>
  <c r="AG31" i="38"/>
  <c r="Q31" i="38"/>
  <c r="BH22" i="38"/>
  <c r="AI22" i="38"/>
  <c r="AV22" i="38" s="1"/>
  <c r="AH22" i="38"/>
  <c r="AU22" i="38" s="1"/>
  <c r="AG22" i="38"/>
  <c r="Q22" i="38"/>
  <c r="BH21" i="38"/>
  <c r="AI21" i="38"/>
  <c r="AV21" i="38" s="1"/>
  <c r="AH21" i="38"/>
  <c r="AU21" i="38" s="1"/>
  <c r="AG21" i="38"/>
  <c r="Q21" i="38"/>
  <c r="BH20" i="38"/>
  <c r="AI20" i="38"/>
  <c r="AV20" i="38" s="1"/>
  <c r="AH20" i="38"/>
  <c r="AU20" i="38" s="1"/>
  <c r="AG20" i="38"/>
  <c r="Q20" i="38"/>
  <c r="BH19" i="38"/>
  <c r="AI19" i="38"/>
  <c r="AH19" i="38"/>
  <c r="AG19" i="38"/>
  <c r="Q19" i="38"/>
  <c r="T43" i="32" l="1"/>
  <c r="S43" i="32" s="1"/>
  <c r="AV111" i="38"/>
  <c r="Z45" i="32"/>
  <c r="T45" i="32"/>
  <c r="S45" i="32" s="1"/>
  <c r="AU194" i="38"/>
  <c r="AV125" i="38"/>
  <c r="AV90" i="38"/>
  <c r="AU90" i="38"/>
  <c r="AV194" i="38"/>
  <c r="AV100" i="38"/>
  <c r="AT111" i="38"/>
  <c r="AF111" i="38"/>
  <c r="AG111" i="38"/>
  <c r="BF169" i="38"/>
  <c r="BF43" i="38"/>
  <c r="BF182" i="38"/>
  <c r="BH111" i="38"/>
  <c r="BF124" i="38"/>
  <c r="BF170" i="38"/>
  <c r="BF193" i="38"/>
  <c r="BH125" i="38"/>
  <c r="BF192" i="38"/>
  <c r="BF33" i="38"/>
  <c r="BF54" i="38"/>
  <c r="BF66" i="38"/>
  <c r="BF78" i="38"/>
  <c r="BF89" i="38"/>
  <c r="BF121" i="38"/>
  <c r="BF168" i="38"/>
  <c r="AT157" i="38"/>
  <c r="BF157" i="38" s="1"/>
  <c r="AT158" i="38"/>
  <c r="BF158" i="38" s="1"/>
  <c r="BF109" i="38"/>
  <c r="BJ66" i="38"/>
  <c r="AF66" i="38"/>
  <c r="BF22" i="38"/>
  <c r="BF122" i="38"/>
  <c r="BJ124" i="38"/>
  <c r="AF124" i="38"/>
  <c r="BF134" i="38"/>
  <c r="BJ157" i="38"/>
  <c r="AF157" i="38"/>
  <c r="BJ170" i="38"/>
  <c r="AF170" i="38"/>
  <c r="BJ181" i="38"/>
  <c r="AF181" i="38"/>
  <c r="BJ193" i="38"/>
  <c r="AF193" i="38"/>
  <c r="BJ213" i="38"/>
  <c r="AF213" i="38"/>
  <c r="BJ246" i="38"/>
  <c r="AF246" i="38"/>
  <c r="BI152" i="37"/>
  <c r="BJ22" i="38"/>
  <c r="AF22" i="38"/>
  <c r="AV19" i="38"/>
  <c r="AV23" i="38" s="1"/>
  <c r="BJ21" i="38"/>
  <c r="AF21" i="38"/>
  <c r="BJ33" i="38"/>
  <c r="AF33" i="38"/>
  <c r="AU42" i="38"/>
  <c r="AU45" i="38" s="1"/>
  <c r="BJ53" i="38"/>
  <c r="AF53" i="38"/>
  <c r="BJ65" i="38"/>
  <c r="AF65" i="38"/>
  <c r="BJ77" i="38"/>
  <c r="AF77" i="38"/>
  <c r="BJ89" i="38"/>
  <c r="AF89" i="38"/>
  <c r="AU98" i="38"/>
  <c r="AU100" i="38" s="1"/>
  <c r="BJ109" i="38"/>
  <c r="BJ121" i="38"/>
  <c r="AF121" i="38"/>
  <c r="BJ133" i="38"/>
  <c r="AF133" i="38"/>
  <c r="AU19" i="38"/>
  <c r="AU23" i="38" s="1"/>
  <c r="BJ42" i="38"/>
  <c r="AF42" i="38"/>
  <c r="BJ54" i="38"/>
  <c r="AF54" i="38"/>
  <c r="BJ78" i="38"/>
  <c r="AF78" i="38"/>
  <c r="AV42" i="38"/>
  <c r="AV45" i="38" s="1"/>
  <c r="BF53" i="38"/>
  <c r="BF133" i="38"/>
  <c r="BJ156" i="38"/>
  <c r="AF156" i="38"/>
  <c r="BJ168" i="38"/>
  <c r="AF168" i="38"/>
  <c r="BJ180" i="38"/>
  <c r="AF180" i="38"/>
  <c r="BF181" i="38"/>
  <c r="BJ192" i="38"/>
  <c r="AF192" i="38"/>
  <c r="BJ224" i="38"/>
  <c r="AF224" i="38"/>
  <c r="BJ32" i="38"/>
  <c r="AF32" i="38"/>
  <c r="BJ44" i="38"/>
  <c r="AF44" i="38"/>
  <c r="BJ55" i="38"/>
  <c r="AF55" i="38"/>
  <c r="AU65" i="38"/>
  <c r="AU69" i="38" s="1"/>
  <c r="BJ68" i="38"/>
  <c r="AF68" i="38"/>
  <c r="BJ88" i="38"/>
  <c r="AF88" i="38"/>
  <c r="BJ120" i="38"/>
  <c r="AF120" i="38"/>
  <c r="BJ135" i="38"/>
  <c r="AF135" i="38"/>
  <c r="BJ214" i="38"/>
  <c r="AF214" i="38"/>
  <c r="BJ225" i="38"/>
  <c r="AF225" i="38"/>
  <c r="BJ235" i="38"/>
  <c r="AF235" i="38"/>
  <c r="BF20" i="38"/>
  <c r="BF21" i="38"/>
  <c r="BF32" i="38"/>
  <c r="BF55" i="38"/>
  <c r="BF68" i="38"/>
  <c r="BF120" i="38"/>
  <c r="BF135" i="38"/>
  <c r="BJ167" i="38"/>
  <c r="AF167" i="38"/>
  <c r="BJ179" i="38"/>
  <c r="AF179" i="38"/>
  <c r="BF180" i="38"/>
  <c r="BJ191" i="38"/>
  <c r="AF191" i="38"/>
  <c r="BJ203" i="38"/>
  <c r="AF203" i="38"/>
  <c r="BJ236" i="38"/>
  <c r="AF236" i="38"/>
  <c r="BJ247" i="38"/>
  <c r="AF247" i="38"/>
  <c r="BJ98" i="38"/>
  <c r="AF98" i="38"/>
  <c r="BJ123" i="38"/>
  <c r="AF123" i="38"/>
  <c r="BJ43" i="38"/>
  <c r="AF43" i="38"/>
  <c r="BJ56" i="38"/>
  <c r="AF56" i="38"/>
  <c r="BJ99" i="38"/>
  <c r="AF99" i="38"/>
  <c r="BJ119" i="38"/>
  <c r="AF119" i="38"/>
  <c r="BJ136" i="38"/>
  <c r="AF136" i="38"/>
  <c r="BF147" i="38"/>
  <c r="BF167" i="38"/>
  <c r="BF179" i="38"/>
  <c r="BF191" i="38"/>
  <c r="BJ215" i="38"/>
  <c r="AF215" i="38"/>
  <c r="BJ226" i="38"/>
  <c r="AF226" i="38"/>
  <c r="BJ134" i="38"/>
  <c r="AF134" i="38"/>
  <c r="BJ20" i="38"/>
  <c r="AF20" i="38"/>
  <c r="BJ19" i="38"/>
  <c r="AF19" i="38"/>
  <c r="BF44" i="38"/>
  <c r="BF56" i="38"/>
  <c r="BF99" i="38"/>
  <c r="BF119" i="38"/>
  <c r="BF123" i="38"/>
  <c r="BJ122" i="38"/>
  <c r="AF122" i="38"/>
  <c r="BF136" i="38"/>
  <c r="BJ158" i="38"/>
  <c r="AF158" i="38"/>
  <c r="BJ169" i="38"/>
  <c r="AF169" i="38"/>
  <c r="BJ182" i="38"/>
  <c r="AF182" i="38"/>
  <c r="BJ202" i="38"/>
  <c r="AF202" i="38"/>
  <c r="BJ204" i="38"/>
  <c r="AF204" i="38"/>
  <c r="BG204" i="38" s="1"/>
  <c r="BJ237" i="38"/>
  <c r="AF237" i="38"/>
  <c r="BJ248" i="38"/>
  <c r="AF248" i="38"/>
  <c r="BF67" i="38"/>
  <c r="BJ67" i="38"/>
  <c r="AF67" i="38"/>
  <c r="BF79" i="38"/>
  <c r="BJ79" i="38"/>
  <c r="AF79" i="38"/>
  <c r="BF110" i="38"/>
  <c r="BJ110" i="38"/>
  <c r="BJ108" i="38"/>
  <c r="AT146" i="38"/>
  <c r="BF146" i="38" s="1"/>
  <c r="BJ146" i="38"/>
  <c r="AF146" i="38"/>
  <c r="BI142" i="37"/>
  <c r="BI132" i="37"/>
  <c r="AU148" i="38"/>
  <c r="BJ145" i="38"/>
  <c r="AF145" i="38"/>
  <c r="BJ31" i="38"/>
  <c r="AF31" i="38"/>
  <c r="BF31" i="38"/>
  <c r="AV69" i="38"/>
  <c r="AU171" i="38"/>
  <c r="AV227" i="38"/>
  <c r="AU34" i="38"/>
  <c r="AU125" i="38"/>
  <c r="AV171" i="38"/>
  <c r="AU249" i="38"/>
  <c r="AV34" i="38"/>
  <c r="AV249" i="38"/>
  <c r="AU57" i="38"/>
  <c r="AU80" i="38"/>
  <c r="AU137" i="38"/>
  <c r="AU159" i="38"/>
  <c r="AV57" i="38"/>
  <c r="AV80" i="38"/>
  <c r="AU111" i="38"/>
  <c r="AV137" i="38"/>
  <c r="AV159" i="38"/>
  <c r="AU183" i="38"/>
  <c r="AV183" i="38"/>
  <c r="BH171" i="38"/>
  <c r="AG171" i="38"/>
  <c r="BI215" i="38"/>
  <c r="AS158" i="38"/>
  <c r="AS180" i="38"/>
  <c r="AS182" i="38"/>
  <c r="AI125" i="38"/>
  <c r="BI224" i="38"/>
  <c r="AI227" i="38"/>
  <c r="AI171" i="38"/>
  <c r="BH227" i="38"/>
  <c r="AG125" i="38"/>
  <c r="AH194" i="38"/>
  <c r="AG100" i="38"/>
  <c r="AI100" i="38"/>
  <c r="BH100" i="38"/>
  <c r="AS193" i="38"/>
  <c r="AG205" i="38"/>
  <c r="AT207" i="38" s="1"/>
  <c r="BF207" i="38" s="1"/>
  <c r="AI205" i="38"/>
  <c r="BH205" i="38"/>
  <c r="AG216" i="38"/>
  <c r="AT218" i="38" s="1"/>
  <c r="BF218" i="38" s="1"/>
  <c r="AI216" i="38"/>
  <c r="BH216" i="38"/>
  <c r="BI226" i="38"/>
  <c r="BI235" i="38"/>
  <c r="AI238" i="38"/>
  <c r="BH238" i="38"/>
  <c r="AH249" i="38"/>
  <c r="AG57" i="38"/>
  <c r="AI57" i="38"/>
  <c r="BH57" i="38"/>
  <c r="AS110" i="38"/>
  <c r="AS120" i="38"/>
  <c r="AS121" i="38"/>
  <c r="AS122" i="38"/>
  <c r="AS123" i="38"/>
  <c r="AS124" i="38"/>
  <c r="AG137" i="38"/>
  <c r="AI137" i="38"/>
  <c r="BH137" i="38"/>
  <c r="AG159" i="38"/>
  <c r="AI159" i="38"/>
  <c r="BH159" i="38"/>
  <c r="AS170" i="38"/>
  <c r="AS169" i="38"/>
  <c r="AH183" i="38"/>
  <c r="AG194" i="38"/>
  <c r="AI194" i="38"/>
  <c r="BH194" i="38"/>
  <c r="AH205" i="38"/>
  <c r="AH216" i="38"/>
  <c r="AH227" i="38"/>
  <c r="BI225" i="38"/>
  <c r="AH238" i="38"/>
  <c r="BI246" i="38"/>
  <c r="AI249" i="38"/>
  <c r="BH249" i="38"/>
  <c r="AG249" i="38"/>
  <c r="AT251" i="38" s="1"/>
  <c r="BF251" i="38" s="1"/>
  <c r="AG238" i="38"/>
  <c r="AT240" i="38" s="1"/>
  <c r="BF240" i="38" s="1"/>
  <c r="AG227" i="38"/>
  <c r="AT229" i="38" s="1"/>
  <c r="BF229" i="38" s="1"/>
  <c r="AS44" i="38"/>
  <c r="AG69" i="38"/>
  <c r="AI69" i="38"/>
  <c r="AG90" i="38"/>
  <c r="AI90" i="38"/>
  <c r="AS108" i="38"/>
  <c r="AS136" i="38"/>
  <c r="AS135" i="38"/>
  <c r="AH159" i="38"/>
  <c r="AS157" i="38"/>
  <c r="AH171" i="38"/>
  <c r="AS168" i="38"/>
  <c r="AG183" i="38"/>
  <c r="AI183" i="38"/>
  <c r="AS181" i="38"/>
  <c r="AS192" i="38"/>
  <c r="AS146" i="38"/>
  <c r="AS191" i="38"/>
  <c r="BH183" i="38"/>
  <c r="AS179" i="38"/>
  <c r="AS167" i="38"/>
  <c r="AH148" i="38"/>
  <c r="AS156" i="38"/>
  <c r="AS20" i="38"/>
  <c r="AG34" i="38"/>
  <c r="AI34" i="38"/>
  <c r="AG45" i="38"/>
  <c r="AI45" i="38"/>
  <c r="BH45" i="38"/>
  <c r="AS56" i="38"/>
  <c r="AS55" i="38"/>
  <c r="AH69" i="38"/>
  <c r="AH90" i="38"/>
  <c r="AS89" i="38"/>
  <c r="AH100" i="38"/>
  <c r="AS99" i="38"/>
  <c r="AH111" i="38"/>
  <c r="AI111" i="38"/>
  <c r="AV113" i="38" s="1"/>
  <c r="AH125" i="38"/>
  <c r="AH137" i="38"/>
  <c r="AS134" i="38"/>
  <c r="AG148" i="38"/>
  <c r="BH148" i="38"/>
  <c r="AS147" i="38"/>
  <c r="AS145" i="38"/>
  <c r="AS133" i="38"/>
  <c r="AS119" i="38"/>
  <c r="AH80" i="38"/>
  <c r="AS109" i="38"/>
  <c r="BH34" i="38"/>
  <c r="AS98" i="38"/>
  <c r="BH90" i="38"/>
  <c r="AS88" i="38"/>
  <c r="AH23" i="38"/>
  <c r="AH34" i="38"/>
  <c r="AH45" i="38"/>
  <c r="AS43" i="38"/>
  <c r="AH57" i="38"/>
  <c r="AS54" i="38"/>
  <c r="AS66" i="38"/>
  <c r="AS67" i="38"/>
  <c r="AS68" i="38"/>
  <c r="AG80" i="38"/>
  <c r="AI80" i="38"/>
  <c r="AS78" i="38"/>
  <c r="AS79" i="38"/>
  <c r="AS77" i="38"/>
  <c r="BH80" i="38"/>
  <c r="AS65" i="38"/>
  <c r="BH69" i="38"/>
  <c r="AS53" i="38"/>
  <c r="AS32" i="38"/>
  <c r="AS33" i="38"/>
  <c r="AS42" i="38"/>
  <c r="AG23" i="38"/>
  <c r="AI23" i="38"/>
  <c r="BH23" i="38"/>
  <c r="AS21" i="38"/>
  <c r="AS22" i="38"/>
  <c r="AS31" i="38"/>
  <c r="AS19" i="38"/>
  <c r="AU71" i="38" l="1"/>
  <c r="AU113" i="38"/>
  <c r="BF113" i="38"/>
  <c r="BI44" i="38"/>
  <c r="BI56" i="38"/>
  <c r="BG147" i="38"/>
  <c r="BI124" i="38"/>
  <c r="BJ90" i="38"/>
  <c r="U13" i="32" s="1"/>
  <c r="BI181" i="38"/>
  <c r="AF34" i="38"/>
  <c r="AF45" i="38"/>
  <c r="BG33" i="38"/>
  <c r="BJ34" i="38"/>
  <c r="U8" i="32" s="1"/>
  <c r="BJ45" i="38"/>
  <c r="U9" i="32" s="1"/>
  <c r="BJ238" i="38"/>
  <c r="AF194" i="38"/>
  <c r="AF125" i="38"/>
  <c r="BG179" i="38"/>
  <c r="BJ100" i="38"/>
  <c r="U14" i="32" s="1"/>
  <c r="AF227" i="38"/>
  <c r="BF88" i="38"/>
  <c r="BG88" i="38" s="1"/>
  <c r="AF23" i="38"/>
  <c r="AF205" i="38"/>
  <c r="BI135" i="38"/>
  <c r="BJ205" i="38"/>
  <c r="AF100" i="38"/>
  <c r="AF216" i="38"/>
  <c r="AF238" i="38"/>
  <c r="AT57" i="38"/>
  <c r="AT59" i="38" s="1"/>
  <c r="BF59" i="38" s="1"/>
  <c r="BF77" i="38"/>
  <c r="BF80" i="38" s="1"/>
  <c r="M12" i="32" s="1"/>
  <c r="Q12" i="32" s="1"/>
  <c r="AF183" i="38"/>
  <c r="BI170" i="38"/>
  <c r="BI123" i="38"/>
  <c r="AF171" i="38"/>
  <c r="AT125" i="38"/>
  <c r="AT127" i="38" s="1"/>
  <c r="BF127" i="38" s="1"/>
  <c r="BF98" i="38"/>
  <c r="BI98" i="38" s="1"/>
  <c r="AT100" i="38"/>
  <c r="AT102" i="38" s="1"/>
  <c r="BF102" i="38" s="1"/>
  <c r="AT194" i="38"/>
  <c r="AT196" i="38" s="1"/>
  <c r="BF196" i="38" s="1"/>
  <c r="BF65" i="38"/>
  <c r="BI65" i="38" s="1"/>
  <c r="AS111" i="38"/>
  <c r="BJ137" i="38"/>
  <c r="U17" i="32" s="1"/>
  <c r="AF148" i="38"/>
  <c r="BF111" i="38"/>
  <c r="BG55" i="38"/>
  <c r="AF57" i="38"/>
  <c r="BG21" i="38"/>
  <c r="BG193" i="38"/>
  <c r="BJ80" i="38"/>
  <c r="U12" i="32" s="1"/>
  <c r="C18" i="32"/>
  <c r="G18" i="32" s="1"/>
  <c r="C27" i="32"/>
  <c r="G27" i="32" s="1"/>
  <c r="C19" i="32"/>
  <c r="G19" i="32" s="1"/>
  <c r="C10" i="32"/>
  <c r="G10" i="32" s="1"/>
  <c r="C23" i="32"/>
  <c r="G23" i="32" s="1"/>
  <c r="C20" i="32"/>
  <c r="G20" i="32" s="1"/>
  <c r="BJ23" i="38"/>
  <c r="U7" i="32" s="1"/>
  <c r="AF249" i="38"/>
  <c r="BJ183" i="38"/>
  <c r="BF156" i="38"/>
  <c r="BI156" i="38" s="1"/>
  <c r="BJ125" i="38"/>
  <c r="U16" i="32" s="1"/>
  <c r="C21" i="32"/>
  <c r="G21" i="32" s="1"/>
  <c r="C22" i="32"/>
  <c r="G22" i="32" s="1"/>
  <c r="C26" i="32"/>
  <c r="G26" i="32" s="1"/>
  <c r="C24" i="32"/>
  <c r="G24" i="32" s="1"/>
  <c r="C25" i="32"/>
  <c r="G25" i="32" s="1"/>
  <c r="BI158" i="38"/>
  <c r="BJ227" i="38"/>
  <c r="BJ57" i="38"/>
  <c r="AF137" i="38"/>
  <c r="AF90" i="38"/>
  <c r="BJ249" i="38"/>
  <c r="C15" i="32"/>
  <c r="G15" i="32" s="1"/>
  <c r="BJ159" i="38"/>
  <c r="AF159" i="38"/>
  <c r="BJ111" i="38"/>
  <c r="U15" i="32" s="1"/>
  <c r="AF69" i="38"/>
  <c r="BJ69" i="38"/>
  <c r="U11" i="32" s="1"/>
  <c r="AF80" i="38"/>
  <c r="AT137" i="38"/>
  <c r="AT139" i="38" s="1"/>
  <c r="BF139" i="38" s="1"/>
  <c r="BJ216" i="38"/>
  <c r="BF19" i="38"/>
  <c r="BG19" i="38" s="1"/>
  <c r="BF42" i="38"/>
  <c r="BI42" i="38" s="1"/>
  <c r="AT23" i="38"/>
  <c r="AT25" i="38" s="1"/>
  <c r="BF25" i="38" s="1"/>
  <c r="AT183" i="38"/>
  <c r="AT185" i="38" s="1"/>
  <c r="BF185" i="38" s="1"/>
  <c r="BJ171" i="38"/>
  <c r="AT159" i="38"/>
  <c r="AT45" i="38"/>
  <c r="AT47" i="38" s="1"/>
  <c r="BF47" i="38" s="1"/>
  <c r="BG247" i="38"/>
  <c r="BI122" i="38"/>
  <c r="BF145" i="38"/>
  <c r="BG145" i="38" s="1"/>
  <c r="AT171" i="38"/>
  <c r="AT173" i="38" s="1"/>
  <c r="BF173" i="38" s="1"/>
  <c r="BG180" i="38"/>
  <c r="BF108" i="38"/>
  <c r="BI108" i="38" s="1"/>
  <c r="BJ194" i="38"/>
  <c r="AT69" i="38"/>
  <c r="AT71" i="38" s="1"/>
  <c r="BF71" i="38" s="1"/>
  <c r="AT80" i="38"/>
  <c r="AT82" i="38" s="1"/>
  <c r="BF82" i="38" s="1"/>
  <c r="AT90" i="38"/>
  <c r="AT92" i="38" s="1"/>
  <c r="BF92" i="38" s="1"/>
  <c r="BI110" i="38"/>
  <c r="BG146" i="38"/>
  <c r="AT148" i="38"/>
  <c r="AT34" i="38"/>
  <c r="AT36" i="38" s="1"/>
  <c r="BF36" i="38" s="1"/>
  <c r="BG182" i="38"/>
  <c r="BI182" i="38"/>
  <c r="BG236" i="38"/>
  <c r="BG122" i="38"/>
  <c r="BG32" i="38"/>
  <c r="BG120" i="38"/>
  <c r="BG169" i="38"/>
  <c r="BG224" i="38"/>
  <c r="BI120" i="38"/>
  <c r="BG124" i="38"/>
  <c r="BI236" i="38"/>
  <c r="BG123" i="38"/>
  <c r="BF249" i="38"/>
  <c r="M27" i="32" s="1"/>
  <c r="Q27" i="32" s="1"/>
  <c r="AS125" i="38"/>
  <c r="H16" i="32" s="1"/>
  <c r="BG235" i="38"/>
  <c r="BI203" i="38"/>
  <c r="BI79" i="38"/>
  <c r="BG121" i="38"/>
  <c r="AS194" i="38"/>
  <c r="BI121" i="38"/>
  <c r="BG215" i="38"/>
  <c r="AS249" i="38"/>
  <c r="BG135" i="38"/>
  <c r="BI192" i="38"/>
  <c r="BG192" i="38"/>
  <c r="AS227" i="38"/>
  <c r="BG246" i="38"/>
  <c r="AS238" i="38"/>
  <c r="BI20" i="38"/>
  <c r="BF171" i="38"/>
  <c r="M20" i="32" s="1"/>
  <c r="Q20" i="32" s="1"/>
  <c r="BG225" i="38"/>
  <c r="BI32" i="38"/>
  <c r="BI68" i="38"/>
  <c r="BI78" i="38"/>
  <c r="BI136" i="38"/>
  <c r="BG158" i="38"/>
  <c r="BG170" i="38"/>
  <c r="BI169" i="38"/>
  <c r="BG226" i="38"/>
  <c r="BI237" i="38"/>
  <c r="BF125" i="38"/>
  <c r="M16" i="32" s="1"/>
  <c r="Q16" i="32" s="1"/>
  <c r="BI247" i="38"/>
  <c r="AS205" i="38"/>
  <c r="BF227" i="38"/>
  <c r="M25" i="32" s="1"/>
  <c r="Q25" i="32" s="1"/>
  <c r="AS216" i="38"/>
  <c r="BI213" i="38"/>
  <c r="BF216" i="38"/>
  <c r="M24" i="32" s="1"/>
  <c r="Q24" i="32" s="1"/>
  <c r="BI214" i="38"/>
  <c r="BG203" i="38"/>
  <c r="BG213" i="38"/>
  <c r="BG214" i="38"/>
  <c r="BG202" i="38"/>
  <c r="BG20" i="38"/>
  <c r="AS34" i="38"/>
  <c r="H8" i="32" s="1"/>
  <c r="AS69" i="38"/>
  <c r="H11" i="32" s="1"/>
  <c r="BI66" i="38"/>
  <c r="BG110" i="38"/>
  <c r="BG181" i="38"/>
  <c r="BF194" i="38"/>
  <c r="M22" i="32" s="1"/>
  <c r="Q22" i="32" s="1"/>
  <c r="BF205" i="38"/>
  <c r="M23" i="32" s="1"/>
  <c r="Q23" i="32" s="1"/>
  <c r="BI202" i="38"/>
  <c r="BI204" i="38"/>
  <c r="BG191" i="38"/>
  <c r="BI193" i="38"/>
  <c r="BI191" i="38"/>
  <c r="AS183" i="38"/>
  <c r="BI179" i="38"/>
  <c r="BF183" i="38"/>
  <c r="M21" i="32" s="1"/>
  <c r="Q21" i="32" s="1"/>
  <c r="BI147" i="38"/>
  <c r="BI180" i="38"/>
  <c r="BI168" i="38"/>
  <c r="AS171" i="38"/>
  <c r="BI167" i="38"/>
  <c r="BG167" i="38"/>
  <c r="BG168" i="38"/>
  <c r="BI157" i="38"/>
  <c r="AS159" i="38"/>
  <c r="BG157" i="38"/>
  <c r="BI146" i="38"/>
  <c r="AS148" i="38"/>
  <c r="H18" i="32" s="1"/>
  <c r="BI134" i="38"/>
  <c r="AS137" i="38"/>
  <c r="H17" i="32" s="1"/>
  <c r="BI133" i="38"/>
  <c r="BG133" i="38"/>
  <c r="BG134" i="38"/>
  <c r="BI119" i="38"/>
  <c r="BG119" i="38"/>
  <c r="AS100" i="38"/>
  <c r="H14" i="32" s="1"/>
  <c r="BG78" i="38"/>
  <c r="BI99" i="38"/>
  <c r="BG99" i="38"/>
  <c r="AS90" i="38"/>
  <c r="H13" i="32" s="1"/>
  <c r="BI89" i="38"/>
  <c r="BG89" i="38"/>
  <c r="BI22" i="38"/>
  <c r="BG44" i="38"/>
  <c r="BG56" i="38"/>
  <c r="BI67" i="38"/>
  <c r="AS80" i="38"/>
  <c r="H12" i="32" s="1"/>
  <c r="BG79" i="38"/>
  <c r="BG68" i="38"/>
  <c r="BG66" i="38"/>
  <c r="BG67" i="38"/>
  <c r="BI55" i="38"/>
  <c r="BF57" i="38"/>
  <c r="M10" i="32" s="1"/>
  <c r="Q10" i="32" s="1"/>
  <c r="BI54" i="38"/>
  <c r="AS57" i="38"/>
  <c r="BI53" i="38"/>
  <c r="BG53" i="38"/>
  <c r="BG54" i="38"/>
  <c r="AS45" i="38"/>
  <c r="H9" i="32" s="1"/>
  <c r="BI43" i="38"/>
  <c r="BI33" i="38"/>
  <c r="BG43" i="38"/>
  <c r="BG22" i="38"/>
  <c r="BG31" i="38"/>
  <c r="BI31" i="38"/>
  <c r="BF34" i="38"/>
  <c r="M8" i="32" s="1"/>
  <c r="Q8" i="32" s="1"/>
  <c r="AS23" i="38"/>
  <c r="H7" i="32" s="1"/>
  <c r="BI21" i="38"/>
  <c r="V16" i="32" l="1"/>
  <c r="L16" i="32"/>
  <c r="L14" i="32"/>
  <c r="L13" i="32"/>
  <c r="L12" i="32"/>
  <c r="V12" i="32"/>
  <c r="L11" i="32"/>
  <c r="L9" i="32"/>
  <c r="U29" i="32"/>
  <c r="L8" i="32"/>
  <c r="V8" i="32"/>
  <c r="L17" i="32"/>
  <c r="L7" i="32"/>
  <c r="BF250" i="38"/>
  <c r="BG250" i="38"/>
  <c r="BF228" i="38"/>
  <c r="BG228" i="38"/>
  <c r="Q15" i="32"/>
  <c r="M15" i="32"/>
  <c r="BI125" i="38"/>
  <c r="BH126" i="38" s="1"/>
  <c r="BI77" i="38"/>
  <c r="BI80" i="38" s="1"/>
  <c r="BH81" i="38" s="1"/>
  <c r="BF100" i="38"/>
  <c r="M14" i="32" s="1"/>
  <c r="Q14" i="32" s="1"/>
  <c r="BF90" i="38"/>
  <c r="M13" i="32" s="1"/>
  <c r="Q13" i="32" s="1"/>
  <c r="BI88" i="38"/>
  <c r="BI90" i="38" s="1"/>
  <c r="BF23" i="38"/>
  <c r="M7" i="32" s="1"/>
  <c r="Q7" i="32" s="1"/>
  <c r="BG77" i="38"/>
  <c r="BI145" i="38"/>
  <c r="BI148" i="38" s="1"/>
  <c r="BI19" i="38"/>
  <c r="BI23" i="38" s="1"/>
  <c r="BG42" i="38"/>
  <c r="BG65" i="38"/>
  <c r="BG98" i="38"/>
  <c r="BG125" i="38"/>
  <c r="R16" i="32" s="1"/>
  <c r="BG111" i="38"/>
  <c r="BF45" i="38"/>
  <c r="M9" i="32" s="1"/>
  <c r="Q9" i="32" s="1"/>
  <c r="BF148" i="38"/>
  <c r="BF159" i="38"/>
  <c r="BF69" i="38"/>
  <c r="M11" i="32" s="1"/>
  <c r="Q11" i="32" s="1"/>
  <c r="BG156" i="38"/>
  <c r="H10" i="32"/>
  <c r="V10" i="32" s="1"/>
  <c r="H24" i="32"/>
  <c r="V24" i="32" s="1"/>
  <c r="H23" i="32"/>
  <c r="V23" i="32" s="1"/>
  <c r="H22" i="32"/>
  <c r="V22" i="32" s="1"/>
  <c r="L18" i="32"/>
  <c r="H19" i="32"/>
  <c r="H20" i="32"/>
  <c r="V20" i="32" s="1"/>
  <c r="H21" i="32"/>
  <c r="V21" i="32" s="1"/>
  <c r="H26" i="32"/>
  <c r="H25" i="32"/>
  <c r="V25" i="32" s="1"/>
  <c r="H27" i="32"/>
  <c r="V27" i="32" s="1"/>
  <c r="H15" i="32"/>
  <c r="BG108" i="38"/>
  <c r="BI159" i="38"/>
  <c r="BF172" i="38"/>
  <c r="BF126" i="38"/>
  <c r="BI248" i="38"/>
  <c r="BI249" i="38" s="1"/>
  <c r="BH250" i="38" s="1"/>
  <c r="BI238" i="38"/>
  <c r="BI227" i="38"/>
  <c r="BH228" i="38" s="1"/>
  <c r="BG249" i="38"/>
  <c r="BI250" i="38" s="1"/>
  <c r="BF137" i="38"/>
  <c r="M17" i="32" s="1"/>
  <c r="Q17" i="32" s="1"/>
  <c r="BG237" i="38"/>
  <c r="BG205" i="38"/>
  <c r="BG195" i="38"/>
  <c r="BI171" i="38"/>
  <c r="BH172" i="38" s="1"/>
  <c r="BG248" i="38"/>
  <c r="BI57" i="38"/>
  <c r="BH58" i="38" s="1"/>
  <c r="BG227" i="38"/>
  <c r="BI228" i="38" s="1"/>
  <c r="BF58" i="38"/>
  <c r="BG81" i="38"/>
  <c r="BF35" i="38"/>
  <c r="BG126" i="38"/>
  <c r="BF238" i="38"/>
  <c r="BF239" i="38" s="1"/>
  <c r="BI194" i="38"/>
  <c r="BG194" i="38"/>
  <c r="BF195" i="38"/>
  <c r="BG136" i="38"/>
  <c r="BF217" i="38"/>
  <c r="BG217" i="38"/>
  <c r="BI216" i="38"/>
  <c r="BG216" i="38"/>
  <c r="BG206" i="38"/>
  <c r="BI205" i="38"/>
  <c r="BH206" i="38" s="1"/>
  <c r="BF206" i="38"/>
  <c r="BF184" i="38"/>
  <c r="BG183" i="38"/>
  <c r="BG184" i="38"/>
  <c r="BI183" i="38"/>
  <c r="BG171" i="38"/>
  <c r="BG172" i="38"/>
  <c r="BI69" i="38"/>
  <c r="BI137" i="38"/>
  <c r="BF112" i="38"/>
  <c r="BG112" i="38"/>
  <c r="BG80" i="38"/>
  <c r="R12" i="32" s="1"/>
  <c r="BG109" i="38"/>
  <c r="BI109" i="38"/>
  <c r="BI111" i="38" s="1"/>
  <c r="BH112" i="38" s="1"/>
  <c r="BI100" i="38"/>
  <c r="BI45" i="38"/>
  <c r="BF81" i="38"/>
  <c r="BG57" i="38"/>
  <c r="BG58" i="38"/>
  <c r="BI34" i="38"/>
  <c r="BH35" i="38" s="1"/>
  <c r="BG35" i="38"/>
  <c r="BG34" i="38"/>
  <c r="R8" i="32" s="1"/>
  <c r="V15" i="32" l="1"/>
  <c r="Z16" i="32"/>
  <c r="T16" i="32"/>
  <c r="S16" i="32" s="1"/>
  <c r="T14" i="32"/>
  <c r="Z14" i="32"/>
  <c r="V14" i="32"/>
  <c r="V13" i="32"/>
  <c r="Z13" i="32"/>
  <c r="T13" i="32"/>
  <c r="Z12" i="32"/>
  <c r="T12" i="32"/>
  <c r="S12" i="32" s="1"/>
  <c r="Z11" i="32"/>
  <c r="T11" i="32"/>
  <c r="V11" i="32"/>
  <c r="V9" i="32"/>
  <c r="T9" i="32"/>
  <c r="Z9" i="32"/>
  <c r="T8" i="32"/>
  <c r="S8" i="32" s="1"/>
  <c r="Z8" i="32"/>
  <c r="V7" i="32"/>
  <c r="V17" i="32"/>
  <c r="Z17" i="32"/>
  <c r="T17" i="32"/>
  <c r="Z7" i="32"/>
  <c r="T7" i="32"/>
  <c r="BI251" i="38"/>
  <c r="BI229" i="38"/>
  <c r="BG239" i="38"/>
  <c r="BH239" i="38"/>
  <c r="L24" i="32"/>
  <c r="Z24" i="32" s="1"/>
  <c r="BG90" i="38"/>
  <c r="R13" i="32" s="1"/>
  <c r="BF91" i="38"/>
  <c r="L26" i="32"/>
  <c r="L21" i="32"/>
  <c r="Z21" i="32" s="1"/>
  <c r="L22" i="32"/>
  <c r="Z22" i="32" s="1"/>
  <c r="L10" i="32"/>
  <c r="Z10" i="32" s="1"/>
  <c r="BG160" i="38"/>
  <c r="M19" i="32"/>
  <c r="V19" i="32" s="1"/>
  <c r="M26" i="32"/>
  <c r="Q26" i="32" s="1"/>
  <c r="L25" i="32"/>
  <c r="Z25" i="32" s="1"/>
  <c r="BG91" i="38"/>
  <c r="BG149" i="38"/>
  <c r="M18" i="32"/>
  <c r="V18" i="32" s="1"/>
  <c r="L19" i="32"/>
  <c r="BG101" i="38"/>
  <c r="BG100" i="38"/>
  <c r="R14" i="32" s="1"/>
  <c r="L20" i="32"/>
  <c r="Z20" i="32" s="1"/>
  <c r="BF46" i="38"/>
  <c r="BG70" i="38"/>
  <c r="BF101" i="38"/>
  <c r="L27" i="32"/>
  <c r="Z27" i="32" s="1"/>
  <c r="L23" i="32"/>
  <c r="Z23" i="32" s="1"/>
  <c r="BG23" i="38"/>
  <c r="R7" i="32" s="1"/>
  <c r="BG46" i="38"/>
  <c r="BG24" i="38"/>
  <c r="BF24" i="38"/>
  <c r="Q18" i="32"/>
  <c r="T18" i="32" s="1"/>
  <c r="BG148" i="38"/>
  <c r="BF149" i="38"/>
  <c r="BG45" i="38"/>
  <c r="R9" i="32" s="1"/>
  <c r="BH46" i="38"/>
  <c r="Q19" i="32"/>
  <c r="BG69" i="38"/>
  <c r="R11" i="32" s="1"/>
  <c r="BF160" i="38"/>
  <c r="BH70" i="38"/>
  <c r="BF70" i="38"/>
  <c r="BG137" i="38"/>
  <c r="R17" i="32" s="1"/>
  <c r="BG159" i="38"/>
  <c r="BH160" i="38"/>
  <c r="R25" i="32"/>
  <c r="R27" i="32"/>
  <c r="L15" i="32"/>
  <c r="BI184" i="38"/>
  <c r="BI185" i="38" s="1"/>
  <c r="R21" i="32"/>
  <c r="BI195" i="38"/>
  <c r="BI196" i="38" s="1"/>
  <c r="R22" i="32"/>
  <c r="BI172" i="38"/>
  <c r="BI173" i="38" s="1"/>
  <c r="R20" i="32"/>
  <c r="BI217" i="38"/>
  <c r="BI218" i="38" s="1"/>
  <c r="R24" i="32"/>
  <c r="BI206" i="38"/>
  <c r="BI207" i="38" s="1"/>
  <c r="R23" i="32"/>
  <c r="BG238" i="38"/>
  <c r="BI239" i="38" s="1"/>
  <c r="BI240" i="38" s="1"/>
  <c r="BI81" i="38"/>
  <c r="BI82" i="38" s="1"/>
  <c r="BI112" i="38"/>
  <c r="BI113" i="38" s="1"/>
  <c r="R15" i="32"/>
  <c r="BI35" i="38"/>
  <c r="BI36" i="38" s="1"/>
  <c r="BI58" i="38"/>
  <c r="BI59" i="38" s="1"/>
  <c r="R10" i="32"/>
  <c r="BI126" i="38"/>
  <c r="BI127" i="38" s="1"/>
  <c r="BG138" i="38"/>
  <c r="BF138" i="38"/>
  <c r="BH195" i="38"/>
  <c r="BH138" i="38"/>
  <c r="BH149" i="38"/>
  <c r="BH217" i="38"/>
  <c r="BH184" i="38"/>
  <c r="BH101" i="38"/>
  <c r="BH91" i="38"/>
  <c r="BH24" i="38"/>
  <c r="S14" i="32" l="1"/>
  <c r="S13" i="32"/>
  <c r="S11" i="32"/>
  <c r="S9" i="32"/>
  <c r="Z19" i="32"/>
  <c r="V26" i="32"/>
  <c r="S17" i="32"/>
  <c r="S7" i="32"/>
  <c r="Z15" i="32"/>
  <c r="T21" i="32"/>
  <c r="S21" i="32" s="1"/>
  <c r="T24" i="32"/>
  <c r="S24" i="32" s="1"/>
  <c r="T20" i="32"/>
  <c r="S20" i="32" s="1"/>
  <c r="T23" i="32"/>
  <c r="S23" i="32" s="1"/>
  <c r="T27" i="32"/>
  <c r="S27" i="32" s="1"/>
  <c r="T25" i="32"/>
  <c r="S25" i="32" s="1"/>
  <c r="BI24" i="38"/>
  <c r="BI25" i="38" s="1"/>
  <c r="T10" i="32"/>
  <c r="S10" i="32" s="1"/>
  <c r="T26" i="32"/>
  <c r="T19" i="32"/>
  <c r="BI101" i="38"/>
  <c r="BI102" i="38" s="1"/>
  <c r="BI91" i="38"/>
  <c r="BI92" i="38" s="1"/>
  <c r="T22" i="32"/>
  <c r="S22" i="32" s="1"/>
  <c r="Z18" i="32"/>
  <c r="Z26" i="32"/>
  <c r="R18" i="32"/>
  <c r="S18" i="32" s="1"/>
  <c r="BI149" i="38"/>
  <c r="BI150" i="38" s="1"/>
  <c r="BI46" i="38"/>
  <c r="BI47" i="38" s="1"/>
  <c r="BI70" i="38"/>
  <c r="BI71" i="38" s="1"/>
  <c r="R19" i="32"/>
  <c r="BI160" i="38"/>
  <c r="BI161" i="38" s="1"/>
  <c r="R26" i="32"/>
  <c r="T15" i="32"/>
  <c r="S15" i="32" s="1"/>
  <c r="BI138" i="38"/>
  <c r="BI139" i="38" s="1"/>
  <c r="BH10" i="38"/>
  <c r="AI10" i="38"/>
  <c r="AV10" i="38" s="1"/>
  <c r="AH10" i="38"/>
  <c r="AU10" i="38" s="1"/>
  <c r="AG10" i="38"/>
  <c r="AT10" i="38" s="1"/>
  <c r="Q10" i="38"/>
  <c r="AI9" i="38"/>
  <c r="AV9" i="38" s="1"/>
  <c r="AH9" i="38"/>
  <c r="AU9" i="38" s="1"/>
  <c r="AG9" i="38"/>
  <c r="AT9" i="38" s="1"/>
  <c r="BH8" i="38"/>
  <c r="AI8" i="38"/>
  <c r="AV8" i="38" s="1"/>
  <c r="AH8" i="38"/>
  <c r="AU8" i="38" s="1"/>
  <c r="AG8" i="38"/>
  <c r="AT8" i="38" s="1"/>
  <c r="Q8" i="38"/>
  <c r="AV7" i="38"/>
  <c r="AH7" i="38"/>
  <c r="Q7" i="38"/>
  <c r="Q6" i="36"/>
  <c r="AF6" i="36" s="1"/>
  <c r="AT18" i="36"/>
  <c r="BH6" i="36"/>
  <c r="S19" i="32" l="1"/>
  <c r="S26" i="32"/>
  <c r="BF10" i="38"/>
  <c r="BF8" i="38"/>
  <c r="BJ6" i="36"/>
  <c r="BG6" i="36"/>
  <c r="BJ10" i="38"/>
  <c r="AF10" i="38"/>
  <c r="BF9" i="38"/>
  <c r="BJ8" i="38"/>
  <c r="AF8" i="38"/>
  <c r="BJ7" i="38"/>
  <c r="AF7" i="38"/>
  <c r="AU7" i="38"/>
  <c r="AU11" i="38" s="1"/>
  <c r="AV11" i="38"/>
  <c r="AI11" i="38"/>
  <c r="AS8" i="38"/>
  <c r="Q9" i="38"/>
  <c r="AS9" i="38"/>
  <c r="AS10" i="38"/>
  <c r="BH9" i="38"/>
  <c r="AH11" i="38"/>
  <c r="BG10" i="38" l="1"/>
  <c r="BI8" i="38"/>
  <c r="BJ9" i="38"/>
  <c r="BJ11" i="38" s="1"/>
  <c r="AF9" i="38"/>
  <c r="AF11" i="38" s="1"/>
  <c r="AS7" i="38"/>
  <c r="BF7" i="38"/>
  <c r="AT11" i="38"/>
  <c r="AG11" i="38"/>
  <c r="BI9" i="38"/>
  <c r="BI10" i="38"/>
  <c r="BG8" i="38"/>
  <c r="BH11" i="38"/>
  <c r="BI6" i="36"/>
  <c r="AT13" i="38" l="1"/>
  <c r="BF13" i="38" s="1"/>
  <c r="C6" i="32"/>
  <c r="BI7" i="38"/>
  <c r="BI11" i="38" s="1"/>
  <c r="BG9" i="38"/>
  <c r="BG7" i="38"/>
  <c r="BF11" i="38"/>
  <c r="M6" i="32" s="1"/>
  <c r="M29" i="32" s="1"/>
  <c r="AS11" i="38"/>
  <c r="Q6" i="32" l="1"/>
  <c r="Q29" i="32" s="1"/>
  <c r="H6" i="32"/>
  <c r="V6" i="32" s="1"/>
  <c r="BG11" i="38"/>
  <c r="BF12" i="38"/>
  <c r="BG12" i="38"/>
  <c r="BH12" i="38"/>
  <c r="G94" i="32"/>
  <c r="G93" i="32"/>
  <c r="G92" i="32"/>
  <c r="G91" i="32"/>
  <c r="G90" i="32"/>
  <c r="G89" i="32"/>
  <c r="G88" i="32"/>
  <c r="G87" i="32"/>
  <c r="T91" i="32" l="1"/>
  <c r="S91" i="32" s="1"/>
  <c r="Z91" i="32"/>
  <c r="T93" i="32"/>
  <c r="S93" i="32" s="1"/>
  <c r="Z93" i="32"/>
  <c r="T88" i="32"/>
  <c r="Z88" i="32"/>
  <c r="T92" i="32"/>
  <c r="S92" i="32" s="1"/>
  <c r="Z92" i="32"/>
  <c r="T94" i="32"/>
  <c r="S94" i="32" s="1"/>
  <c r="Z94" i="32"/>
  <c r="T87" i="32"/>
  <c r="S87" i="32" s="1"/>
  <c r="Z87" i="32"/>
  <c r="T89" i="32"/>
  <c r="S89" i="32" s="1"/>
  <c r="Z89" i="32"/>
  <c r="T90" i="32"/>
  <c r="S90" i="32" s="1"/>
  <c r="Z90" i="32"/>
  <c r="BI12" i="38"/>
  <c r="BI13" i="38" s="1"/>
  <c r="L6" i="32"/>
  <c r="L29" i="32" s="1"/>
  <c r="H29" i="32"/>
  <c r="R29" i="32"/>
  <c r="BH72" i="37"/>
  <c r="G82" i="32"/>
  <c r="G80" i="32"/>
  <c r="G72" i="32"/>
  <c r="AB88" i="32" l="1"/>
  <c r="AB90" i="32" s="1"/>
  <c r="T72" i="32"/>
  <c r="S72" i="32" s="1"/>
  <c r="Z72" i="32"/>
  <c r="T80" i="32"/>
  <c r="S80" i="32" s="1"/>
  <c r="Z80" i="32"/>
  <c r="T82" i="32"/>
  <c r="S82" i="32" s="1"/>
  <c r="Z82" i="32"/>
  <c r="G78" i="32"/>
  <c r="G73" i="32"/>
  <c r="G74" i="32"/>
  <c r="T78" i="32" l="1"/>
  <c r="S78" i="32" s="1"/>
  <c r="Z78" i="32"/>
  <c r="T74" i="32"/>
  <c r="S74" i="32" s="1"/>
  <c r="Z74" i="32"/>
  <c r="T73" i="32"/>
  <c r="S73" i="32" s="1"/>
  <c r="G79" i="32"/>
  <c r="G75" i="32"/>
  <c r="G77" i="32"/>
  <c r="G76" i="32"/>
  <c r="T76" i="32" s="1"/>
  <c r="S76" i="32" l="1"/>
  <c r="Z76" i="32"/>
  <c r="T77" i="32"/>
  <c r="S77" i="32" s="1"/>
  <c r="Z77" i="32"/>
  <c r="T75" i="32"/>
  <c r="S75" i="32" s="1"/>
  <c r="Z75" i="32"/>
  <c r="T79" i="32"/>
  <c r="S79" i="32" s="1"/>
  <c r="Z79" i="32"/>
  <c r="BF111" i="37" l="1"/>
  <c r="M42" i="32" s="1"/>
  <c r="Q42" i="32" s="1"/>
  <c r="BH110" i="37"/>
  <c r="AT111" i="37"/>
  <c r="Q110" i="37"/>
  <c r="BF102" i="37"/>
  <c r="M41" i="32" s="1"/>
  <c r="Q41" i="32" s="1"/>
  <c r="BH101" i="37"/>
  <c r="AT102" i="37"/>
  <c r="Q101" i="37"/>
  <c r="BF93" i="37"/>
  <c r="M40" i="32" s="1"/>
  <c r="Q40" i="32" s="1"/>
  <c r="BH92" i="37"/>
  <c r="AT93" i="37"/>
  <c r="Q92" i="37"/>
  <c r="BF84" i="37"/>
  <c r="M39" i="32" s="1"/>
  <c r="Q39" i="32" s="1"/>
  <c r="BH83" i="37"/>
  <c r="AT84" i="37"/>
  <c r="Q83" i="37"/>
  <c r="BF73" i="37"/>
  <c r="M38" i="32" s="1"/>
  <c r="Q38" i="32" s="1"/>
  <c r="AT73" i="37"/>
  <c r="Q72" i="37"/>
  <c r="BF64" i="37"/>
  <c r="M37" i="32" s="1"/>
  <c r="Q37" i="32" s="1"/>
  <c r="BH63" i="37"/>
  <c r="AT64" i="37"/>
  <c r="Q63" i="37"/>
  <c r="C29" i="32"/>
  <c r="V29" i="32" s="1"/>
  <c r="F68" i="32"/>
  <c r="E68" i="32"/>
  <c r="X68" i="32" s="1"/>
  <c r="C68" i="32"/>
  <c r="BF55" i="37"/>
  <c r="M36" i="32" s="1"/>
  <c r="Q36" i="32" s="1"/>
  <c r="BH54" i="37"/>
  <c r="AT55" i="37"/>
  <c r="Q54" i="37"/>
  <c r="BF46" i="37"/>
  <c r="M35" i="32" s="1"/>
  <c r="Q35" i="32" s="1"/>
  <c r="BH45" i="37"/>
  <c r="AV46" i="37"/>
  <c r="AT46" i="37"/>
  <c r="Q45" i="37"/>
  <c r="BF19" i="37"/>
  <c r="M32" i="32" s="1"/>
  <c r="Q32" i="32" s="1"/>
  <c r="BH18" i="37"/>
  <c r="AT19" i="37"/>
  <c r="Q18" i="37"/>
  <c r="BJ18" i="37" s="1"/>
  <c r="BJ19" i="37" s="1"/>
  <c r="U32" i="32" s="1"/>
  <c r="BF9" i="37"/>
  <c r="M31" i="32" s="1"/>
  <c r="BH8" i="37"/>
  <c r="AT9" i="37"/>
  <c r="Q8" i="37"/>
  <c r="Q31" i="32" l="1"/>
  <c r="BJ45" i="37"/>
  <c r="BJ46" i="37" s="1"/>
  <c r="U35" i="32" s="1"/>
  <c r="AF45" i="37"/>
  <c r="BG45" i="37" s="1"/>
  <c r="BJ72" i="37"/>
  <c r="BJ73" i="37" s="1"/>
  <c r="U38" i="32" s="1"/>
  <c r="AF72" i="37"/>
  <c r="BJ101" i="37"/>
  <c r="BJ102" i="37" s="1"/>
  <c r="U41" i="32" s="1"/>
  <c r="AF101" i="37"/>
  <c r="BJ83" i="37"/>
  <c r="BJ84" i="37" s="1"/>
  <c r="U39" i="32" s="1"/>
  <c r="AF83" i="37"/>
  <c r="BJ110" i="37"/>
  <c r="BJ111" i="37" s="1"/>
  <c r="U42" i="32" s="1"/>
  <c r="AF110" i="37"/>
  <c r="BJ54" i="37"/>
  <c r="BJ55" i="37" s="1"/>
  <c r="U36" i="32" s="1"/>
  <c r="AF54" i="37"/>
  <c r="BJ63" i="37"/>
  <c r="BJ64" i="37" s="1"/>
  <c r="U37" i="32" s="1"/>
  <c r="AF63" i="37"/>
  <c r="BJ92" i="37"/>
  <c r="BJ93" i="37" s="1"/>
  <c r="U40" i="32" s="1"/>
  <c r="AF92" i="37"/>
  <c r="BG92" i="37" s="1"/>
  <c r="AF18" i="37"/>
  <c r="BJ8" i="37"/>
  <c r="BJ9" i="37" s="1"/>
  <c r="U31" i="32" s="1"/>
  <c r="AF8" i="37"/>
  <c r="AU19" i="37"/>
  <c r="AV19" i="37"/>
  <c r="AU46" i="37"/>
  <c r="BH73" i="37"/>
  <c r="BH55" i="37"/>
  <c r="BH46" i="37"/>
  <c r="AH73" i="37"/>
  <c r="AH111" i="37"/>
  <c r="BH102" i="37"/>
  <c r="AH84" i="37"/>
  <c r="AG111" i="37"/>
  <c r="BI110" i="37"/>
  <c r="BH93" i="37"/>
  <c r="BI83" i="37"/>
  <c r="AG93" i="37"/>
  <c r="AG102" i="37"/>
  <c r="AH102" i="37"/>
  <c r="BI101" i="37"/>
  <c r="AG84" i="37"/>
  <c r="BH84" i="37"/>
  <c r="BH111" i="37"/>
  <c r="AG73" i="37"/>
  <c r="BI63" i="37"/>
  <c r="BI72" i="37"/>
  <c r="AH64" i="37"/>
  <c r="AU66" i="37" s="1"/>
  <c r="AG64" i="37"/>
  <c r="AT66" i="37" s="1"/>
  <c r="BH64" i="37"/>
  <c r="AG55" i="37"/>
  <c r="AH55" i="37"/>
  <c r="AG46" i="37"/>
  <c r="AT48" i="37" s="1"/>
  <c r="BF48" i="37" s="1"/>
  <c r="AH46" i="37"/>
  <c r="AU48" i="37" s="1"/>
  <c r="AH19" i="37"/>
  <c r="BH19" i="37"/>
  <c r="AG19" i="37"/>
  <c r="AG9" i="37"/>
  <c r="AH9" i="37"/>
  <c r="BH9" i="37"/>
  <c r="BF66" i="37" l="1"/>
  <c r="AF55" i="37"/>
  <c r="AF102" i="37"/>
  <c r="AF19" i="37"/>
  <c r="BG18" i="37"/>
  <c r="C31" i="32"/>
  <c r="AF64" i="37"/>
  <c r="C39" i="32"/>
  <c r="C38" i="32"/>
  <c r="AF111" i="37"/>
  <c r="AF84" i="37"/>
  <c r="AF73" i="37"/>
  <c r="AF46" i="37"/>
  <c r="AF93" i="37"/>
  <c r="AF9" i="37"/>
  <c r="C42" i="32"/>
  <c r="G42" i="32" s="1"/>
  <c r="C40" i="32"/>
  <c r="G40" i="32" s="1"/>
  <c r="C41" i="32"/>
  <c r="G41" i="32" s="1"/>
  <c r="C35" i="32"/>
  <c r="G35" i="32" s="1"/>
  <c r="C32" i="32"/>
  <c r="G32" i="32" s="1"/>
  <c r="C37" i="32"/>
  <c r="G37" i="32" s="1"/>
  <c r="C36" i="32"/>
  <c r="G36" i="32" s="1"/>
  <c r="BI45" i="37"/>
  <c r="BI92" i="37"/>
  <c r="AS93" i="37"/>
  <c r="BG101" i="37"/>
  <c r="AS102" i="37"/>
  <c r="BG83" i="37"/>
  <c r="AS84" i="37"/>
  <c r="AS111" i="37"/>
  <c r="BG110" i="37"/>
  <c r="AS64" i="37"/>
  <c r="BG63" i="37"/>
  <c r="AS73" i="37"/>
  <c r="BG72" i="37"/>
  <c r="BI18" i="37"/>
  <c r="AS55" i="37"/>
  <c r="AS46" i="37"/>
  <c r="BI54" i="37"/>
  <c r="BG54" i="37"/>
  <c r="AS19" i="37"/>
  <c r="AS9" i="37"/>
  <c r="BF10" i="37" s="1"/>
  <c r="BG8" i="37"/>
  <c r="BI8" i="37"/>
  <c r="BF112" i="37" l="1"/>
  <c r="H42" i="32"/>
  <c r="V42" i="32" s="1"/>
  <c r="BF103" i="37"/>
  <c r="H41" i="32"/>
  <c r="V41" i="32" s="1"/>
  <c r="BF94" i="37"/>
  <c r="H40" i="32"/>
  <c r="V40" i="32" s="1"/>
  <c r="BG85" i="37"/>
  <c r="H39" i="32"/>
  <c r="V39" i="32" s="1"/>
  <c r="H38" i="32"/>
  <c r="V38" i="32" s="1"/>
  <c r="BF65" i="37"/>
  <c r="H37" i="32"/>
  <c r="V37" i="32" s="1"/>
  <c r="BF56" i="37"/>
  <c r="H36" i="32"/>
  <c r="V36" i="32" s="1"/>
  <c r="H35" i="32"/>
  <c r="V35" i="32" s="1"/>
  <c r="BF20" i="37"/>
  <c r="H32" i="32"/>
  <c r="V32" i="32" s="1"/>
  <c r="BG10" i="37"/>
  <c r="H31" i="32"/>
  <c r="V31" i="32" s="1"/>
  <c r="BF74" i="37"/>
  <c r="BG65" i="37"/>
  <c r="BG74" i="37"/>
  <c r="BF47" i="37"/>
  <c r="BG47" i="37"/>
  <c r="BG56" i="37"/>
  <c r="BG20" i="37"/>
  <c r="BG112" i="37"/>
  <c r="BF85" i="37"/>
  <c r="BG94" i="37"/>
  <c r="BG103" i="37"/>
  <c r="BI111" i="37"/>
  <c r="BH112" i="37" s="1"/>
  <c r="BI102" i="37"/>
  <c r="BI84" i="37"/>
  <c r="BH85" i="37" s="1"/>
  <c r="BG73" i="37"/>
  <c r="BG93" i="37"/>
  <c r="BI94" i="37" s="1"/>
  <c r="BG102" i="37"/>
  <c r="BI103" i="37" s="1"/>
  <c r="BG111" i="37"/>
  <c r="BI112" i="37" s="1"/>
  <c r="BG46" i="37"/>
  <c r="BG19" i="37"/>
  <c r="BG55" i="37"/>
  <c r="BG64" i="37"/>
  <c r="BG84" i="37"/>
  <c r="BI85" i="37" s="1"/>
  <c r="BI93" i="37"/>
  <c r="BH94" i="37" s="1"/>
  <c r="BI64" i="37"/>
  <c r="BH65" i="37" s="1"/>
  <c r="BI73" i="37"/>
  <c r="BI46" i="37"/>
  <c r="BH47" i="37" s="1"/>
  <c r="BG9" i="37"/>
  <c r="BI55" i="37"/>
  <c r="BH56" i="37" s="1"/>
  <c r="BI19" i="37"/>
  <c r="BH20" i="37" s="1"/>
  <c r="BI9" i="37"/>
  <c r="BH10" i="37" s="1"/>
  <c r="L35" i="32" l="1"/>
  <c r="L41" i="32"/>
  <c r="L36" i="32"/>
  <c r="L39" i="32"/>
  <c r="L42" i="32"/>
  <c r="L38" i="32"/>
  <c r="L32" i="32"/>
  <c r="L37" i="32"/>
  <c r="L40" i="32"/>
  <c r="BI86" i="37"/>
  <c r="BI65" i="37"/>
  <c r="BI66" i="37" s="1"/>
  <c r="L31" i="32"/>
  <c r="BI113" i="37"/>
  <c r="R31" i="32"/>
  <c r="BI10" i="37"/>
  <c r="BI11" i="37" s="1"/>
  <c r="BH74" i="37"/>
  <c r="R36" i="32"/>
  <c r="BI56" i="37"/>
  <c r="BI57" i="37" s="1"/>
  <c r="R32" i="32"/>
  <c r="BI20" i="37"/>
  <c r="BI21" i="37" s="1"/>
  <c r="R35" i="32"/>
  <c r="BI47" i="37"/>
  <c r="BI48" i="37" s="1"/>
  <c r="R38" i="32"/>
  <c r="BI74" i="37"/>
  <c r="BI75" i="37" s="1"/>
  <c r="BI104" i="37"/>
  <c r="BH103" i="37"/>
  <c r="BI95" i="37"/>
  <c r="R37" i="32"/>
  <c r="BI184" i="37"/>
  <c r="BG184" i="37"/>
  <c r="BF184" i="37"/>
  <c r="BF37" i="37"/>
  <c r="M34" i="32" s="1"/>
  <c r="Q34" i="32" s="1"/>
  <c r="BH36" i="37"/>
  <c r="AT37" i="37"/>
  <c r="Q36" i="37"/>
  <c r="BF28" i="37"/>
  <c r="BH27" i="37"/>
  <c r="AU28" i="37"/>
  <c r="AT28" i="37"/>
  <c r="Q27" i="37"/>
  <c r="T37" i="32" l="1"/>
  <c r="S37" i="32" s="1"/>
  <c r="Z37" i="32"/>
  <c r="M33" i="32"/>
  <c r="T32" i="32"/>
  <c r="S32" i="32" s="1"/>
  <c r="Z32" i="32"/>
  <c r="T36" i="32"/>
  <c r="S36" i="32" s="1"/>
  <c r="Z36" i="32"/>
  <c r="T41" i="32"/>
  <c r="S41" i="32" s="1"/>
  <c r="Z41" i="32"/>
  <c r="Z40" i="32"/>
  <c r="T40" i="32"/>
  <c r="S40" i="32" s="1"/>
  <c r="T42" i="32"/>
  <c r="S42" i="32" s="1"/>
  <c r="Z42" i="32"/>
  <c r="T35" i="32"/>
  <c r="S35" i="32" s="1"/>
  <c r="Z35" i="32"/>
  <c r="BJ27" i="37"/>
  <c r="BJ28" i="37" s="1"/>
  <c r="U33" i="32" s="1"/>
  <c r="AF27" i="37"/>
  <c r="BJ36" i="37"/>
  <c r="BJ37" i="37" s="1"/>
  <c r="U34" i="32" s="1"/>
  <c r="AF36" i="37"/>
  <c r="AI28" i="37"/>
  <c r="AV30" i="37" s="1"/>
  <c r="AV28" i="37"/>
  <c r="AU37" i="37"/>
  <c r="AV37" i="37"/>
  <c r="BI185" i="37"/>
  <c r="AI37" i="37"/>
  <c r="AV39" i="37" s="1"/>
  <c r="BF39" i="37" s="1"/>
  <c r="BH28" i="37"/>
  <c r="BI36" i="37"/>
  <c r="AH37" i="37"/>
  <c r="AG28" i="37"/>
  <c r="AT30" i="37" s="1"/>
  <c r="BH37" i="37"/>
  <c r="AH28" i="37"/>
  <c r="AU30" i="37" s="1"/>
  <c r="AG37" i="37"/>
  <c r="U47" i="32" l="1"/>
  <c r="BF30" i="37"/>
  <c r="Q33" i="32"/>
  <c r="Q47" i="32" s="1"/>
  <c r="M47" i="32"/>
  <c r="AF37" i="37"/>
  <c r="C33" i="32"/>
  <c r="G33" i="32" s="1"/>
  <c r="AF28" i="37"/>
  <c r="C34" i="32"/>
  <c r="G34" i="32" s="1"/>
  <c r="BG36" i="37"/>
  <c r="AS37" i="37"/>
  <c r="AS28" i="37"/>
  <c r="BI27" i="37"/>
  <c r="BG27" i="37"/>
  <c r="BF38" i="37" l="1"/>
  <c r="H34" i="32"/>
  <c r="V34" i="32" s="1"/>
  <c r="BF29" i="37"/>
  <c r="H33" i="32"/>
  <c r="V33" i="32" s="1"/>
  <c r="C47" i="32"/>
  <c r="BG38" i="37"/>
  <c r="BG29" i="37"/>
  <c r="BG37" i="37"/>
  <c r="BG28" i="37"/>
  <c r="BI37" i="37"/>
  <c r="BH38" i="37" s="1"/>
  <c r="BI28" i="37"/>
  <c r="BH29" i="37" s="1"/>
  <c r="H47" i="32" l="1"/>
  <c r="V47" i="32" s="1"/>
  <c r="L34" i="32"/>
  <c r="BI29" i="37"/>
  <c r="BI30" i="37" s="1"/>
  <c r="L33" i="32"/>
  <c r="R34" i="32"/>
  <c r="BI38" i="37"/>
  <c r="BI39" i="37" s="1"/>
  <c r="R33" i="32"/>
  <c r="G98" i="32"/>
  <c r="Z98" i="32" s="1"/>
  <c r="G86" i="32"/>
  <c r="F29" i="32"/>
  <c r="E29" i="32"/>
  <c r="D29" i="32"/>
  <c r="F83" i="32"/>
  <c r="C83" i="32"/>
  <c r="V83" i="32" s="1"/>
  <c r="F61" i="32"/>
  <c r="E61" i="32"/>
  <c r="X61" i="32" s="1"/>
  <c r="D61" i="32"/>
  <c r="W61" i="32" s="1"/>
  <c r="G71" i="32"/>
  <c r="J6" i="40" l="1"/>
  <c r="J8" i="40" s="1"/>
  <c r="Y61" i="32"/>
  <c r="F99" i="32"/>
  <c r="T33" i="32"/>
  <c r="S33" i="32" s="1"/>
  <c r="Z33" i="32"/>
  <c r="T34" i="32"/>
  <c r="S34" i="32" s="1"/>
  <c r="Z34" i="32"/>
  <c r="T71" i="32"/>
  <c r="S71" i="32" s="1"/>
  <c r="Z71" i="32"/>
  <c r="T86" i="32"/>
  <c r="S86" i="32" s="1"/>
  <c r="Z86" i="32"/>
  <c r="L47" i="32"/>
  <c r="R47" i="32"/>
  <c r="G65" i="32"/>
  <c r="G31" i="32"/>
  <c r="Z31" i="32" s="1"/>
  <c r="G6" i="32"/>
  <c r="BH26" i="20"/>
  <c r="Q26" i="20"/>
  <c r="AF26" i="20" s="1"/>
  <c r="BH25" i="20"/>
  <c r="AI25" i="20"/>
  <c r="AV25" i="20" s="1"/>
  <c r="AH25" i="20"/>
  <c r="AU25" i="20" s="1"/>
  <c r="AG25" i="20"/>
  <c r="AT25" i="20" s="1"/>
  <c r="BF25" i="20" s="1"/>
  <c r="Q25" i="20"/>
  <c r="AF25" i="20" s="1"/>
  <c r="BH24" i="20"/>
  <c r="Q24" i="20"/>
  <c r="AF24" i="20" s="1"/>
  <c r="BH23" i="20"/>
  <c r="Q23" i="20"/>
  <c r="AF23" i="20" s="1"/>
  <c r="BH22" i="20"/>
  <c r="AI22" i="20"/>
  <c r="AV22" i="20" s="1"/>
  <c r="AH22" i="20"/>
  <c r="AU22" i="20" s="1"/>
  <c r="AG22" i="20"/>
  <c r="AT22" i="20" s="1"/>
  <c r="BF22" i="20" s="1"/>
  <c r="BH21" i="20"/>
  <c r="Q21" i="20"/>
  <c r="AF21" i="20" s="1"/>
  <c r="Q20" i="20"/>
  <c r="AF20" i="20" s="1"/>
  <c r="BG20" i="20" s="1"/>
  <c r="Q17" i="20"/>
  <c r="AF17" i="20" s="1"/>
  <c r="BG17" i="20" s="1"/>
  <c r="BH16" i="20"/>
  <c r="BH15" i="20"/>
  <c r="AI15" i="20"/>
  <c r="AV15" i="20" s="1"/>
  <c r="AH15" i="20"/>
  <c r="AU15" i="20" s="1"/>
  <c r="AG15" i="20"/>
  <c r="AT15" i="20" s="1"/>
  <c r="BH14" i="20"/>
  <c r="Q14" i="20"/>
  <c r="AF14" i="20" s="1"/>
  <c r="BH13" i="20"/>
  <c r="Q13" i="20"/>
  <c r="AF13" i="20" s="1"/>
  <c r="BH12" i="20"/>
  <c r="Q12" i="20"/>
  <c r="AF12" i="20" s="1"/>
  <c r="BH11" i="20"/>
  <c r="Q11" i="20"/>
  <c r="AF11" i="20" s="1"/>
  <c r="BH10" i="20"/>
  <c r="Q10" i="20"/>
  <c r="AF10" i="20" s="1"/>
  <c r="BH9" i="20"/>
  <c r="BI9" i="20" s="1"/>
  <c r="Q9" i="20"/>
  <c r="AF9" i="20" s="1"/>
  <c r="BH8" i="20"/>
  <c r="AI8" i="20"/>
  <c r="AH8" i="20"/>
  <c r="AG8" i="20"/>
  <c r="AT8" i="20" l="1"/>
  <c r="AG27" i="20"/>
  <c r="BF15" i="20"/>
  <c r="AV8" i="20"/>
  <c r="AU8" i="20"/>
  <c r="AH27" i="20"/>
  <c r="T65" i="32"/>
  <c r="S65" i="32" s="1"/>
  <c r="Z65" i="32"/>
  <c r="G29" i="32"/>
  <c r="Z29" i="32" s="1"/>
  <c r="Z6" i="32"/>
  <c r="AT27" i="20"/>
  <c r="BJ17" i="20"/>
  <c r="BJ14" i="20"/>
  <c r="BJ11" i="20"/>
  <c r="BJ12" i="20"/>
  <c r="BJ20" i="20"/>
  <c r="T31" i="32"/>
  <c r="S31" i="32" s="1"/>
  <c r="BJ21" i="20"/>
  <c r="BJ23" i="20"/>
  <c r="BJ10" i="20"/>
  <c r="BJ26" i="20"/>
  <c r="BJ9" i="20"/>
  <c r="BJ13" i="20"/>
  <c r="BJ24" i="20"/>
  <c r="T6" i="32"/>
  <c r="BI26" i="20"/>
  <c r="AS25" i="20"/>
  <c r="AS8" i="20"/>
  <c r="AS15" i="20"/>
  <c r="AS22" i="20"/>
  <c r="BG22" i="20" s="1"/>
  <c r="G64" i="32"/>
  <c r="BH17" i="36"/>
  <c r="Q17" i="36"/>
  <c r="Q16" i="36"/>
  <c r="Q15" i="36"/>
  <c r="AF15" i="36" s="1"/>
  <c r="Q14" i="36"/>
  <c r="Q13" i="36"/>
  <c r="Q12" i="36"/>
  <c r="Q11" i="36"/>
  <c r="BF8" i="20" l="1"/>
  <c r="T64" i="32"/>
  <c r="S64" i="32" s="1"/>
  <c r="Z64" i="32"/>
  <c r="BJ13" i="36"/>
  <c r="AF13" i="36"/>
  <c r="BJ17" i="36"/>
  <c r="AF17" i="36"/>
  <c r="BJ14" i="36"/>
  <c r="AF14" i="36"/>
  <c r="BJ16" i="36"/>
  <c r="AF16" i="36"/>
  <c r="BJ11" i="36"/>
  <c r="AF11" i="36"/>
  <c r="BJ15" i="36"/>
  <c r="BJ12" i="36"/>
  <c r="AF12" i="36"/>
  <c r="S6" i="32"/>
  <c r="S29" i="32" s="1"/>
  <c r="T29" i="32"/>
  <c r="AU27" i="20"/>
  <c r="AU29" i="20" s="1"/>
  <c r="BI11" i="20"/>
  <c r="AT29" i="20"/>
  <c r="BH27" i="20"/>
  <c r="G66" i="32"/>
  <c r="BG12" i="20"/>
  <c r="BG11" i="20"/>
  <c r="BG24" i="20"/>
  <c r="BI15" i="20"/>
  <c r="BI24" i="20"/>
  <c r="BG13" i="20"/>
  <c r="BI25" i="20"/>
  <c r="BI23" i="20"/>
  <c r="BG23" i="20"/>
  <c r="BI12" i="20"/>
  <c r="BG14" i="20"/>
  <c r="BI14" i="20"/>
  <c r="BI22" i="20"/>
  <c r="BG21" i="20"/>
  <c r="BG25" i="20"/>
  <c r="BG26" i="20"/>
  <c r="BI10" i="20"/>
  <c r="BI13" i="20"/>
  <c r="BI21" i="20"/>
  <c r="BG10" i="20"/>
  <c r="BH15" i="36"/>
  <c r="BH12" i="36"/>
  <c r="BH14" i="36"/>
  <c r="BH13" i="36"/>
  <c r="BH11" i="36"/>
  <c r="BI17" i="36"/>
  <c r="BH16" i="36"/>
  <c r="T66" i="32" l="1"/>
  <c r="S66" i="32" s="1"/>
  <c r="Z66" i="32"/>
  <c r="D63" i="32"/>
  <c r="D68" i="32" s="1"/>
  <c r="BG8" i="20"/>
  <c r="BG9" i="20"/>
  <c r="BI8" i="20"/>
  <c r="BG15" i="20"/>
  <c r="BI20" i="20"/>
  <c r="BI16" i="36"/>
  <c r="BI14" i="36"/>
  <c r="BG16" i="36"/>
  <c r="BI12" i="36"/>
  <c r="BI13" i="36"/>
  <c r="BI15" i="36"/>
  <c r="BG14" i="36"/>
  <c r="BG12" i="36"/>
  <c r="BI11" i="36"/>
  <c r="BG17" i="36"/>
  <c r="G63" i="32" l="1"/>
  <c r="BG15" i="36"/>
  <c r="BG11" i="36"/>
  <c r="BG13" i="36"/>
  <c r="BH10" i="36" l="1"/>
  <c r="BH9" i="36"/>
  <c r="Q9" i="36"/>
  <c r="BH8" i="36"/>
  <c r="BH7" i="36"/>
  <c r="AU18" i="36"/>
  <c r="Q7" i="36"/>
  <c r="BJ7" i="36" l="1"/>
  <c r="AF7" i="36"/>
  <c r="BJ9" i="36"/>
  <c r="AF9" i="36"/>
  <c r="AV18" i="36"/>
  <c r="AH18" i="36"/>
  <c r="AU20" i="36" s="1"/>
  <c r="AI18" i="36"/>
  <c r="BH18" i="36"/>
  <c r="AG18" i="36"/>
  <c r="AT20" i="36" s="1"/>
  <c r="Q8" i="36"/>
  <c r="Q10" i="36"/>
  <c r="AV20" i="36" l="1"/>
  <c r="BF20" i="36"/>
  <c r="C85" i="32"/>
  <c r="C95" i="32" s="1"/>
  <c r="BJ10" i="36"/>
  <c r="AF10" i="36"/>
  <c r="BG10" i="36" s="1"/>
  <c r="BJ8" i="36"/>
  <c r="U85" i="32" s="1"/>
  <c r="U95" i="32" s="1"/>
  <c r="AF8" i="36"/>
  <c r="BG8" i="36" s="1"/>
  <c r="BI10" i="36"/>
  <c r="BI9" i="36"/>
  <c r="BI8" i="36"/>
  <c r="AS18" i="36"/>
  <c r="BG7" i="36"/>
  <c r="BI7" i="36"/>
  <c r="BL11" i="36" l="1"/>
  <c r="BI18" i="36"/>
  <c r="AF18" i="36"/>
  <c r="G85" i="32"/>
  <c r="G95" i="32" s="1"/>
  <c r="H85" i="32"/>
  <c r="H95" i="32" s="1"/>
  <c r="BG9" i="36"/>
  <c r="BF18" i="36"/>
  <c r="M85" i="32" s="1"/>
  <c r="V85" i="32" l="1"/>
  <c r="M95" i="32"/>
  <c r="Q85" i="32"/>
  <c r="Q95" i="32" s="1"/>
  <c r="L85" i="32"/>
  <c r="L95" i="32" s="1"/>
  <c r="BH19" i="36"/>
  <c r="BG18" i="36"/>
  <c r="BF19" i="36"/>
  <c r="BG19" i="36"/>
  <c r="Q7" i="34"/>
  <c r="V95" i="32" l="1"/>
  <c r="Z85" i="32"/>
  <c r="R85" i="32"/>
  <c r="R95" i="32" s="1"/>
  <c r="BJ7" i="34"/>
  <c r="BJ8" i="34" s="1"/>
  <c r="U70" i="32" s="1"/>
  <c r="AF7" i="34"/>
  <c r="BI19" i="36"/>
  <c r="BI20" i="36" s="1"/>
  <c r="T85" i="32"/>
  <c r="T95" i="32" s="1"/>
  <c r="BH7" i="34"/>
  <c r="AI8" i="34"/>
  <c r="AV10" i="34" s="1"/>
  <c r="AH8" i="34"/>
  <c r="AU10" i="34" s="1"/>
  <c r="AT8" i="34"/>
  <c r="Z95" i="32" l="1"/>
  <c r="S85" i="32"/>
  <c r="S95" i="32" s="1"/>
  <c r="AG8" i="34"/>
  <c r="AT10" i="34" s="1"/>
  <c r="BF10" i="34" s="1"/>
  <c r="AS8" i="34"/>
  <c r="AF8" i="34"/>
  <c r="BF8" i="34"/>
  <c r="O70" i="32" s="1"/>
  <c r="BH8" i="34"/>
  <c r="Q70" i="32" l="1"/>
  <c r="O83" i="32"/>
  <c r="O99" i="32" s="1"/>
  <c r="Y6" i="40" s="1"/>
  <c r="Y8" i="40" s="1"/>
  <c r="J70" i="32"/>
  <c r="E70" i="32"/>
  <c r="E83" i="32" s="1"/>
  <c r="E99" i="32" s="1"/>
  <c r="G6" i="40" s="1"/>
  <c r="G8" i="40" s="1"/>
  <c r="BG7" i="34"/>
  <c r="BI7" i="34"/>
  <c r="BI8" i="34" s="1"/>
  <c r="BH9" i="34" s="1"/>
  <c r="BF9" i="34"/>
  <c r="BG8" i="34"/>
  <c r="BG9" i="34"/>
  <c r="X70" i="32" l="1"/>
  <c r="R70" i="32"/>
  <c r="L70" i="32"/>
  <c r="J83" i="32"/>
  <c r="G70" i="32"/>
  <c r="BI9" i="34"/>
  <c r="BI10" i="34" s="1"/>
  <c r="J99" i="32" l="1"/>
  <c r="X83" i="32"/>
  <c r="L83" i="32"/>
  <c r="Z70" i="32"/>
  <c r="T70" i="32"/>
  <c r="S70" i="32" s="1"/>
  <c r="Q75" i="18"/>
  <c r="AF75" i="18" s="1"/>
  <c r="O100" i="32" l="1"/>
  <c r="P6" i="40"/>
  <c r="P8" i="40" s="1"/>
  <c r="X99" i="32"/>
  <c r="AL6" i="40" s="1"/>
  <c r="BJ75" i="18"/>
  <c r="BI75" i="18"/>
  <c r="AL8" i="40" l="1"/>
  <c r="P10" i="40"/>
  <c r="P11" i="40" s="1"/>
  <c r="BG75" i="18"/>
  <c r="BH9" i="18"/>
  <c r="BH12" i="18"/>
  <c r="BL12" i="18" s="1"/>
  <c r="BH15" i="18"/>
  <c r="BH16" i="18"/>
  <c r="BH19" i="18"/>
  <c r="BH24" i="18"/>
  <c r="BH34" i="18"/>
  <c r="BL34" i="18" s="1"/>
  <c r="BH36" i="18"/>
  <c r="BH38" i="18"/>
  <c r="BH40" i="18"/>
  <c r="BH46" i="18"/>
  <c r="BH48" i="18"/>
  <c r="BH54" i="18"/>
  <c r="BH71" i="18"/>
  <c r="BH70" i="18"/>
  <c r="BH69" i="18"/>
  <c r="BH68" i="18"/>
  <c r="BH67" i="18"/>
  <c r="BH65" i="18"/>
  <c r="BH64" i="18"/>
  <c r="BH61" i="18"/>
  <c r="BH60" i="18"/>
  <c r="BH59" i="18"/>
  <c r="BH58" i="18"/>
  <c r="BH56" i="18"/>
  <c r="BH52" i="18"/>
  <c r="BH51" i="18"/>
  <c r="BH50" i="18"/>
  <c r="BH49" i="18"/>
  <c r="BH47" i="18"/>
  <c r="BH35" i="18"/>
  <c r="BH32" i="18"/>
  <c r="BH29" i="18"/>
  <c r="BH20" i="18"/>
  <c r="BH14" i="18"/>
  <c r="BH11" i="18"/>
  <c r="BH7" i="18"/>
  <c r="Q74" i="18"/>
  <c r="Q73" i="18"/>
  <c r="Q71" i="18"/>
  <c r="AF71" i="18" s="1"/>
  <c r="Q70" i="18"/>
  <c r="AF70" i="18" s="1"/>
  <c r="Q69" i="18"/>
  <c r="AF69" i="18" s="1"/>
  <c r="Q68" i="18"/>
  <c r="AF68" i="18" s="1"/>
  <c r="Q67" i="18"/>
  <c r="AF67" i="18" s="1"/>
  <c r="Q65" i="18"/>
  <c r="AF65" i="18" s="1"/>
  <c r="Q64" i="18"/>
  <c r="AF64" i="18" s="1"/>
  <c r="Q63" i="18"/>
  <c r="Q62" i="18"/>
  <c r="Q61" i="18"/>
  <c r="AF61" i="18" s="1"/>
  <c r="Q60" i="18"/>
  <c r="AF60" i="18" s="1"/>
  <c r="Q59" i="18"/>
  <c r="AF59" i="18" s="1"/>
  <c r="Q58" i="18"/>
  <c r="AF58" i="18" s="1"/>
  <c r="Q57" i="18"/>
  <c r="Q56" i="18"/>
  <c r="AF56" i="18" s="1"/>
  <c r="Q55" i="18"/>
  <c r="Q54" i="18"/>
  <c r="Q52" i="18"/>
  <c r="AF52" i="18" s="1"/>
  <c r="Q51" i="18"/>
  <c r="AF51" i="18" s="1"/>
  <c r="Q50" i="18"/>
  <c r="AF50" i="18" s="1"/>
  <c r="Q49" i="18"/>
  <c r="AF49" i="18" s="1"/>
  <c r="Q48" i="18"/>
  <c r="Q47" i="18"/>
  <c r="AF47" i="18" s="1"/>
  <c r="Q46" i="18"/>
  <c r="Q45" i="18"/>
  <c r="Q44" i="18"/>
  <c r="Q43" i="18"/>
  <c r="Q42" i="18"/>
  <c r="Q41" i="18"/>
  <c r="Q40" i="18"/>
  <c r="AF40" i="18" s="1"/>
  <c r="Q39" i="18"/>
  <c r="AF39" i="18" s="1"/>
  <c r="Q38" i="18"/>
  <c r="Q37" i="18"/>
  <c r="Q36" i="18"/>
  <c r="Q35" i="18"/>
  <c r="AF35" i="18" s="1"/>
  <c r="Q34" i="18"/>
  <c r="Q33" i="18"/>
  <c r="Q32" i="18"/>
  <c r="AF32" i="18" s="1"/>
  <c r="Q31" i="18"/>
  <c r="Q30" i="18"/>
  <c r="Q29" i="18"/>
  <c r="AF29" i="18" s="1"/>
  <c r="Q28" i="18"/>
  <c r="AF28" i="18" s="1"/>
  <c r="Q27" i="18"/>
  <c r="AF27" i="18" s="1"/>
  <c r="Q26" i="18"/>
  <c r="Q25" i="18"/>
  <c r="Q24" i="18"/>
  <c r="Q23" i="18"/>
  <c r="Q22" i="18"/>
  <c r="Q21" i="18"/>
  <c r="Q20" i="18"/>
  <c r="AF20" i="18" s="1"/>
  <c r="Q19" i="18"/>
  <c r="Q18" i="18"/>
  <c r="Q17" i="18"/>
  <c r="Q16" i="18"/>
  <c r="Q14" i="18"/>
  <c r="AF14" i="18" s="1"/>
  <c r="Q13" i="18"/>
  <c r="Q12" i="18"/>
  <c r="Q11" i="18"/>
  <c r="AF11" i="18" s="1"/>
  <c r="Q10" i="18"/>
  <c r="Q9" i="18"/>
  <c r="Q8" i="18"/>
  <c r="AF8" i="18" s="1"/>
  <c r="Q7" i="18"/>
  <c r="Q15" i="18"/>
  <c r="A8" i="18"/>
  <c r="A9" i="18" s="1"/>
  <c r="A10" i="18" s="1"/>
  <c r="A11" i="18" s="1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A27" i="18" s="1"/>
  <c r="A28" i="18" s="1"/>
  <c r="A29" i="18" s="1"/>
  <c r="A30" i="18" s="1"/>
  <c r="A31" i="18" s="1"/>
  <c r="A32" i="18" s="1"/>
  <c r="A33" i="18" s="1"/>
  <c r="A34" i="18" s="1"/>
  <c r="A35" i="18" s="1"/>
  <c r="A36" i="18" s="1"/>
  <c r="A37" i="18" s="1"/>
  <c r="A38" i="18" s="1"/>
  <c r="A39" i="18" s="1"/>
  <c r="A40" i="18" s="1"/>
  <c r="A41" i="18" s="1"/>
  <c r="A42" i="18" s="1"/>
  <c r="A43" i="18" s="1"/>
  <c r="A44" i="18" s="1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57" i="18" s="1"/>
  <c r="A58" i="18" s="1"/>
  <c r="A59" i="18" s="1"/>
  <c r="A60" i="18" s="1"/>
  <c r="A61" i="18" s="1"/>
  <c r="A62" i="18" s="1"/>
  <c r="A63" i="18" s="1"/>
  <c r="A64" i="18" s="1"/>
  <c r="A65" i="18" s="1"/>
  <c r="BJ7" i="18" l="1"/>
  <c r="BL67" i="18"/>
  <c r="BL69" i="18" s="1"/>
  <c r="BJ57" i="18"/>
  <c r="AF57" i="18"/>
  <c r="BJ34" i="18"/>
  <c r="AF34" i="18"/>
  <c r="BJ8" i="18"/>
  <c r="BJ33" i="18"/>
  <c r="AF33" i="18"/>
  <c r="BJ9" i="18"/>
  <c r="AF9" i="18"/>
  <c r="BJ43" i="18"/>
  <c r="AF43" i="18"/>
  <c r="BJ17" i="18"/>
  <c r="AF17" i="18"/>
  <c r="BJ36" i="18"/>
  <c r="AF36" i="18"/>
  <c r="BJ44" i="18"/>
  <c r="AF44" i="18"/>
  <c r="BJ25" i="18"/>
  <c r="AF25" i="18"/>
  <c r="BJ42" i="18"/>
  <c r="AF42" i="18"/>
  <c r="BJ19" i="18"/>
  <c r="AF19" i="18"/>
  <c r="BJ21" i="18"/>
  <c r="AF21" i="18"/>
  <c r="BJ37" i="18"/>
  <c r="AF37" i="18"/>
  <c r="BJ45" i="18"/>
  <c r="AF45" i="18"/>
  <c r="BJ53" i="18"/>
  <c r="AF53" i="18"/>
  <c r="BJ13" i="18"/>
  <c r="AF13" i="18"/>
  <c r="BJ22" i="18"/>
  <c r="AF22" i="18"/>
  <c r="BJ30" i="18"/>
  <c r="AF30" i="18"/>
  <c r="BJ38" i="18"/>
  <c r="AF38" i="18"/>
  <c r="BJ46" i="18"/>
  <c r="AF46" i="18"/>
  <c r="BJ54" i="18"/>
  <c r="AF54" i="18"/>
  <c r="BJ62" i="18"/>
  <c r="AF62" i="18"/>
  <c r="BJ41" i="18"/>
  <c r="AF41" i="18"/>
  <c r="BJ26" i="18"/>
  <c r="AF26" i="18"/>
  <c r="BJ10" i="18"/>
  <c r="AF10" i="18"/>
  <c r="BJ15" i="18"/>
  <c r="AF15" i="18"/>
  <c r="BJ23" i="18"/>
  <c r="AF23" i="18"/>
  <c r="BJ31" i="18"/>
  <c r="AF31" i="18"/>
  <c r="BJ39" i="18"/>
  <c r="BJ55" i="18"/>
  <c r="AF55" i="18"/>
  <c r="BJ63" i="18"/>
  <c r="AF63" i="18"/>
  <c r="BJ73" i="18"/>
  <c r="AF73" i="18"/>
  <c r="BG73" i="18" s="1"/>
  <c r="BJ18" i="18"/>
  <c r="AF18" i="18"/>
  <c r="BG18" i="18" s="1"/>
  <c r="BJ12" i="18"/>
  <c r="AF12" i="18"/>
  <c r="BJ16" i="18"/>
  <c r="AF16" i="18"/>
  <c r="BJ24" i="18"/>
  <c r="AF24" i="18"/>
  <c r="BJ40" i="18"/>
  <c r="BJ48" i="18"/>
  <c r="AF48" i="18"/>
  <c r="BJ74" i="18"/>
  <c r="AF74" i="18"/>
  <c r="BJ32" i="18"/>
  <c r="BJ56" i="18"/>
  <c r="BJ49" i="18"/>
  <c r="BJ65" i="18"/>
  <c r="BJ28" i="18"/>
  <c r="BJ52" i="18"/>
  <c r="BJ29" i="18"/>
  <c r="BJ61" i="18"/>
  <c r="BJ70" i="18"/>
  <c r="BJ64" i="18"/>
  <c r="BJ50" i="18"/>
  <c r="BJ67" i="18"/>
  <c r="BJ27" i="18"/>
  <c r="BJ59" i="18"/>
  <c r="BJ11" i="18"/>
  <c r="BJ69" i="18"/>
  <c r="BJ71" i="18"/>
  <c r="BJ58" i="18"/>
  <c r="BJ35" i="18"/>
  <c r="BJ51" i="18"/>
  <c r="BJ68" i="18"/>
  <c r="BJ20" i="18"/>
  <c r="BJ60" i="18"/>
  <c r="BJ14" i="18"/>
  <c r="BJ47" i="18"/>
  <c r="BH21" i="18"/>
  <c r="BH13" i="18"/>
  <c r="BH62" i="18"/>
  <c r="BH8" i="18"/>
  <c r="BH44" i="18"/>
  <c r="BI16" i="18"/>
  <c r="BI29" i="18"/>
  <c r="BI35" i="18"/>
  <c r="BI47" i="18"/>
  <c r="BH42" i="18"/>
  <c r="BH18" i="18"/>
  <c r="BL20" i="18" s="1"/>
  <c r="BH22" i="18"/>
  <c r="BH26" i="18"/>
  <c r="BH23" i="18"/>
  <c r="BH25" i="18"/>
  <c r="BI19" i="18"/>
  <c r="BH73" i="18"/>
  <c r="BH31" i="18"/>
  <c r="BH33" i="18"/>
  <c r="BL33" i="18" s="1"/>
  <c r="BH37" i="18"/>
  <c r="BH39" i="18"/>
  <c r="BH41" i="18"/>
  <c r="BH43" i="18"/>
  <c r="BH45" i="18"/>
  <c r="BH53" i="18"/>
  <c r="BH55" i="18"/>
  <c r="BH57" i="18"/>
  <c r="BH63" i="18"/>
  <c r="BG28" i="18"/>
  <c r="BI38" i="18"/>
  <c r="BG69" i="18"/>
  <c r="BL55" i="18" l="1"/>
  <c r="U49" i="32"/>
  <c r="U61" i="32" s="1"/>
  <c r="BG49" i="18"/>
  <c r="BG68" i="18"/>
  <c r="AU78" i="18"/>
  <c r="AV78" i="18"/>
  <c r="BI65" i="18"/>
  <c r="BI57" i="18"/>
  <c r="BI21" i="18"/>
  <c r="BG71" i="18"/>
  <c r="BG55" i="18"/>
  <c r="BG11" i="18"/>
  <c r="BI55" i="18"/>
  <c r="BI11" i="18"/>
  <c r="BG53" i="18"/>
  <c r="BI53" i="18"/>
  <c r="BI61" i="18"/>
  <c r="BI63" i="18"/>
  <c r="BG61" i="18"/>
  <c r="BI39" i="18"/>
  <c r="BG41" i="18"/>
  <c r="BG24" i="18"/>
  <c r="BG37" i="18"/>
  <c r="BG48" i="18"/>
  <c r="BG14" i="18"/>
  <c r="BG13" i="18"/>
  <c r="BI42" i="18"/>
  <c r="BI13" i="18"/>
  <c r="BI59" i="18"/>
  <c r="BI51" i="18"/>
  <c r="BG59" i="18"/>
  <c r="BI9" i="18"/>
  <c r="BG16" i="18"/>
  <c r="BG8" i="18"/>
  <c r="BG74" i="18"/>
  <c r="BI32" i="18"/>
  <c r="BI22" i="18"/>
  <c r="BI74" i="18"/>
  <c r="BI49" i="18"/>
  <c r="BI31" i="18"/>
  <c r="BI23" i="18"/>
  <c r="BG51" i="18"/>
  <c r="BG22" i="18"/>
  <c r="BG63" i="18"/>
  <c r="BG45" i="18"/>
  <c r="BI43" i="18"/>
  <c r="BG34" i="18"/>
  <c r="BG57" i="18"/>
  <c r="BG15" i="18"/>
  <c r="BI26" i="18"/>
  <c r="BG21" i="18"/>
  <c r="BG26" i="18"/>
  <c r="BI8" i="18"/>
  <c r="BI46" i="18"/>
  <c r="BG25" i="18"/>
  <c r="BG12" i="18"/>
  <c r="BI73" i="18"/>
  <c r="BG67" i="18"/>
  <c r="BI18" i="18"/>
  <c r="BI34" i="18"/>
  <c r="BG9" i="18"/>
  <c r="BG42" i="18"/>
  <c r="BI14" i="18"/>
  <c r="BI12" i="18"/>
  <c r="BI71" i="18"/>
  <c r="BG38" i="18"/>
  <c r="BG29" i="18"/>
  <c r="BI48" i="18"/>
  <c r="BI24" i="18"/>
  <c r="BG62" i="18"/>
  <c r="BG46" i="18"/>
  <c r="BG30" i="18"/>
  <c r="BG19" i="18"/>
  <c r="BI15" i="18"/>
  <c r="BI36" i="18"/>
  <c r="BG36" i="18"/>
  <c r="BI44" i="18"/>
  <c r="BG44" i="18"/>
  <c r="BI40" i="18"/>
  <c r="BG40" i="18"/>
  <c r="BH17" i="18"/>
  <c r="BG58" i="18"/>
  <c r="BG50" i="18"/>
  <c r="BH10" i="18"/>
  <c r="BI69" i="18"/>
  <c r="BG54" i="18"/>
  <c r="BG47" i="18"/>
  <c r="BI45" i="18"/>
  <c r="BG43" i="18"/>
  <c r="BI41" i="18"/>
  <c r="BG39" i="18"/>
  <c r="BI37" i="18"/>
  <c r="BG35" i="18"/>
  <c r="BG31" i="18"/>
  <c r="BG27" i="18"/>
  <c r="BI25" i="18"/>
  <c r="BG23" i="18"/>
  <c r="BG70" i="18"/>
  <c r="BG64" i="18"/>
  <c r="BG60" i="18"/>
  <c r="BG56" i="18"/>
  <c r="BG52" i="18"/>
  <c r="BI70" i="18"/>
  <c r="BI68" i="18"/>
  <c r="BI64" i="18"/>
  <c r="BI62" i="18"/>
  <c r="BI60" i="18"/>
  <c r="BI58" i="18"/>
  <c r="BI56" i="18"/>
  <c r="BI54" i="18"/>
  <c r="BI52" i="18"/>
  <c r="BI50" i="18"/>
  <c r="AS76" i="18" l="1"/>
  <c r="H49" i="32" s="1"/>
  <c r="BG65" i="18"/>
  <c r="BG33" i="18"/>
  <c r="BG17" i="18"/>
  <c r="BI33" i="18"/>
  <c r="BG32" i="18"/>
  <c r="BI17" i="18"/>
  <c r="BI20" i="18"/>
  <c r="BG20" i="18"/>
  <c r="BG10" i="18"/>
  <c r="BI67" i="18"/>
  <c r="BI7" i="18"/>
  <c r="BG7" i="18"/>
  <c r="BI10" i="18"/>
  <c r="H61" i="32" l="1"/>
  <c r="H99" i="32" s="1"/>
  <c r="L6" i="40" s="1"/>
  <c r="BG76" i="18"/>
  <c r="BI77" i="18" s="1"/>
  <c r="BF76" i="18"/>
  <c r="BG77" i="18" s="1"/>
  <c r="AT78" i="18"/>
  <c r="BF78" i="18" s="1"/>
  <c r="L8" i="40" l="1"/>
  <c r="M49" i="32"/>
  <c r="L49" i="32"/>
  <c r="L61" i="32" s="1"/>
  <c r="BF77" i="18"/>
  <c r="M61" i="32" l="1"/>
  <c r="M99" i="32" s="1"/>
  <c r="U6" i="40" s="1"/>
  <c r="Q49" i="32"/>
  <c r="Q61" i="32" s="1"/>
  <c r="R49" i="32"/>
  <c r="R61" i="32" s="1"/>
  <c r="U8" i="40" l="1"/>
  <c r="M100" i="32"/>
  <c r="BH28" i="18"/>
  <c r="BH27" i="18"/>
  <c r="BH30" i="18"/>
  <c r="BI28" i="18" l="1"/>
  <c r="BH76" i="18"/>
  <c r="BI30" i="18"/>
  <c r="G67" i="32"/>
  <c r="BI27" i="18"/>
  <c r="BI76" i="18" s="1"/>
  <c r="BH77" i="18" l="1"/>
  <c r="T67" i="32"/>
  <c r="S67" i="32" s="1"/>
  <c r="Z67" i="32"/>
  <c r="C49" i="32"/>
  <c r="G68" i="32"/>
  <c r="G49" i="32" l="1"/>
  <c r="V49" i="32"/>
  <c r="C61" i="32"/>
  <c r="C99" i="32" s="1"/>
  <c r="C6" i="40" s="1"/>
  <c r="BI78" i="18"/>
  <c r="C8" i="40" l="1"/>
  <c r="T49" i="32"/>
  <c r="T61" i="32" s="1"/>
  <c r="G61" i="32"/>
  <c r="V61" i="32"/>
  <c r="Z49" i="32"/>
  <c r="AH8" i="40" l="1"/>
  <c r="S49" i="32"/>
  <c r="S61" i="32" s="1"/>
  <c r="Z61" i="32"/>
  <c r="V99" i="32"/>
  <c r="AH6" i="40" s="1"/>
  <c r="G38" i="32"/>
  <c r="Z38" i="32" s="1"/>
  <c r="T38" i="32" l="1"/>
  <c r="S38" i="32" l="1"/>
  <c r="G39" i="32" l="1"/>
  <c r="Z39" i="32" s="1"/>
  <c r="T39" i="32" l="1"/>
  <c r="S39" i="32" l="1"/>
  <c r="G46" i="32"/>
  <c r="G47" i="32" l="1"/>
  <c r="Z46" i="32"/>
  <c r="T46" i="32"/>
  <c r="T47" i="32" s="1"/>
  <c r="Z47" i="32" l="1"/>
  <c r="S46" i="32"/>
  <c r="S47" i="32" s="1"/>
  <c r="Q83" i="32" l="1"/>
  <c r="Q16" i="20" l="1"/>
  <c r="AI16" i="20"/>
  <c r="AS16" i="20" l="1"/>
  <c r="AI27" i="20"/>
  <c r="BJ16" i="20"/>
  <c r="U63" i="32" s="1"/>
  <c r="U68" i="32" s="1"/>
  <c r="AF16" i="20"/>
  <c r="AF27" i="20" s="1"/>
  <c r="AV16" i="20"/>
  <c r="BF16" i="20" s="1"/>
  <c r="BF27" i="20" s="1"/>
  <c r="BI16" i="20" l="1"/>
  <c r="AS27" i="20"/>
  <c r="BG28" i="20" s="1"/>
  <c r="AV27" i="20"/>
  <c r="AV29" i="20" s="1"/>
  <c r="BF29" i="20" s="1"/>
  <c r="I63" i="32" l="1"/>
  <c r="L63" i="32" s="1"/>
  <c r="BH28" i="20"/>
  <c r="BG16" i="20"/>
  <c r="I68" i="32" l="1"/>
  <c r="I99" i="32" s="1"/>
  <c r="M6" i="40" s="1"/>
  <c r="N63" i="32"/>
  <c r="BF28" i="20"/>
  <c r="L68" i="32"/>
  <c r="L99" i="32" s="1"/>
  <c r="L100" i="32" l="1"/>
  <c r="BG27" i="20"/>
  <c r="Q63" i="32"/>
  <c r="N68" i="32"/>
  <c r="W63" i="32"/>
  <c r="T6" i="40" l="1"/>
  <c r="N99" i="32"/>
  <c r="V6" i="40" s="1"/>
  <c r="W68" i="32"/>
  <c r="Q68" i="32"/>
  <c r="T63" i="32"/>
  <c r="Z63" i="32"/>
  <c r="R63" i="32"/>
  <c r="BI28" i="20"/>
  <c r="AC6" i="40" l="1"/>
  <c r="R68" i="32"/>
  <c r="S63" i="32"/>
  <c r="S68" i="32" s="1"/>
  <c r="N100" i="32"/>
  <c r="T68" i="32"/>
  <c r="Q99" i="32"/>
  <c r="Q100" i="32" s="1"/>
  <c r="Z68" i="32"/>
  <c r="BH148" i="18" l="1"/>
  <c r="S7" i="40" l="1"/>
  <c r="AO7" i="40" l="1"/>
  <c r="S8" i="40"/>
  <c r="AO8" i="40" l="1"/>
  <c r="S10" i="40"/>
  <c r="N7" i="40"/>
  <c r="N8" i="40" l="1"/>
  <c r="M7" i="40" l="1"/>
  <c r="M8" i="40" s="1"/>
  <c r="V7" i="40" l="1"/>
  <c r="V8" i="40" l="1"/>
  <c r="AI7" i="40"/>
  <c r="W7" i="40" l="1"/>
  <c r="W8" i="40" l="1"/>
  <c r="AJ7" i="40"/>
  <c r="AJ8" i="40" l="1"/>
  <c r="N10" i="40"/>
  <c r="L11" i="40" s="1"/>
  <c r="O7" i="40"/>
  <c r="O8" i="40" l="1"/>
  <c r="T7" i="40"/>
  <c r="T8" i="40" l="1"/>
  <c r="T9" i="40"/>
  <c r="X7" i="40"/>
  <c r="X8" i="40" l="1"/>
  <c r="O10" i="40" s="1"/>
  <c r="AC7" i="40"/>
  <c r="AK7" i="40"/>
  <c r="AC8" i="40" l="1"/>
  <c r="AP7" i="40"/>
  <c r="AC9" i="40"/>
  <c r="AK8" i="40"/>
  <c r="AE7" i="40"/>
  <c r="AF7" i="40"/>
  <c r="AD7" i="40"/>
  <c r="AG7" i="40" l="1"/>
  <c r="AF147" i="34"/>
  <c r="BG147" i="34" s="1"/>
  <c r="BH147" i="34"/>
  <c r="BI147" i="34" l="1"/>
  <c r="BI148" i="34" s="1"/>
  <c r="BH148" i="34"/>
  <c r="D81" i="32" s="1"/>
  <c r="G81" i="32" s="1"/>
  <c r="T81" i="32" s="1"/>
  <c r="AF148" i="34"/>
  <c r="BG149" i="34" s="1"/>
  <c r="BG150" i="34" s="1"/>
  <c r="BH149" i="34"/>
  <c r="U81" i="32" s="1"/>
  <c r="U83" i="32" s="1"/>
  <c r="W81" i="32" l="1"/>
  <c r="D83" i="32"/>
  <c r="D99" i="32" s="1"/>
  <c r="G100" i="32" s="1"/>
  <c r="BG148" i="34"/>
  <c r="BI149" i="34" s="1"/>
  <c r="BI150" i="34" s="1"/>
  <c r="G83" i="32"/>
  <c r="G99" i="32" s="1"/>
  <c r="Z99" i="32" s="1"/>
  <c r="Z81" i="32"/>
  <c r="U99" i="32"/>
  <c r="AG6" i="40" s="1"/>
  <c r="AG8" i="40" s="1"/>
  <c r="T83" i="32"/>
  <c r="T99" i="32" s="1"/>
  <c r="R81" i="32" l="1"/>
  <c r="R83" i="32" s="1"/>
  <c r="R99" i="32" s="1"/>
  <c r="AD6" i="40" s="1"/>
  <c r="AD8" i="40" s="1"/>
  <c r="W83" i="32"/>
  <c r="W99" i="32"/>
  <c r="AI6" i="40" s="1"/>
  <c r="D6" i="40"/>
  <c r="D8" i="40" s="1"/>
  <c r="AI8" i="40" s="1"/>
  <c r="Z83" i="32"/>
  <c r="AF6" i="40"/>
  <c r="AF8" i="40" s="1"/>
  <c r="K9" i="40" s="1"/>
  <c r="G101" i="32"/>
  <c r="G102" i="32" s="1"/>
  <c r="M10" i="40" l="1"/>
  <c r="K6" i="40"/>
  <c r="K8" i="40" s="1"/>
  <c r="K10" i="40" s="1"/>
  <c r="S81" i="32"/>
  <c r="S83" i="32" s="1"/>
  <c r="S99" i="32" s="1"/>
  <c r="AE6" i="40" s="1"/>
  <c r="AE8" i="40" s="1"/>
  <c r="AF11" i="40" s="1"/>
  <c r="T10" i="40" l="1"/>
  <c r="M11" i="40"/>
  <c r="AP8" i="40"/>
  <c r="AF12" i="40"/>
  <c r="AF13" i="40" s="1"/>
  <c r="AP6" i="40"/>
  <c r="T100" i="32"/>
</calcChain>
</file>

<file path=xl/sharedStrings.xml><?xml version="1.0" encoding="utf-8"?>
<sst xmlns="http://schemas.openxmlformats.org/spreadsheetml/2006/main" count="3830" uniqueCount="705">
  <si>
    <t>Kg</t>
  </si>
  <si>
    <t>Biji</t>
  </si>
  <si>
    <t>Lbr</t>
  </si>
  <si>
    <t>Dos</t>
  </si>
  <si>
    <t>kg</t>
  </si>
  <si>
    <t>Liter</t>
  </si>
  <si>
    <t>Buah</t>
  </si>
  <si>
    <t>Engsel Pintu 5"</t>
  </si>
  <si>
    <t>Psg</t>
  </si>
  <si>
    <t>Grendel Pintu</t>
  </si>
  <si>
    <t>Kabel Listrik</t>
  </si>
  <si>
    <t>:  APBDesa 2023</t>
  </si>
  <si>
    <t>Pekerja</t>
  </si>
  <si>
    <t xml:space="preserve">Tukang </t>
  </si>
  <si>
    <t xml:space="preserve">Tukang Kepala </t>
  </si>
  <si>
    <t>JUMLAH TOTAL</t>
  </si>
  <si>
    <t>Set</t>
  </si>
  <si>
    <t>Koseng Pintu 1,6 x 2,10 m</t>
  </si>
  <si>
    <t>Koseng Jendela 2 mata 0,60 x 1,20 m</t>
  </si>
  <si>
    <t>Daun Pintu Panil Kayu 0,80 x 2,10 m</t>
  </si>
  <si>
    <t>Grendel Jendela</t>
  </si>
  <si>
    <t>Kunci Pintu 1 Slag</t>
  </si>
  <si>
    <t>Kuas cat</t>
  </si>
  <si>
    <t>Kuas rol</t>
  </si>
  <si>
    <t>Bayar listrik (untuk mesin air)</t>
  </si>
  <si>
    <t xml:space="preserve">Stop Kontak </t>
  </si>
  <si>
    <t>Saklar</t>
  </si>
  <si>
    <t xml:space="preserve">Baut dinabolt </t>
  </si>
  <si>
    <t>Tali pengikat kasteling</t>
  </si>
  <si>
    <t>Pemotong besi</t>
  </si>
  <si>
    <t>Pemotong tegel</t>
  </si>
  <si>
    <t>Handle Pintu 2 Slag</t>
  </si>
  <si>
    <t>Pentilasi angin</t>
  </si>
  <si>
    <t>Btg</t>
  </si>
  <si>
    <t>Rol</t>
  </si>
  <si>
    <t>Mtr</t>
  </si>
  <si>
    <t>Bln</t>
  </si>
  <si>
    <t>Hari</t>
  </si>
  <si>
    <t>JUMLAH (Rp)</t>
  </si>
  <si>
    <t>Pasir</t>
  </si>
  <si>
    <t>M³</t>
  </si>
  <si>
    <t>Ltr</t>
  </si>
  <si>
    <t>Lembar</t>
  </si>
  <si>
    <t>KEGIATAN</t>
  </si>
  <si>
    <t>SUMBER DANA</t>
  </si>
  <si>
    <t>NO</t>
  </si>
  <si>
    <t>URAIAN</t>
  </si>
  <si>
    <t>VOLUME</t>
  </si>
  <si>
    <t>HOK</t>
  </si>
  <si>
    <t>Papan Informasi Proyek</t>
  </si>
  <si>
    <t>Prasasti</t>
  </si>
  <si>
    <t>JUMLAH</t>
  </si>
  <si>
    <t>Zak</t>
  </si>
  <si>
    <t>Ls</t>
  </si>
  <si>
    <t xml:space="preserve">         </t>
  </si>
  <si>
    <t>Meter</t>
  </si>
  <si>
    <t>HARGA (Rp)</t>
  </si>
  <si>
    <t>RAB</t>
  </si>
  <si>
    <t>REALISASI</t>
  </si>
  <si>
    <t>SAT</t>
  </si>
  <si>
    <t>OPERASIONAL TPK (1.5%)</t>
  </si>
  <si>
    <t>JML</t>
  </si>
  <si>
    <t xml:space="preserve">SUMBER DA NA </t>
  </si>
  <si>
    <t>REALISASI-1</t>
  </si>
  <si>
    <t>DDs</t>
  </si>
  <si>
    <t>ADD</t>
  </si>
  <si>
    <t>BELANJA</t>
  </si>
  <si>
    <t xml:space="preserve">Buah </t>
  </si>
  <si>
    <t>Unit</t>
  </si>
  <si>
    <t>Pulpen</t>
  </si>
  <si>
    <t>ls</t>
  </si>
  <si>
    <t>Kotak</t>
  </si>
  <si>
    <t>Spanduk</t>
  </si>
  <si>
    <t>Paket</t>
  </si>
  <si>
    <t>Pak</t>
  </si>
  <si>
    <t>Jam</t>
  </si>
  <si>
    <t>unit</t>
  </si>
  <si>
    <t>SISA PAGU</t>
  </si>
  <si>
    <t>SELISIH BELANJA</t>
  </si>
  <si>
    <t>TOTAL SISA ANGGARAN</t>
  </si>
  <si>
    <t>SELISIH REALISASI</t>
  </si>
  <si>
    <t>Pembangunan Kantor Desa</t>
  </si>
  <si>
    <t>PAJAK</t>
  </si>
  <si>
    <t>Jumlah</t>
  </si>
  <si>
    <t>Cat Kayu/Avian</t>
  </si>
  <si>
    <t>Minyak Cat</t>
  </si>
  <si>
    <t>Daun Jendela Panil Kayu Kaca</t>
  </si>
  <si>
    <t>Engsel Jendela 3"</t>
  </si>
  <si>
    <t>Hak Angin</t>
  </si>
  <si>
    <t>Kunci Pintu 2 Slag</t>
  </si>
  <si>
    <t>Pitting Lampu</t>
  </si>
  <si>
    <t>Bola Lampu</t>
  </si>
  <si>
    <t>Instalasi Listrik</t>
  </si>
  <si>
    <t>Titik</t>
  </si>
  <si>
    <t>JUMLAH SISA ANGGARAN</t>
  </si>
  <si>
    <t>SPPD Luar Daerah dalam Propinsi</t>
  </si>
  <si>
    <t>kotak</t>
  </si>
  <si>
    <t xml:space="preserve">Kotak </t>
  </si>
  <si>
    <t>Buku Agenda</t>
  </si>
  <si>
    <t>Mistar</t>
  </si>
  <si>
    <t>Stempel</t>
  </si>
  <si>
    <t>Tinta Stempel</t>
  </si>
  <si>
    <t>Lakban</t>
  </si>
  <si>
    <t>Air mineral</t>
  </si>
  <si>
    <t xml:space="preserve">SPPD dalam Kabupaten/kota </t>
  </si>
  <si>
    <t>Kali</t>
  </si>
  <si>
    <t>KAUR UMUM</t>
  </si>
  <si>
    <t>NON BELANJA</t>
  </si>
  <si>
    <t>KASI KESRA</t>
  </si>
  <si>
    <t>BHP</t>
  </si>
  <si>
    <t>PADes</t>
  </si>
  <si>
    <t>I</t>
  </si>
  <si>
    <t>II</t>
  </si>
  <si>
    <t xml:space="preserve">Jumlah </t>
  </si>
  <si>
    <t>KASI PEMERINTAHAN</t>
  </si>
  <si>
    <t>: PKK</t>
  </si>
  <si>
    <t>III</t>
  </si>
  <si>
    <t>KAUR REN</t>
  </si>
  <si>
    <t>KAUR KEU</t>
  </si>
  <si>
    <t>IV</t>
  </si>
  <si>
    <t>V</t>
  </si>
  <si>
    <t>VI</t>
  </si>
  <si>
    <t>KASI PELAYANAN</t>
  </si>
  <si>
    <t>PKK</t>
  </si>
  <si>
    <t>Org</t>
  </si>
  <si>
    <t>: SILTAP SEKDES</t>
  </si>
  <si>
    <t>:TUNJANGAN SEKDES</t>
  </si>
  <si>
    <t>: SILTAP KADES</t>
  </si>
  <si>
    <t>: TUNJANGAN KADES</t>
  </si>
  <si>
    <t>: SILTAP PERANGKAT KAUR/KASI</t>
  </si>
  <si>
    <t>: TUNJANGAN PERANGKAT KAUR/KASI</t>
  </si>
  <si>
    <t>KPM</t>
  </si>
  <si>
    <t>: SILTAP PERANGKAT KADUS</t>
  </si>
  <si>
    <t>: TUNJANGAN PERANGKAT KADUS</t>
  </si>
  <si>
    <t>: SILTAP BDP</t>
  </si>
  <si>
    <t>KETUA</t>
  </si>
  <si>
    <t>WAKIL KETUA</t>
  </si>
  <si>
    <t>SEKERTARIS BPD</t>
  </si>
  <si>
    <t>ANGGOTA BPD</t>
  </si>
  <si>
    <t>Siltap Kades</t>
  </si>
  <si>
    <t>Tunjangan Kades</t>
  </si>
  <si>
    <t>Siltap Sekdes</t>
  </si>
  <si>
    <t>Tunjangan Sekdes</t>
  </si>
  <si>
    <t>Siltap Perangkat (Kaur/Kasi)</t>
  </si>
  <si>
    <t>Tunjangan Perangkat (Kaur/Kasi)</t>
  </si>
  <si>
    <t>Siltap Perangkat (Kadus)</t>
  </si>
  <si>
    <t>Tunjangan Perangkat (Kadus)</t>
  </si>
  <si>
    <t>Siltap Ketua BPD</t>
  </si>
  <si>
    <t>Siltap Wakil Ketua BPD</t>
  </si>
  <si>
    <t>Siltap Sekretaris BPD</t>
  </si>
  <si>
    <t>Siltap Anggota BPD</t>
  </si>
  <si>
    <t>:  APBDesa 2024</t>
  </si>
  <si>
    <t xml:space="preserve"> </t>
  </si>
  <si>
    <t>: Musyawarah Desa Penyusunan RKPDesa Tahun 2025</t>
  </si>
  <si>
    <t>Snack</t>
  </si>
  <si>
    <t>Makan/Minum</t>
  </si>
  <si>
    <t xml:space="preserve">Kue Bosara </t>
  </si>
  <si>
    <t>Spanduk 1 x 2 M</t>
  </si>
  <si>
    <t>: Musrenbang RKPDes Tahun 2025</t>
  </si>
  <si>
    <t>Musyawarah Desa Pembahasan Rancangan  RKPDes dgn BPD Tahun 2025</t>
  </si>
  <si>
    <t>: Musyawarah Desa Pembahasan Rancangan  RKPDes dgn BPD Tahun 2025</t>
  </si>
  <si>
    <t>: Musyawarah Pembahasan Perubahan APBDes Dengan BPD 2024</t>
  </si>
  <si>
    <t xml:space="preserve">: Musyawarah Pertanggungjawaban APBDesa Semester I </t>
  </si>
  <si>
    <t>: Musyawarah Pertanggungjawaban APBDesa Akhir tahun 2024</t>
  </si>
  <si>
    <t>: Musyawarah BPD P'bahas Perdes APBDesa Pokok thn 2025</t>
  </si>
  <si>
    <t>: Penyusunan Dokumen Perubahan APBDesa 2024</t>
  </si>
  <si>
    <t>Foto Copy</t>
  </si>
  <si>
    <t>Jilid</t>
  </si>
  <si>
    <t>Rangkap</t>
  </si>
  <si>
    <t>: Penyusunan Dokumen APBDesa Pokok 2025</t>
  </si>
  <si>
    <t>: Penyusunan Dokumen LPJ APBDesa 2024</t>
  </si>
  <si>
    <t>Materai</t>
  </si>
  <si>
    <t>Foto Copy LPJ</t>
  </si>
  <si>
    <t>Jilid LPJ ( 1 bulan x 3 rangkap x 12 bulan )</t>
  </si>
  <si>
    <t>: Dokumen RKPDes</t>
  </si>
  <si>
    <t xml:space="preserve">Foto Copy </t>
  </si>
  <si>
    <t>Koordinator ( 1 org x 3 bulan )</t>
  </si>
  <si>
    <t>Ketua Tim  ( 1 org x 3 bulan )</t>
  </si>
  <si>
    <t>Sekretaris Tim ( 1 org x 3 bulan )</t>
  </si>
  <si>
    <t>Anggota ( 6 org x 3 bulan )</t>
  </si>
  <si>
    <t>Bulan</t>
  </si>
  <si>
    <t>: Musyawarah Desa Mappalili dan penyusunan Program Pertanian</t>
  </si>
  <si>
    <t>Kue Bosara</t>
  </si>
  <si>
    <t xml:space="preserve">: Musyawarah Dadakan </t>
  </si>
  <si>
    <t>Snack (5 Keg x 50 Org)</t>
  </si>
  <si>
    <t>Makan/Minum (5 Keg x 50 Org)</t>
  </si>
  <si>
    <t xml:space="preserve">: Musyawarah Verivikasi Bantuan Sosial </t>
  </si>
  <si>
    <t>: Musrenbang Anak</t>
  </si>
  <si>
    <t>: Rembuk Stunting</t>
  </si>
  <si>
    <t>: Musrenbang Perempuan</t>
  </si>
  <si>
    <t>: Musyawarah klp Masyarakat pemerhati pendidik RKPDesa</t>
  </si>
  <si>
    <t>: Musyawarah klp Masyarakat Tani/Buruh Tani RKPDesa</t>
  </si>
  <si>
    <t>: Musyawarah klp Masyarakat Nelayan/Buruh Nelayan RKPDesa</t>
  </si>
  <si>
    <t>: Musyawarah klp Masyarakat Klp Pemuda,Pemerhati linkungan dan lembaga RKPDesa</t>
  </si>
  <si>
    <t>: Musyawarah klp Masyarakat UMKM RKPDesa</t>
  </si>
  <si>
    <t>OB</t>
  </si>
  <si>
    <t>: Jaminan Sosial Ketenaga Kerjagaan Perangkat Desa</t>
  </si>
  <si>
    <t>:  Sekretaris Desa</t>
  </si>
  <si>
    <t>:  Kaur/Kasi</t>
  </si>
  <si>
    <t>:  Kapala Dusun</t>
  </si>
  <si>
    <t xml:space="preserve">Lakban </t>
  </si>
  <si>
    <t>Papan struktur/ Kegiatan</t>
  </si>
  <si>
    <t>Penjepit kertas</t>
  </si>
  <si>
    <t>Bibit tanaman sayur-sayuran/Toga (Tanaman Obat Keluarga) 11 RT</t>
  </si>
  <si>
    <t>Pupuk 11 RT</t>
  </si>
  <si>
    <t>Makan/Minum ( 12 Keg x 60 org )</t>
  </si>
  <si>
    <t>dos</t>
  </si>
  <si>
    <t>buah</t>
  </si>
  <si>
    <t>: Forum Anak</t>
  </si>
  <si>
    <t>Papan Struktur/Kegiatan</t>
  </si>
  <si>
    <t>Id Card panitia</t>
  </si>
  <si>
    <t xml:space="preserve"> Snack</t>
  </si>
  <si>
    <t>Lomba Hapal surah2 pendek</t>
  </si>
  <si>
    <t>02  Hadiah</t>
  </si>
  <si>
    <t>Lomba Lari Karung</t>
  </si>
  <si>
    <t>01  Karung</t>
  </si>
  <si>
    <t>Sosialisasi tentang kekerasan anak</t>
  </si>
  <si>
    <t>Honorarium Eselon III</t>
  </si>
  <si>
    <t>Honorarium Eselon II</t>
  </si>
  <si>
    <t xml:space="preserve">Spanduk </t>
  </si>
  <si>
    <t>: Kontingen Group Kesenian &amp; Kebudayaan (Festival to Berru)</t>
  </si>
  <si>
    <t>Snack (1 Hari x 30 Org)</t>
  </si>
  <si>
    <t>Makan/Minum (1 Hari x 30 Org)</t>
  </si>
  <si>
    <t>1. Spanduk</t>
  </si>
  <si>
    <t xml:space="preserve">sewa Jas Tutup dan Baju Bodoh </t>
  </si>
  <si>
    <t xml:space="preserve">Sewa Kendaraan </t>
  </si>
  <si>
    <t>Make Up Duta Wisata</t>
  </si>
  <si>
    <t xml:space="preserve">Selempang duta wisata </t>
  </si>
  <si>
    <t xml:space="preserve">Baju dan Sepatu Duta Wisata </t>
  </si>
  <si>
    <t>Mobil</t>
  </si>
  <si>
    <t xml:space="preserve">: Penyelenggaraan Posyandu </t>
  </si>
  <si>
    <t xml:space="preserve"> Insentif Kader Posyandu (35 Org x 12 Bulan )</t>
  </si>
  <si>
    <t xml:space="preserve"> Insentif Kader Posyandu Remaja ( 11 orang x 12 bulan)</t>
  </si>
  <si>
    <t>01. PMT Berbahan Lokal (5 posyandu x 12 Bulan)</t>
  </si>
  <si>
    <t>01. Susu ibu hamil 400 gram (30 org x 12 bln)</t>
  </si>
  <si>
    <t>Program Rumah Gizi/Dapur Sehat atasi Stunting (DASHAT)</t>
  </si>
  <si>
    <t>DDS</t>
  </si>
  <si>
    <t>Snack (30 Org x 10 Bulan/Keg )</t>
  </si>
  <si>
    <t xml:space="preserve">Bahan Makanan </t>
  </si>
  <si>
    <t xml:space="preserve">Bahan Masak </t>
  </si>
  <si>
    <t>Tablet Penambah Darah bagi remaja putri putus sekolah  (6 X 12 Bulan)</t>
  </si>
  <si>
    <t>Vitamin Baduta (7 x 6 Botol)</t>
  </si>
  <si>
    <t xml:space="preserve">Pakar/Praktisi/Pembicara Khusus </t>
  </si>
  <si>
    <t xml:space="preserve">Penanganan Khusus Sasaran Stunting/Ibu Hamil KEK </t>
  </si>
  <si>
    <t>Bahan Makanan Balita (25 Org x 90 hari)</t>
  </si>
  <si>
    <t>Bahan Makanan Ibu Hamil KEK ( 5 org x 90 hari)</t>
  </si>
  <si>
    <t>Vitamin Stunting  (25 Org x 4 Btl x 3 Bulan)</t>
  </si>
  <si>
    <t>Transport (5 Org x 3 Bulan)</t>
  </si>
  <si>
    <t>Lomba Posyandu</t>
  </si>
  <si>
    <t xml:space="preserve">Bulan </t>
  </si>
  <si>
    <t>Botol</t>
  </si>
  <si>
    <t>: Terselenggaranya Operasional Pos Kesehatan Desa</t>
  </si>
  <si>
    <t xml:space="preserve">01. Buku Agenda Besar </t>
  </si>
  <si>
    <t>02. Pulpen Snowman</t>
  </si>
  <si>
    <t>03. Mistar Besi</t>
  </si>
  <si>
    <t>04. Tipex</t>
  </si>
  <si>
    <t>05. Papan Struktur/Kegiatan</t>
  </si>
  <si>
    <t xml:space="preserve">Pengadaan Timbangan </t>
  </si>
  <si>
    <t xml:space="preserve">Pengadaan Meter </t>
  </si>
  <si>
    <t>Pengadaan Ranjang Pemeriksaan</t>
  </si>
  <si>
    <t xml:space="preserve"> Evaluasi Penanganan Stunting</t>
  </si>
  <si>
    <t>Snack (2 Keg x 40 Org)</t>
  </si>
  <si>
    <t>Makan/Minum (2 Keg x 40 Org)</t>
  </si>
  <si>
    <t>Spanduk ( 1 x2 meter)</t>
  </si>
  <si>
    <t xml:space="preserve">Non Eselon </t>
  </si>
  <si>
    <t>Eselon III</t>
  </si>
  <si>
    <t>Makan/Minum (3 Keg x 40 Org)</t>
  </si>
  <si>
    <t>Snack (3 Keg x 40 Org)</t>
  </si>
  <si>
    <t>Kegiatan Kampung KB</t>
  </si>
  <si>
    <t>Spanduk (3 Keg x 1 x2 meter)</t>
  </si>
  <si>
    <t>: Gotong Royong</t>
  </si>
  <si>
    <t>Snack gotong royong (3 Kali x 30 org x 12 RT )</t>
  </si>
  <si>
    <t>: Pembinaan LPM</t>
  </si>
  <si>
    <t xml:space="preserve">Penjepit Kertas </t>
  </si>
  <si>
    <t>Lmbr</t>
  </si>
  <si>
    <t>Lembr</t>
  </si>
  <si>
    <t xml:space="preserve">: Penyuluhan dan Pelatihan Bidang Kesehatan </t>
  </si>
  <si>
    <t xml:space="preserve">Penyuluhan Narkoba </t>
  </si>
  <si>
    <t>Non Eselon</t>
  </si>
  <si>
    <t xml:space="preserve">Penyuluhan TBC </t>
  </si>
  <si>
    <t xml:space="preserve">Tas Sekolah </t>
  </si>
  <si>
    <t>Transport Ujian Akhir Paket B (7 Hari x 16 Org)</t>
  </si>
  <si>
    <t>Transport Ujian Akhir Paket C (7 Hari x 24 Org)</t>
  </si>
  <si>
    <t xml:space="preserve">: Penyelenggaraan Kader KPM </t>
  </si>
  <si>
    <t>Insentif Kader KPM (2 Org x 12 Bulan)</t>
  </si>
  <si>
    <t xml:space="preserve"> Kouta Internet Kader KPM </t>
  </si>
  <si>
    <t>: kegiatan keagamaan</t>
  </si>
  <si>
    <t>01. Perlengkapan Jenazah</t>
  </si>
  <si>
    <t>01. Pengadaan Perlengkapan Jenazah</t>
  </si>
  <si>
    <t>Perlengkapan Jenazah</t>
  </si>
  <si>
    <t>02. Pelatihan Tata Cara memandikan Jenazah</t>
  </si>
  <si>
    <t>01. Snack (1 Keg x 100 Org)</t>
  </si>
  <si>
    <t>02. Makan/Minum (1 Keg x 100 Org)</t>
  </si>
  <si>
    <t>01. Honorarium Pakar/Praktisi/Pembicara Khusus</t>
  </si>
  <si>
    <t>02. Honorarium Narasumber/Pelatih</t>
  </si>
  <si>
    <t>03. Pengadaan Perlengkapan Penggalian Kubur</t>
  </si>
  <si>
    <t>Tenda penggalian</t>
  </si>
  <si>
    <t>Linggis</t>
  </si>
  <si>
    <t>Cangkul</t>
  </si>
  <si>
    <t>Skop</t>
  </si>
  <si>
    <t>Mesin pemotong rumput</t>
  </si>
  <si>
    <t>Lampu Cas</t>
  </si>
  <si>
    <t xml:space="preserve">04. Pengajian Rutin </t>
  </si>
  <si>
    <t>Honorarium ( 2 jam x 12 bulan x 1 kali/bln)</t>
  </si>
  <si>
    <t>05. Lomba Hapal Al-Qur'an</t>
  </si>
  <si>
    <t xml:space="preserve">Lomaba Hapal Al-qur'an </t>
  </si>
  <si>
    <t xml:space="preserve">: Pembinaan Karang taruna </t>
  </si>
  <si>
    <t>Tinta  Stempel</t>
  </si>
  <si>
    <t>Box File</t>
  </si>
  <si>
    <t>SPPD dalam daerah Dalam Kab.</t>
  </si>
  <si>
    <t>Kegitan HUT RI</t>
  </si>
  <si>
    <t>01.Makan/Minum gerak jalan   (1 Keg x 30 Org)</t>
  </si>
  <si>
    <t>02. Snack  gerak jalan (1 Keg x 30 Org)</t>
  </si>
  <si>
    <t xml:space="preserve">01. Baju seragam gerak jalan Karang Taruna </t>
  </si>
  <si>
    <t xml:space="preserve">Pelatihan Bela diri </t>
  </si>
  <si>
    <t>01 Air Mineral (2 kali/Bulan x 2 Dos x 6 Bulan )</t>
  </si>
  <si>
    <t>01. Honorarium (2 kali/Bulan x 6 Bulan)</t>
  </si>
  <si>
    <t>: Peningkatan Produksi Ketahanan Pangan ( Alat Produksi dan pengelolahan Pertanian)</t>
  </si>
  <si>
    <t xml:space="preserve">Pengadaan Bibit Tanaman Jagung </t>
  </si>
  <si>
    <t>Pengadaan Pupuk</t>
  </si>
  <si>
    <t>pket</t>
  </si>
  <si>
    <t>: BLT Desa</t>
  </si>
  <si>
    <t xml:space="preserve">: Bedah Rumah </t>
  </si>
  <si>
    <t xml:space="preserve">Bedah Rumah </t>
  </si>
  <si>
    <t xml:space="preserve">: Honorarium Staf </t>
  </si>
  <si>
    <t xml:space="preserve">: Jaminan sosial Staf </t>
  </si>
  <si>
    <t>: Jaminan Sosial Lembaga Lainnya (RT)</t>
  </si>
  <si>
    <t>: Jaminan Sosial BPD</t>
  </si>
  <si>
    <t>: Oprasional RT dan Insentif RT</t>
  </si>
  <si>
    <t>: Oprasional Dana Desa 3%</t>
  </si>
  <si>
    <t>: Pengelolaan Admisistrasi dan keasrispan pemerintahan desa</t>
  </si>
  <si>
    <t>0.1 Map Gantung</t>
  </si>
  <si>
    <t>02. Guide Arsip</t>
  </si>
  <si>
    <t>03. Box Arsip</t>
  </si>
  <si>
    <t>04. Kertas Kising</t>
  </si>
  <si>
    <t xml:space="preserve">Lembar </t>
  </si>
  <si>
    <t>Box</t>
  </si>
  <si>
    <t xml:space="preserve">: Pengelolaan Administrasi/Inventarisasi/Penilaian Aset Desa </t>
  </si>
  <si>
    <t xml:space="preserve">Kursi rapat </t>
  </si>
  <si>
    <t>Pengadaan Sumur Bor Kantor Desa/Penyiapan air bersih</t>
  </si>
  <si>
    <t>: Operasional Pemdes</t>
  </si>
  <si>
    <t>Kertas HVS F4 GSM Folio</t>
  </si>
  <si>
    <t>Tinta print Epson warna hitam L380,L310,L5190</t>
  </si>
  <si>
    <t>Tinta print Epson warna kuning L380,L310,L5190</t>
  </si>
  <si>
    <t>Tinta print warna merah L380,L310,L5190</t>
  </si>
  <si>
    <t>Tinta print warna biru L380,L310,L5190,</t>
  </si>
  <si>
    <t>Hekter Kecil</t>
  </si>
  <si>
    <t>Anak Hekter Kecil</t>
  </si>
  <si>
    <t>Anak Hekter Besar</t>
  </si>
  <si>
    <t>Lem Kertas</t>
  </si>
  <si>
    <t>Mistar Besi</t>
  </si>
  <si>
    <t>Tipe X Kenko</t>
  </si>
  <si>
    <t>Pulpen Paster</t>
  </si>
  <si>
    <t>Map Plastik Seagull</t>
  </si>
  <si>
    <t>Paku Buku</t>
  </si>
  <si>
    <t>Kertas Jilid</t>
  </si>
  <si>
    <t>Buku Nota3 Ply</t>
  </si>
  <si>
    <t>Penjepit Kertas</t>
  </si>
  <si>
    <t>Sapu ijuk</t>
  </si>
  <si>
    <t>Sapu lidi</t>
  </si>
  <si>
    <t>Sekop sampah</t>
  </si>
  <si>
    <t>Tempat sampah</t>
  </si>
  <si>
    <t>Sabun Cuci piring</t>
  </si>
  <si>
    <t>Pel Lantai</t>
  </si>
  <si>
    <t>Belanja Perlengkapan Alat Rumah Tangga dan Bahan Kebersihan</t>
  </si>
  <si>
    <t>Belanja Bahan Bakar Minyak/Gas/Isi Ulang Tabung Pemadam Kebakaran</t>
  </si>
  <si>
    <t>Isi ulang tabung gas elpiji 3 kg</t>
  </si>
  <si>
    <t>Isi ulang Air galong</t>
  </si>
  <si>
    <t>Belanja Barang Cetak dan Penggandaan</t>
  </si>
  <si>
    <t xml:space="preserve">Foto copy </t>
  </si>
  <si>
    <t>Belanja Barang Konsumsi (Makan/Minum)</t>
  </si>
  <si>
    <t>Makan dan minum staf  ( 17 org  x 240 hari)</t>
  </si>
  <si>
    <t>Belanja Jasa Honorarium Tim Pelaksana Kegiatan</t>
  </si>
  <si>
    <t>Kades PKPKD</t>
  </si>
  <si>
    <t>Sekdes PPKD(Koordinator)</t>
  </si>
  <si>
    <t>Kaur dan Kasi PKA ( 5 org x 12 bulan)</t>
  </si>
  <si>
    <t>Langganan Listrik</t>
  </si>
  <si>
    <t>Kasus</t>
  </si>
  <si>
    <t>Tuntas</t>
  </si>
  <si>
    <t>Rasul</t>
  </si>
  <si>
    <t>Suara Tipikor</t>
  </si>
  <si>
    <t>Mata Jurnalis</t>
  </si>
  <si>
    <t>AK 77</t>
  </si>
  <si>
    <t xml:space="preserve">Suara bangsa </t>
  </si>
  <si>
    <t xml:space="preserve">Jurnal </t>
  </si>
  <si>
    <t>Belanja Jasa Langganan Majalah/Surat Kabar</t>
  </si>
  <si>
    <t>Motor Dinas Perangkat</t>
  </si>
  <si>
    <t>Rim</t>
  </si>
  <si>
    <t>Lusin</t>
  </si>
  <si>
    <t>: Operasional BPD</t>
  </si>
  <si>
    <t>Kertas HVS F4</t>
  </si>
  <si>
    <t xml:space="preserve">Tinta hitam </t>
  </si>
  <si>
    <t>Tinta warna Kuning</t>
  </si>
  <si>
    <t>Tinta warna Merah</t>
  </si>
  <si>
    <t>Tinta warna Biru</t>
  </si>
  <si>
    <t>Pulpen snowman</t>
  </si>
  <si>
    <t>Buku agenda folio Besar</t>
  </si>
  <si>
    <t xml:space="preserve">Baju Dinas </t>
  </si>
  <si>
    <t>SPPD Dalam Kabupaten/Kota</t>
  </si>
  <si>
    <t xml:space="preserve">Belanja kegiatan jaringan aspirasi reses </t>
  </si>
  <si>
    <t>Makan/Minum (5 Keg x 40 Org)</t>
  </si>
  <si>
    <t>Belanja Pembahasan dan penetapan peraturan desa</t>
  </si>
  <si>
    <t>Snack ( 5 Keg x 30 org )</t>
  </si>
  <si>
    <t>Makan/Minum ( 5 Keg x 30 0rg )</t>
  </si>
  <si>
    <t>Belanja Musyawarah BPD</t>
  </si>
  <si>
    <t>Snack  ( 10 keg x 9 0rg )</t>
  </si>
  <si>
    <t>Belanja evaluasi LKPPD</t>
  </si>
  <si>
    <t>Belanja pengawasan pemerintah desa</t>
  </si>
  <si>
    <t>Makan/Minum  (  2 Keg x 9 org )</t>
  </si>
  <si>
    <t>Musyawarah penyampaian laporan Kinerja BPD</t>
  </si>
  <si>
    <t>Musyawarah Desa Penyusunan RKPDesa Tahun 2025</t>
  </si>
  <si>
    <t>Musrenbang RKPDes Tahun 2025</t>
  </si>
  <si>
    <t>Musyawarah Pembahasan Perubahan APBDes Dengan BPD 2024</t>
  </si>
  <si>
    <t xml:space="preserve">Musyawarah Pertanggungjawaban APBDesa Semester I </t>
  </si>
  <si>
    <t>Musyawarah Pertanggungjawaban APBDesa Akhir tahun 2024</t>
  </si>
  <si>
    <t>Musyawarah BPD P'bahas Perdes APBDesa Pokok thn 2025</t>
  </si>
  <si>
    <t xml:space="preserve">Musyawarah Dadakan </t>
  </si>
  <si>
    <t xml:space="preserve">Musyawarah Verivikasi Bantuan Sosial </t>
  </si>
  <si>
    <t>Musrenbang Anak</t>
  </si>
  <si>
    <t>Musrenbang Perempuan</t>
  </si>
  <si>
    <t>Rembuk Stunting</t>
  </si>
  <si>
    <t>Musyawarah klp Masyarakat pemerhati pendidik RKPDesa</t>
  </si>
  <si>
    <t>Musyawarah klp Masyarakat Tani/Buruh Tani RKPDesa</t>
  </si>
  <si>
    <t>Musyawarah klp Masyarakat Nelayan/Buruh Nelayan RKPDesa</t>
  </si>
  <si>
    <t>Musyawarah klp Masyarakat Klp Pemuda,Pemerhati linkungan dan lembaga RKPDesa</t>
  </si>
  <si>
    <t>Musyawarah klp Masyarakat UMKM RKPDesa</t>
  </si>
  <si>
    <t>Penyusunan Dokumen Perubahan APBDesa 2024</t>
  </si>
  <si>
    <t>Penyusunan Dokumen APBDesa Pokok 2025</t>
  </si>
  <si>
    <t>Penyusunan Dokumen LPJ APBDesa 2024</t>
  </si>
  <si>
    <t>Dokumen RKPDes</t>
  </si>
  <si>
    <t>Musyawarah Desa Mappalili dan penyusunan Program Pertanian</t>
  </si>
  <si>
    <t>: Administrasi Umum dan Kependudukan</t>
  </si>
  <si>
    <t>Kertas HVS A4 80 gram</t>
  </si>
  <si>
    <t>: Penyusunan,Pendataan, dan Pemutakhiran Profil Desa</t>
  </si>
  <si>
    <t>Foto Copy DKK</t>
  </si>
  <si>
    <t>Petugas Pencaca DDK</t>
  </si>
  <si>
    <t>Petugas Entry Data Online</t>
  </si>
  <si>
    <t>KK</t>
  </si>
  <si>
    <t>: Pendataan Profil Anak</t>
  </si>
  <si>
    <t>01. Foto Copy Profil DDK</t>
  </si>
  <si>
    <t>01. Petugas Pencaca Data Propil Anak</t>
  </si>
  <si>
    <t>02. Petugas Entry Data Offline</t>
  </si>
  <si>
    <t>: Pemutakhiran Data SDGs Desa</t>
  </si>
  <si>
    <t>01. Makan/Minum pemutakhiran data SDGs</t>
  </si>
  <si>
    <t xml:space="preserve">02. Snack penetapan hasil pendataan SDGs </t>
  </si>
  <si>
    <t xml:space="preserve">03. Makan/Minum penetapan hasil pendataan SDGS </t>
  </si>
  <si>
    <t>01.Biaya Penginfutan  data keluarga</t>
  </si>
  <si>
    <t>02.Biaya Penginfutan  data Individu</t>
  </si>
  <si>
    <t>03.Biaya Penginfutan  rumah Tangga</t>
  </si>
  <si>
    <t>01. Paket Data Penginputan Online</t>
  </si>
  <si>
    <t>Jiwa</t>
  </si>
  <si>
    <t>RT</t>
  </si>
  <si>
    <t>: Pengimputan IDM</t>
  </si>
  <si>
    <t>Makan/Minum penginfutan IDM</t>
  </si>
  <si>
    <t>Snack penginfutan IDM</t>
  </si>
  <si>
    <t>Paket Data Penginputan Online</t>
  </si>
  <si>
    <t>: Kegiatan Penyusunan Kebijakan Desa</t>
  </si>
  <si>
    <t>Snack ( 5 keg x 17 org )</t>
  </si>
  <si>
    <t>: Koord/Kerjasama Penyelenggaraan Pemerintah dan Pembangunan</t>
  </si>
  <si>
    <t>01. Makan/Minum rapat tingkat Kecamatan</t>
  </si>
  <si>
    <t>Keg</t>
  </si>
  <si>
    <t>01. Snack (6 Keg x 21 org )</t>
  </si>
  <si>
    <t>: Rapat Internal Pemerintah Desa</t>
  </si>
  <si>
    <t>:   Terlaksananya Kegiatan Informasi Publik Desa</t>
  </si>
  <si>
    <t>01. Baliho APBDesa ( 2 x 3 Meter )</t>
  </si>
  <si>
    <t>02. Baliho APBDesa Perubahan ( 2 x 3 m)</t>
  </si>
  <si>
    <t>03. Baliho APBDesa  Realisasi (2 x 3 Meter )</t>
  </si>
  <si>
    <t>: Pelatihan/Penyuluhan/Sosialisasi Kepada Masy. Di Bid. Hukum &amp; Perlindungan Masyarakat</t>
  </si>
  <si>
    <t>Penyuluhan Pengawalan Dana Desa</t>
  </si>
  <si>
    <t>Makan Minum</t>
  </si>
  <si>
    <t>Praktisi</t>
  </si>
  <si>
    <t>Penyuluhan Keamanan dan Ketertiban</t>
  </si>
  <si>
    <t xml:space="preserve">: Mediasi Konflik Pertanahan </t>
  </si>
  <si>
    <t>01.  Snack (15 Org x 10 Keg/Kasus)</t>
  </si>
  <si>
    <t>: Penanggulangan Bencana</t>
  </si>
  <si>
    <t>:  Patok Tanah Desa</t>
  </si>
  <si>
    <t>01. Patok Batas Desa</t>
  </si>
  <si>
    <t>Semen Portland</t>
  </si>
  <si>
    <t>Semen Nut</t>
  </si>
  <si>
    <t>Kerikil Tersaring 1-2 Cm</t>
  </si>
  <si>
    <t>Batu bata</t>
  </si>
  <si>
    <t>Tegel granit 60x60 Cm</t>
  </si>
  <si>
    <t>Tegel Papan Nama Kantor Hitam 60x60</t>
  </si>
  <si>
    <t>Papan Nama Kantor</t>
  </si>
  <si>
    <t>Besi Beton D 6"</t>
  </si>
  <si>
    <t>Besi Beton D 12"</t>
  </si>
  <si>
    <t>Paku 3-10 Cm</t>
  </si>
  <si>
    <t>Paku beton 5 cm</t>
  </si>
  <si>
    <t>Paku Sekrup @1000 Pcs</t>
  </si>
  <si>
    <t>Kawat Pengikat</t>
  </si>
  <si>
    <t>Bambu</t>
  </si>
  <si>
    <t>Plywood 9 mm</t>
  </si>
  <si>
    <t>Kayu Kelas I papan list plang 2x2/20 Cm</t>
  </si>
  <si>
    <t>Kayu Kelas II/balok Jenis Kapur</t>
  </si>
  <si>
    <t>Kayu Kelas III</t>
  </si>
  <si>
    <t>Spandek gelombang 9 (0,40 mm)</t>
  </si>
  <si>
    <t>Nok Az Spandek</t>
  </si>
  <si>
    <t>Paku Spandek 7 Cm</t>
  </si>
  <si>
    <t xml:space="preserve">Karet paku Spandek </t>
  </si>
  <si>
    <t>Baut 3/8 ukuran 10-32 cm</t>
  </si>
  <si>
    <t>Cat Dasar Tembok</t>
  </si>
  <si>
    <t>Cat dinding tembok</t>
  </si>
  <si>
    <t>Koseng Pintu 0,8 x 2,10 m</t>
  </si>
  <si>
    <t>Hollow Galvalum 2/4</t>
  </si>
  <si>
    <t>Hollow Galvalum 4/4</t>
  </si>
  <si>
    <t>Plafond PVC @Panjang 6 Meter</t>
  </si>
  <si>
    <t xml:space="preserve">List PVC </t>
  </si>
  <si>
    <t>List Sambungan PVC</t>
  </si>
  <si>
    <t>Railing Tangga Besi Hollow</t>
  </si>
  <si>
    <t xml:space="preserve">Dos </t>
  </si>
  <si>
    <t>Pcs</t>
  </si>
  <si>
    <t>biji</t>
  </si>
  <si>
    <t>REALISASI KEGIATAN APBDesa TA. 2024</t>
  </si>
  <si>
    <t>Jaminan Sosial Ketenagakerjaan Sekretaris</t>
  </si>
  <si>
    <t>Jaminan Sosial Ketenagakerjaan Kadus</t>
  </si>
  <si>
    <t>Jaminan Sosial Ketenagakerjaan Kaur/Kasi</t>
  </si>
  <si>
    <t>Jaminan Sosial Ketenagakerjaan Kepala Desa</t>
  </si>
  <si>
    <t>Operasional Pemdes</t>
  </si>
  <si>
    <t>Operasional BPD</t>
  </si>
  <si>
    <t xml:space="preserve">Honorarium Staf </t>
  </si>
  <si>
    <t xml:space="preserve">Jaminan sosial Staf </t>
  </si>
  <si>
    <t>Jaminan Sosial Lembaga Lainnya (RT)</t>
  </si>
  <si>
    <t>Jaminan Sosial BPD</t>
  </si>
  <si>
    <t>Oprasional RT dan Insentif RT</t>
  </si>
  <si>
    <t>Oprasional Dana Desa 3%</t>
  </si>
  <si>
    <t>Pengelolaan Admisistrasi dan keasrispan pemerintahan desa</t>
  </si>
  <si>
    <t xml:space="preserve">Pengelolaan Administrasi/Inventarisasi/Penilaian Aset Desa </t>
  </si>
  <si>
    <t>kegiatan keagamaan</t>
  </si>
  <si>
    <t xml:space="preserve">Pembinaan Karang taruna </t>
  </si>
  <si>
    <t>Peningkatan Produksi Ketahanan Pangan ( Alat Produksi dan pengelolahan Pertanian)</t>
  </si>
  <si>
    <t>BLT Desa</t>
  </si>
  <si>
    <t>Administrasi Umum dan Kependudukan</t>
  </si>
  <si>
    <t>Penyusunan,Pendataan, dan Pemutakhiran Profil Desa</t>
  </si>
  <si>
    <t>Pendataan Profil Anak</t>
  </si>
  <si>
    <t>Pemutakhiran Data SDGs Desa</t>
  </si>
  <si>
    <t>Pengimputan IDM</t>
  </si>
  <si>
    <t>Kegiatan Penyusunan Kebijakan Desa</t>
  </si>
  <si>
    <t>Koord/Kerjasama Penyelenggaraan Pemerintah dan Pembangunan</t>
  </si>
  <si>
    <t>Rapat Internal Pemerintah Desa</t>
  </si>
  <si>
    <t>Terlaksananya Kegiatan Informasi Publik Desa</t>
  </si>
  <si>
    <t>Pelatihan/Penyuluhan/Sosialisasi Kepada Masy. Di Bid. Hukum &amp; Perlindungan Masyarakat</t>
  </si>
  <si>
    <t xml:space="preserve">Mediasi Konflik Pertanahan </t>
  </si>
  <si>
    <t>Penanggulangan Bencana</t>
  </si>
  <si>
    <t>Patok Tanah Desa</t>
  </si>
  <si>
    <t>Forum Anak</t>
  </si>
  <si>
    <t>Kontingen Group Kesenian &amp; Kebudayaan (Festival to Berru)</t>
  </si>
  <si>
    <t xml:space="preserve">Penyelenggaraan Posyandu </t>
  </si>
  <si>
    <t>Terselenggaranya Operasional Pos Kesehatan Desa</t>
  </si>
  <si>
    <t>Gotong Royong</t>
  </si>
  <si>
    <t>Pembinaan LPM</t>
  </si>
  <si>
    <t>: Bantuan APS</t>
  </si>
  <si>
    <t>Bantuan APS</t>
  </si>
  <si>
    <t xml:space="preserve">Penyelenggaraan Kader KPM </t>
  </si>
  <si>
    <t>LKPPD/LLPD</t>
  </si>
  <si>
    <t>: LKPPD/LPPD</t>
  </si>
  <si>
    <t>Fotocopy</t>
  </si>
  <si>
    <t xml:space="preserve">Jilid </t>
  </si>
  <si>
    <t>VII</t>
  </si>
  <si>
    <t xml:space="preserve">PEMBIAYAAN </t>
  </si>
  <si>
    <t xml:space="preserve">: Pembiyaan </t>
  </si>
  <si>
    <t>Penyertaan Modal Bumdes</t>
  </si>
  <si>
    <t>TOTAL PAGU ANGGARAN</t>
  </si>
  <si>
    <t xml:space="preserve">Penyertaan Modal BUM Desa </t>
  </si>
  <si>
    <t>Alat Tanam jagung</t>
  </si>
  <si>
    <t>REALISASI ANGGARAN</t>
  </si>
  <si>
    <t xml:space="preserve">Belanja Tidak Terduga </t>
  </si>
  <si>
    <t>Makan/Minum (100 Org x 12 bulan x 1 kali/bln)</t>
  </si>
  <si>
    <t>Belanja Jasa Langganan Internet</t>
  </si>
  <si>
    <t xml:space="preserve">Mobil desa </t>
  </si>
  <si>
    <t xml:space="preserve">Mobil desa  STNK </t>
  </si>
  <si>
    <t>Motor Dinas STNK ( Kades dan Kadus)</t>
  </si>
  <si>
    <t>Motor Dinas Perangkat STNK (RT)</t>
  </si>
  <si>
    <t xml:space="preserve">Pemeliharaan Kendaraan </t>
  </si>
  <si>
    <t>Mobil Desa (Ker)</t>
  </si>
  <si>
    <t xml:space="preserve">Perpajakan </t>
  </si>
  <si>
    <t>Motor Dinas  (Kades dan Kadus)</t>
  </si>
  <si>
    <t>JUMLAH TOTAL…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.</t>
  </si>
  <si>
    <t>Kaur Keuangan</t>
  </si>
  <si>
    <t>Honorarium Unsur Staf Lainnya</t>
  </si>
  <si>
    <t>Jaminan Sosial Unsur Staf Lainnya</t>
  </si>
  <si>
    <t>: PEMBANGUNAN KANTOR DESA</t>
  </si>
  <si>
    <t>VOLUME KEGIATAN</t>
  </si>
  <si>
    <t>:  12,00 X 10,50  METER</t>
  </si>
  <si>
    <t>Jaminan Sosisal BPD</t>
  </si>
  <si>
    <t>Siltap Perangkat Kaur/Kasi</t>
  </si>
  <si>
    <t>Tunjangan Perangkat Kaur/Kasi</t>
  </si>
  <si>
    <t>Siltap Perangkat Kadus</t>
  </si>
  <si>
    <t>Tunjangan Perangkat Kadus</t>
  </si>
  <si>
    <t>: Jaminan Sosial Ketenagakerjaan Kepala Desa</t>
  </si>
  <si>
    <t>Jaminan Sostek Kepala Desa</t>
  </si>
  <si>
    <t>Jaminan Sostek Sekdes</t>
  </si>
  <si>
    <t>Jaminan Sostek Kaur/Kasi</t>
  </si>
  <si>
    <t>Jaminan Sostek Kadus</t>
  </si>
  <si>
    <t>BLT Dana Desa</t>
  </si>
  <si>
    <t>: Jaminan Sosial Ketenaga Kerjaan Perangkat Desa</t>
  </si>
  <si>
    <t xml:space="preserve">Makan/Minum (30 Org x 10 Bulan/Keg) </t>
  </si>
  <si>
    <t xml:space="preserve">Makan dan minum </t>
  </si>
  <si>
    <t>Kegiatan gotong royong pemindahan Polindes</t>
  </si>
  <si>
    <t>Dukungan hari "H" Pemilu</t>
  </si>
  <si>
    <t>Dukungan kegiatan MTQ tingkat Kab. Barru</t>
  </si>
  <si>
    <t>DLL</t>
  </si>
  <si>
    <t xml:space="preserve">Belanja Jasa perpajakan </t>
  </si>
  <si>
    <t xml:space="preserve">Adm Bank </t>
  </si>
  <si>
    <t>THn</t>
  </si>
  <si>
    <t xml:space="preserve">Snack Tamu </t>
  </si>
  <si>
    <t>Makan/Minum Tamu</t>
  </si>
  <si>
    <t xml:space="preserve">Air Mineral </t>
  </si>
  <si>
    <t>Tinta Epson Hitam</t>
  </si>
  <si>
    <t xml:space="preserve">Tinta Epson Kuning </t>
  </si>
  <si>
    <t xml:space="preserve">Tinta Epson Merah </t>
  </si>
  <si>
    <t xml:space="preserve">Tinta Epson Biru </t>
  </si>
  <si>
    <t xml:space="preserve">Kertas Jilid </t>
  </si>
  <si>
    <t>Operasional Perkantoran Lainnnya</t>
  </si>
  <si>
    <t xml:space="preserve">Buku Nota 3 Play </t>
  </si>
  <si>
    <t>Kertas HVS A4</t>
  </si>
  <si>
    <t>Tissu</t>
  </si>
  <si>
    <t xml:space="preserve">Perjalanan Dinas Luar Provinsi </t>
  </si>
  <si>
    <t>Pack</t>
  </si>
  <si>
    <t xml:space="preserve">Pemeliharaan Peralatan </t>
  </si>
  <si>
    <t xml:space="preserve">Servis Printer </t>
  </si>
  <si>
    <t xml:space="preserve">Buku Agenda </t>
  </si>
  <si>
    <t xml:space="preserve">Kegiatan Safarih Ramadhan </t>
  </si>
  <si>
    <t>Kunjungan Masyarakat di BPVP Pangkep</t>
  </si>
  <si>
    <t xml:space="preserve">Pembelian Susu </t>
  </si>
  <si>
    <t>Kegiatan Gotong Royong (Pembelian Racun Rumput)</t>
  </si>
  <si>
    <t>Festival Ramadhan Dusun Awerange</t>
  </si>
  <si>
    <t xml:space="preserve">Festival Ramadhan Dusun Ujunge </t>
  </si>
  <si>
    <t>SPPD RT dalam Kabupaten</t>
  </si>
  <si>
    <t xml:space="preserve">KEGIATAN </t>
  </si>
  <si>
    <t>Penyuluhan dan Pelatihan Bid. Kes</t>
  </si>
  <si>
    <t>Festival Ramadhan Dusun Batupute</t>
  </si>
  <si>
    <t>PEKERJA</t>
  </si>
  <si>
    <t>TUKANG</t>
  </si>
  <si>
    <t>KA TUKANG</t>
  </si>
  <si>
    <t>TUKANG KAYU</t>
  </si>
  <si>
    <t>(600000+900000)</t>
  </si>
  <si>
    <t>(PANJAR SEMUA)</t>
  </si>
  <si>
    <t>(KA TUKANG)</t>
  </si>
  <si>
    <t>TTL UPAH TKG</t>
  </si>
  <si>
    <t>TERBAYAR</t>
  </si>
  <si>
    <t>BLM TRBAYAR</t>
  </si>
  <si>
    <t>Upah tukang pemindahan Saung Rumah Tahfidz Ummu Nafidzah</t>
  </si>
  <si>
    <t xml:space="preserve">Hadiah Lomba Rumah Tahfidz Ummu Nafidzah </t>
  </si>
  <si>
    <t xml:space="preserve">Biaya Berobat Larasiman </t>
  </si>
  <si>
    <t xml:space="preserve">02. Snack </t>
  </si>
  <si>
    <t>TOTAL G AJI TUKANG</t>
  </si>
  <si>
    <t>KA TKG</t>
  </si>
  <si>
    <t>SISA</t>
  </si>
  <si>
    <t>PAGAR</t>
  </si>
  <si>
    <t>SISA/BAGI</t>
  </si>
  <si>
    <t xml:space="preserve">Biaya Berobat </t>
  </si>
  <si>
    <t>\</t>
  </si>
  <si>
    <t>Partisipasi peringatan 17 Agustus</t>
  </si>
  <si>
    <t xml:space="preserve">Kegiatan Pemuda Awerange </t>
  </si>
  <si>
    <t>Kegiatan Pemuda Batupute</t>
  </si>
  <si>
    <t>Operasional 3%</t>
  </si>
  <si>
    <t>Makan/Minum Tim Gerak Jalan Majelis Taklim Ujune</t>
  </si>
  <si>
    <t>Keg Dukungan Konsumsi Gerak Jalan</t>
  </si>
  <si>
    <t>Biaya Konsumsi Penerima Sembako di lapangan sumpang</t>
  </si>
  <si>
    <t>01  Tim Penilai ( 3 org )</t>
  </si>
  <si>
    <t xml:space="preserve">Penanggulangan Bencana </t>
  </si>
  <si>
    <t xml:space="preserve">     </t>
  </si>
  <si>
    <t xml:space="preserve">Timbangan Sampah </t>
  </si>
  <si>
    <t>% GIAT</t>
  </si>
  <si>
    <t>% ANGGARAN</t>
  </si>
  <si>
    <t>Bedah Rumah Rakiba</t>
  </si>
  <si>
    <t>Bedah Rumah Safruddin</t>
  </si>
  <si>
    <t>Bedah Rumah Basri Chigai</t>
  </si>
  <si>
    <t>Bedah Rumah Lunawati</t>
  </si>
  <si>
    <t>Bedah Rumah Nurdin</t>
  </si>
  <si>
    <t>Bedah Rumah Baharuddin</t>
  </si>
  <si>
    <t xml:space="preserve">Biaya Konsumsi Pencarian Nelayan yang hilang kontak </t>
  </si>
  <si>
    <t>Racun Rumput</t>
  </si>
  <si>
    <t>SADD</t>
  </si>
  <si>
    <t>SDDs</t>
  </si>
  <si>
    <t>PBH</t>
  </si>
  <si>
    <t>SPBH</t>
  </si>
  <si>
    <t>PLL/JAGIR</t>
  </si>
  <si>
    <t>SBHP</t>
  </si>
  <si>
    <t>APBDes POKOK</t>
  </si>
  <si>
    <t>APBDes PERUBAHAN</t>
  </si>
  <si>
    <t>JUMLAH SISA ANGGARAN (SiLPA)</t>
  </si>
  <si>
    <t>\\\\\\\\</t>
  </si>
  <si>
    <t>k</t>
  </si>
  <si>
    <t>Biaya Perjalanan Ke hotel disni</t>
  </si>
  <si>
    <t xml:space="preserve">Makan/Minum SSGI dan Pertemuan Kelompok Nelayan </t>
  </si>
  <si>
    <t>SISA DD 3%</t>
  </si>
  <si>
    <t xml:space="preserve">Biaya Baju Karate Go Jukai/Biaya Penamatan Ujian Santri </t>
  </si>
  <si>
    <t>Operasional Pemdes (Jagir/Bunga Bank)</t>
  </si>
  <si>
    <t>PADes/Jagir/ PLL</t>
  </si>
  <si>
    <t xml:space="preserve">Biaya Peremuan Kelompok Petani membahas persiapan Musim Tanam </t>
  </si>
  <si>
    <t>ANGGARAN</t>
  </si>
  <si>
    <t>PLL/ JAGIR</t>
  </si>
  <si>
    <t>Bayar Klp Nelayan, Sewa senco penebangan pohon/ makan minum</t>
  </si>
  <si>
    <t>SISA ANGGARAN 3 %</t>
  </si>
  <si>
    <t>LS</t>
  </si>
  <si>
    <t xml:space="preserve">Penanggulangan Bencana Angin Kencang </t>
  </si>
  <si>
    <t>Penanggulangan Bencana Tanah Longsor</t>
  </si>
  <si>
    <t>SiLPA</t>
  </si>
  <si>
    <t>LABA BUMDes BARJAS</t>
  </si>
  <si>
    <t>PENGELOLAAN TANAH KAS DESA</t>
  </si>
  <si>
    <t>PENERIMAAN BANTUAN PERUSAHAAN DI DESA (GALANGAN)</t>
  </si>
  <si>
    <t>KOREKSI KESALAHAN BELANJA TA SEBELUMNYA</t>
  </si>
  <si>
    <t>JAGIR</t>
  </si>
  <si>
    <t>zw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</si>
</sst>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8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&quot;$&quot;#,##0.00_);\(&quot;$&quot;#,##0.00\)"/>
    <numFmt numFmtId="167" formatCode="_(* #,##0.00_);_(* \(#,##0.00\);_(* &quot;-&quot;_);_(@_)"/>
    <numFmt numFmtId="168" formatCode="_-[$Rp-421]* #,##0.00_-;\-[$Rp-421]* #,##0.00_-;_-[$Rp-421]* &quot;-&quot;??_-;_-@_-"/>
    <numFmt numFmtId="169" formatCode="_(* #,##0_);_(* \(#,##0\);_(* &quot;-&quot;??_);_(@_)"/>
    <numFmt numFmtId="170" formatCode="_(* #,##0.00000000_);_(* \(#,##0.00000000\);_(* &quot;-&quot;_);_(@_)"/>
    <numFmt numFmtId="171" formatCode="#,##0.0"/>
    <numFmt numFmtId="172" formatCode="_-* #,##0.0_-;\-* #,##0.0_-;_-* &quot;-&quot;?_-;_-@_-"/>
    <numFmt numFmtId="173" formatCode="0,000.00"/>
    <numFmt numFmtId="174" formatCode="00,"/>
    <numFmt numFmtId="175" formatCode="00,000.00"/>
    <numFmt numFmtId="176" formatCode="_-* #,##0_-;\-* #,##0_-;_-* &quot;-&quot;??_-;_-@_-"/>
    <numFmt numFmtId="177" formatCode="0,000"/>
    <numFmt numFmtId="178" formatCode="0.0"/>
    <numFmt numFmtId="179" formatCode="_(* #,##0.00000000_);_(* \(#,##0.00000000\);_(* &quot;-&quot;??_);_(@_)"/>
    <numFmt numFmtId="180" formatCode="0.000"/>
  </numFmts>
  <fonts count="73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color rgb="FF000000"/>
      <name val="Calibri"/>
      <family val="2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sz val="10"/>
      <color rgb="FFFF0000"/>
      <name val="Times New Roman"/>
      <family val="1"/>
    </font>
    <font>
      <sz val="10"/>
      <color rgb="FF000000"/>
      <name val="Times New Roman"/>
      <family val="1"/>
    </font>
    <font>
      <sz val="10"/>
      <color rgb="FF000000"/>
      <name val="Times New Roman"/>
      <family val="1"/>
    </font>
    <font>
      <sz val="12"/>
      <color rgb="FF000000"/>
      <name val="Arial"/>
      <family val="2"/>
    </font>
    <font>
      <sz val="12"/>
      <color rgb="FFFF0000"/>
      <name val="Arial"/>
      <family val="2"/>
    </font>
    <font>
      <sz val="10"/>
      <name val="Helv"/>
    </font>
    <font>
      <sz val="10"/>
      <name val="MS Sans Serif"/>
      <family val="2"/>
    </font>
    <font>
      <sz val="10"/>
      <name val="Arial"/>
      <family val="2"/>
    </font>
    <font>
      <sz val="11"/>
      <color theme="1"/>
      <name val="Calibri"/>
      <family val="2"/>
      <charset val="1"/>
      <scheme val="minor"/>
    </font>
    <font>
      <sz val="12"/>
      <name val="Arial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b/>
      <sz val="10"/>
      <color rgb="FFFF0000"/>
      <name val="Times New Roman"/>
      <family val="1"/>
    </font>
    <font>
      <sz val="12"/>
      <color theme="1"/>
      <name val="Calibri"/>
      <family val="2"/>
      <scheme val="minor"/>
    </font>
    <font>
      <sz val="10"/>
      <color indexed="8"/>
      <name val="Arial"/>
      <family val="2"/>
    </font>
    <font>
      <sz val="12"/>
      <color indexed="8"/>
      <name val="Arial"/>
      <family val="2"/>
    </font>
    <font>
      <b/>
      <sz val="12"/>
      <color rgb="FF000000"/>
      <name val="Arial"/>
      <family val="2"/>
    </font>
    <font>
      <b/>
      <sz val="12"/>
      <name val="Arial"/>
      <family val="2"/>
    </font>
    <font>
      <b/>
      <sz val="12"/>
      <color rgb="FFFF0000"/>
      <name val="Arial"/>
      <family val="2"/>
    </font>
    <font>
      <b/>
      <sz val="12"/>
      <color theme="1"/>
      <name val="Arial"/>
      <family val="2"/>
    </font>
    <font>
      <b/>
      <sz val="12"/>
      <color indexed="8"/>
      <name val="Arial"/>
      <family val="2"/>
    </font>
    <font>
      <sz val="12"/>
      <color theme="1"/>
      <name val="Arial"/>
      <family val="2"/>
    </font>
    <font>
      <sz val="16"/>
      <color rgb="FF000000"/>
      <name val="Arial"/>
      <family val="2"/>
    </font>
    <font>
      <sz val="11"/>
      <color indexed="8"/>
      <name val="Calibri Light"/>
      <family val="2"/>
    </font>
    <font>
      <sz val="11"/>
      <name val="Calibri Light"/>
      <family val="2"/>
    </font>
    <font>
      <sz val="11"/>
      <color theme="1"/>
      <name val="Calibri Light"/>
      <family val="2"/>
    </font>
    <font>
      <b/>
      <sz val="18"/>
      <name val="Arial"/>
      <family val="2"/>
    </font>
    <font>
      <b/>
      <sz val="18"/>
      <color rgb="FFFF0000"/>
      <name val="Arial"/>
      <family val="2"/>
    </font>
    <font>
      <b/>
      <sz val="18"/>
      <color rgb="FF000000"/>
      <name val="Arial"/>
      <family val="2"/>
    </font>
    <font>
      <b/>
      <sz val="16"/>
      <name val="Arial"/>
      <family val="2"/>
    </font>
    <font>
      <b/>
      <sz val="16"/>
      <color rgb="FFFF0000"/>
      <name val="Arial"/>
      <family val="2"/>
    </font>
    <font>
      <b/>
      <sz val="16"/>
      <color rgb="FF000000"/>
      <name val="Arial"/>
      <family val="2"/>
    </font>
    <font>
      <sz val="11"/>
      <color indexed="8"/>
      <name val="Arial"/>
      <family val="2"/>
    </font>
    <font>
      <sz val="1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indexed="8"/>
      <name val="Arial"/>
      <family val="2"/>
    </font>
    <font>
      <b/>
      <sz val="11"/>
      <name val="Arial"/>
      <family val="2"/>
    </font>
    <font>
      <b/>
      <sz val="11"/>
      <color rgb="FFFF0000"/>
      <name val="Arial"/>
      <family val="2"/>
    </font>
    <font>
      <sz val="11"/>
      <color rgb="FFFF0000"/>
      <name val="Arial"/>
      <family val="2"/>
    </font>
    <font>
      <b/>
      <sz val="11"/>
      <color rgb="FF000000"/>
      <name val="Arial"/>
      <family val="2"/>
    </font>
    <font>
      <sz val="11"/>
      <color rgb="FF000000"/>
      <name val="Arial"/>
      <family val="2"/>
    </font>
    <font>
      <b/>
      <sz val="14"/>
      <color rgb="FF000000"/>
      <name val="Arial"/>
      <family val="2"/>
    </font>
    <font>
      <b/>
      <sz val="14"/>
      <color rgb="FFFF0000"/>
      <name val="Arial"/>
      <family val="2"/>
    </font>
    <font>
      <b/>
      <sz val="14"/>
      <color rgb="FF00B050"/>
      <name val="Arial"/>
      <family val="2"/>
    </font>
    <font>
      <b/>
      <sz val="11"/>
      <color rgb="FF00B050"/>
      <name val="Arial"/>
      <family val="2"/>
    </font>
    <font>
      <b/>
      <sz val="10"/>
      <name val="Times New Roman"/>
      <family val="1"/>
    </font>
    <font>
      <b/>
      <sz val="14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sz val="12"/>
      <color rgb="FF00B050"/>
      <name val="Arial"/>
      <family val="2"/>
    </font>
    <font>
      <b/>
      <sz val="12"/>
      <color rgb="FFFF0000"/>
      <name val="Times New Roman"/>
      <family val="1"/>
    </font>
    <font>
      <b/>
      <sz val="12"/>
      <color rgb="FF000000"/>
      <name val="Times New Roman"/>
      <family val="1"/>
    </font>
    <font>
      <b/>
      <sz val="14"/>
      <color rgb="FF000000"/>
      <name val="Times New Roman"/>
      <family val="1"/>
    </font>
    <font>
      <b/>
      <sz val="14"/>
      <color rgb="FFFF0066"/>
      <name val="Times New Roman"/>
      <family val="1"/>
    </font>
    <font>
      <b/>
      <sz val="14"/>
      <name val="Times New Roman"/>
      <family val="1"/>
    </font>
    <font>
      <sz val="12"/>
      <color rgb="FF000000"/>
      <name val="Times New Roman"/>
      <family val="1"/>
    </font>
    <font>
      <u/>
      <sz val="10"/>
      <color theme="10"/>
      <name val="Times New Roman"/>
      <family val="1"/>
    </font>
    <font>
      <sz val="20"/>
      <color rgb="FF000000"/>
      <name val="Arial"/>
      <family val="2"/>
    </font>
    <font>
      <sz val="9"/>
      <color rgb="FF000000"/>
      <name val="Arial"/>
      <family val="2"/>
    </font>
    <font>
      <b/>
      <sz val="9"/>
      <color rgb="FFFF0000"/>
      <name val="Arial"/>
      <family val="2"/>
    </font>
    <font>
      <b/>
      <sz val="9"/>
      <name val="Times New Roman"/>
      <family val="1"/>
    </font>
    <font>
      <b/>
      <sz val="9"/>
      <color rgb="FF000000"/>
      <name val="Arial"/>
      <family val="2"/>
    </font>
    <font>
      <b/>
      <sz val="12"/>
      <color theme="2"/>
      <name val="Arial"/>
      <family val="2"/>
    </font>
    <font>
      <b/>
      <sz val="9"/>
      <color theme="2"/>
      <name val="Times New Roman"/>
      <family val="1"/>
    </font>
    <font>
      <b/>
      <sz val="9"/>
      <color rgb="FFFF0066"/>
      <name val="Arial"/>
      <family val="2"/>
    </font>
    <font>
      <b/>
      <sz val="12"/>
      <color rgb="FFFF0066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7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auto="1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 style="dotted">
        <color auto="1"/>
      </bottom>
      <diagonal/>
    </border>
    <border>
      <left style="thin">
        <color auto="1"/>
      </left>
      <right style="thin">
        <color auto="1"/>
      </right>
      <top/>
      <bottom style="dotted">
        <color auto="1"/>
      </bottom>
      <diagonal/>
    </border>
    <border>
      <left style="thin">
        <color auto="1"/>
      </left>
      <right style="thin">
        <color auto="1"/>
      </right>
      <top style="dotted">
        <color auto="1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dashed">
        <color auto="1"/>
      </top>
      <bottom style="dashed">
        <color auto="1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dashed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medium">
        <color rgb="FF000000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rgb="FF000000"/>
      </right>
      <top style="thin">
        <color auto="1"/>
      </top>
      <bottom style="medium">
        <color rgb="FF000000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dashed">
        <color auto="1"/>
      </bottom>
      <diagonal/>
    </border>
    <border>
      <left style="thin">
        <color indexed="64"/>
      </left>
      <right/>
      <top style="thick">
        <color auto="1"/>
      </top>
      <bottom style="thick">
        <color auto="1"/>
      </bottom>
      <diagonal/>
    </border>
    <border>
      <left/>
      <right style="thin">
        <color auto="1"/>
      </right>
      <top/>
      <bottom style="dotted">
        <color auto="1"/>
      </bottom>
      <diagonal/>
    </border>
    <border>
      <left/>
      <right style="thin">
        <color auto="1"/>
      </right>
      <top style="dotted">
        <color auto="1"/>
      </top>
      <bottom style="dotted">
        <color auto="1"/>
      </bottom>
      <diagonal/>
    </border>
    <border>
      <left/>
      <right style="thin">
        <color auto="1"/>
      </right>
      <top style="thick">
        <color auto="1"/>
      </top>
      <bottom style="thick">
        <color auto="1"/>
      </bottom>
      <diagonal/>
    </border>
    <border>
      <left/>
      <right/>
      <top/>
      <bottom style="double">
        <color auto="1"/>
      </bottom>
      <diagonal/>
    </border>
  </borders>
  <cellStyleXfs count="27">
    <xf numFmtId="0" fontId="0" fillId="0" borderId="0"/>
    <xf numFmtId="164" fontId="4" fillId="0" borderId="0" applyFont="0" applyFill="0" applyBorder="0" applyAlignment="0" applyProtection="0"/>
    <xf numFmtId="9" fontId="7" fillId="0" borderId="0" applyFont="0" applyFill="0" applyBorder="0" applyAlignment="0" applyProtection="0"/>
    <xf numFmtId="165" fontId="8" fillId="0" borderId="0" applyFont="0" applyFill="0" applyBorder="0" applyAlignment="0" applyProtection="0"/>
    <xf numFmtId="166" fontId="11" fillId="0" borderId="0"/>
    <xf numFmtId="40" fontId="12" fillId="0" borderId="0" applyFont="0" applyFill="0" applyBorder="0" applyAlignment="0" applyProtection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5" fontId="13" fillId="0" borderId="0" applyFont="0" applyFill="0" applyBorder="0" applyAlignment="0" applyProtection="0"/>
    <xf numFmtId="165" fontId="14" fillId="0" borderId="0" applyFont="0" applyFill="0" applyBorder="0" applyAlignment="0" applyProtection="0"/>
    <xf numFmtId="9" fontId="13" fillId="0" borderId="0" applyFont="0" applyFill="0" applyBorder="0" applyAlignment="0" applyProtection="0"/>
    <xf numFmtId="0" fontId="19" fillId="0" borderId="0"/>
    <xf numFmtId="0" fontId="20" fillId="0" borderId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0" fillId="0" borderId="0" applyFont="0" applyFill="0" applyBorder="0" applyAlignment="0" applyProtection="0"/>
    <xf numFmtId="0" fontId="14" fillId="0" borderId="0"/>
    <xf numFmtId="165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/>
    <xf numFmtId="0" fontId="63" fillId="0" borderId="0" applyNumberFormat="0" applyFill="0" applyBorder="0" applyAlignment="0" applyProtection="0"/>
  </cellStyleXfs>
  <cellXfs count="1124">
    <xf numFmtId="0" fontId="0" fillId="0" borderId="0" xfId="0" applyAlignment="1">
      <alignment horizontal="left" vertical="top"/>
    </xf>
    <xf numFmtId="0" fontId="0" fillId="0" borderId="0" xfId="0" applyAlignment="1">
      <alignment horizontal="center" vertical="top"/>
    </xf>
    <xf numFmtId="0" fontId="6" fillId="0" borderId="0" xfId="0" applyFont="1" applyAlignment="1">
      <alignment horizontal="left" vertical="top"/>
    </xf>
    <xf numFmtId="167" fontId="0" fillId="0" borderId="0" xfId="1" applyNumberFormat="1" applyFont="1" applyAlignment="1">
      <alignment horizontal="left" vertical="top"/>
    </xf>
    <xf numFmtId="0" fontId="0" fillId="0" borderId="0" xfId="0" applyAlignment="1">
      <alignment horizontal="center" vertical="center"/>
    </xf>
    <xf numFmtId="167" fontId="6" fillId="0" borderId="0" xfId="1" applyNumberFormat="1" applyFont="1" applyAlignment="1">
      <alignment horizontal="left" vertical="top"/>
    </xf>
    <xf numFmtId="0" fontId="9" fillId="0" borderId="0" xfId="0" applyFont="1" applyAlignment="1">
      <alignment horizontal="left" vertical="top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center" vertical="top"/>
    </xf>
    <xf numFmtId="168" fontId="3" fillId="0" borderId="0" xfId="0" applyNumberFormat="1" applyFont="1" applyAlignment="1">
      <alignment horizontal="left" vertical="top"/>
    </xf>
    <xf numFmtId="0" fontId="16" fillId="0" borderId="0" xfId="0" applyFont="1" applyAlignment="1">
      <alignment horizontal="left" vertical="top"/>
    </xf>
    <xf numFmtId="0" fontId="17" fillId="0" borderId="0" xfId="0" applyFont="1" applyAlignment="1">
      <alignment horizontal="left" vertical="top"/>
    </xf>
    <xf numFmtId="0" fontId="2" fillId="0" borderId="0" xfId="0" applyFont="1" applyAlignment="1">
      <alignment horizontal="left" vertical="top"/>
    </xf>
    <xf numFmtId="0" fontId="5" fillId="0" borderId="0" xfId="0" applyFont="1" applyAlignment="1">
      <alignment horizontal="center" vertical="center"/>
    </xf>
    <xf numFmtId="170" fontId="0" fillId="0" borderId="0" xfId="1" applyNumberFormat="1" applyFont="1" applyAlignment="1">
      <alignment horizontal="left" vertical="top"/>
    </xf>
    <xf numFmtId="170" fontId="0" fillId="0" borderId="0" xfId="1" applyNumberFormat="1" applyFont="1" applyAlignment="1">
      <alignment horizontal="center" vertical="center"/>
    </xf>
    <xf numFmtId="170" fontId="5" fillId="0" borderId="0" xfId="1" applyNumberFormat="1" applyFont="1" applyAlignment="1">
      <alignment horizontal="center" vertical="center"/>
    </xf>
    <xf numFmtId="170" fontId="6" fillId="0" borderId="0" xfId="1" applyNumberFormat="1" applyFont="1" applyAlignment="1">
      <alignment horizontal="left" vertical="top"/>
    </xf>
    <xf numFmtId="170" fontId="17" fillId="0" borderId="0" xfId="1" applyNumberFormat="1" applyFont="1" applyAlignment="1">
      <alignment horizontal="left" vertical="top"/>
    </xf>
    <xf numFmtId="170" fontId="2" fillId="0" borderId="0" xfId="1" applyNumberFormat="1" applyFont="1" applyAlignment="1">
      <alignment horizontal="left" vertical="top"/>
    </xf>
    <xf numFmtId="170" fontId="18" fillId="0" borderId="0" xfId="1" applyNumberFormat="1" applyFont="1" applyAlignment="1">
      <alignment horizontal="center" vertical="center"/>
    </xf>
    <xf numFmtId="170" fontId="18" fillId="0" borderId="0" xfId="1" applyNumberFormat="1" applyFont="1" applyAlignment="1">
      <alignment horizontal="left" vertical="top"/>
    </xf>
    <xf numFmtId="0" fontId="21" fillId="0" borderId="0" xfId="0" applyFont="1" applyAlignment="1">
      <alignment vertical="center"/>
    </xf>
    <xf numFmtId="0" fontId="21" fillId="0" borderId="0" xfId="0" applyFont="1" applyAlignment="1">
      <alignment horizontal="center" vertical="center"/>
    </xf>
    <xf numFmtId="0" fontId="9" fillId="0" borderId="42" xfId="0" applyFont="1" applyBorder="1" applyAlignment="1">
      <alignment horizontal="left" vertical="center"/>
    </xf>
    <xf numFmtId="0" fontId="9" fillId="0" borderId="41" xfId="0" applyFont="1" applyBorder="1" applyAlignment="1">
      <alignment horizontal="left" vertical="center"/>
    </xf>
    <xf numFmtId="0" fontId="22" fillId="0" borderId="0" xfId="0" applyFont="1" applyAlignment="1">
      <alignment horizontal="left" vertical="top"/>
    </xf>
    <xf numFmtId="0" fontId="22" fillId="0" borderId="0" xfId="0" applyFont="1" applyAlignment="1">
      <alignment horizontal="left" vertical="center"/>
    </xf>
    <xf numFmtId="0" fontId="9" fillId="0" borderId="42" xfId="0" applyFont="1" applyBorder="1" applyAlignment="1">
      <alignment horizontal="center" vertical="center"/>
    </xf>
    <xf numFmtId="0" fontId="9" fillId="0" borderId="41" xfId="0" applyFont="1" applyBorder="1" applyAlignment="1">
      <alignment horizontal="center" vertical="center"/>
    </xf>
    <xf numFmtId="0" fontId="23" fillId="0" borderId="0" xfId="0" applyFont="1" applyAlignment="1">
      <alignment horizontal="center" vertical="center" wrapText="1"/>
    </xf>
    <xf numFmtId="167" fontId="22" fillId="0" borderId="0" xfId="1" applyNumberFormat="1" applyFont="1" applyAlignment="1">
      <alignment horizontal="left" vertical="center"/>
    </xf>
    <xf numFmtId="167" fontId="9" fillId="0" borderId="0" xfId="1" applyNumberFormat="1" applyFont="1" applyAlignment="1">
      <alignment horizontal="center" vertical="center"/>
    </xf>
    <xf numFmtId="0" fontId="23" fillId="3" borderId="1" xfId="0" applyFont="1" applyFill="1" applyBorder="1" applyAlignment="1">
      <alignment horizontal="center" vertical="center" wrapText="1"/>
    </xf>
    <xf numFmtId="167" fontId="9" fillId="0" borderId="0" xfId="1" applyNumberFormat="1" applyFont="1" applyAlignment="1">
      <alignment horizontal="left" vertical="top"/>
    </xf>
    <xf numFmtId="1" fontId="15" fillId="0" borderId="26" xfId="0" applyNumberFormat="1" applyFont="1" applyBorder="1" applyAlignment="1">
      <alignment horizontal="center" vertical="center" shrinkToFit="1"/>
    </xf>
    <xf numFmtId="0" fontId="15" fillId="0" borderId="8" xfId="0" applyFont="1" applyBorder="1" applyAlignment="1">
      <alignment horizontal="center" vertical="center" wrapText="1"/>
    </xf>
    <xf numFmtId="0" fontId="15" fillId="0" borderId="8" xfId="1" applyNumberFormat="1" applyFont="1" applyFill="1" applyBorder="1" applyAlignment="1">
      <alignment horizontal="center" vertical="center" shrinkToFit="1"/>
    </xf>
    <xf numFmtId="0" fontId="23" fillId="0" borderId="8" xfId="1" applyNumberFormat="1" applyFont="1" applyFill="1" applyBorder="1" applyAlignment="1">
      <alignment horizontal="center" vertical="center" shrinkToFit="1"/>
    </xf>
    <xf numFmtId="169" fontId="15" fillId="0" borderId="13" xfId="3" applyNumberFormat="1" applyFont="1" applyFill="1" applyBorder="1" applyAlignment="1" applyProtection="1">
      <alignment horizontal="right" vertical="center"/>
      <protection locked="0"/>
    </xf>
    <xf numFmtId="164" fontId="15" fillId="0" borderId="10" xfId="0" applyNumberFormat="1" applyFont="1" applyBorder="1" applyAlignment="1">
      <alignment horizontal="right" vertical="center" shrinkToFit="1"/>
    </xf>
    <xf numFmtId="164" fontId="15" fillId="0" borderId="8" xfId="3" applyNumberFormat="1" applyFont="1" applyFill="1" applyBorder="1" applyAlignment="1">
      <alignment horizontal="left" vertical="center"/>
    </xf>
    <xf numFmtId="164" fontId="15" fillId="0" borderId="8" xfId="3" applyNumberFormat="1" applyFont="1" applyFill="1" applyBorder="1" applyAlignment="1">
      <alignment horizontal="right" vertical="center" shrinkToFit="1"/>
    </xf>
    <xf numFmtId="164" fontId="23" fillId="0" borderId="8" xfId="3" applyNumberFormat="1" applyFont="1" applyFill="1" applyBorder="1" applyAlignment="1">
      <alignment horizontal="right" vertical="center" shrinkToFit="1"/>
    </xf>
    <xf numFmtId="164" fontId="23" fillId="0" borderId="10" xfId="3" applyNumberFormat="1" applyFont="1" applyFill="1" applyBorder="1" applyAlignment="1">
      <alignment horizontal="right" vertical="center" shrinkToFit="1"/>
    </xf>
    <xf numFmtId="164" fontId="23" fillId="0" borderId="8" xfId="3" applyNumberFormat="1" applyFont="1" applyFill="1" applyBorder="1" applyAlignment="1">
      <alignment horizontal="right" vertical="center"/>
    </xf>
    <xf numFmtId="164" fontId="23" fillId="0" borderId="27" xfId="3" applyNumberFormat="1" applyFont="1" applyFill="1" applyBorder="1" applyAlignment="1">
      <alignment horizontal="right" vertical="center"/>
    </xf>
    <xf numFmtId="164" fontId="15" fillId="0" borderId="0" xfId="1" applyFont="1" applyFill="1" applyBorder="1" applyAlignment="1">
      <alignment horizontal="left" vertical="center"/>
    </xf>
    <xf numFmtId="164" fontId="15" fillId="0" borderId="0" xfId="1" applyFont="1" applyFill="1" applyAlignment="1">
      <alignment vertical="center"/>
    </xf>
    <xf numFmtId="9" fontId="15" fillId="0" borderId="0" xfId="2" applyFont="1" applyFill="1" applyAlignment="1">
      <alignment vertical="center"/>
    </xf>
    <xf numFmtId="167" fontId="15" fillId="0" borderId="0" xfId="1" applyNumberFormat="1" applyFont="1" applyFill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1" fontId="15" fillId="0" borderId="13" xfId="0" applyNumberFormat="1" applyFont="1" applyBorder="1" applyAlignment="1" applyProtection="1">
      <alignment horizontal="center" vertical="center"/>
      <protection locked="0"/>
    </xf>
    <xf numFmtId="169" fontId="15" fillId="0" borderId="15" xfId="3" applyNumberFormat="1" applyFont="1" applyFill="1" applyBorder="1" applyAlignment="1" applyProtection="1">
      <alignment horizontal="right" vertical="center"/>
      <protection locked="0"/>
    </xf>
    <xf numFmtId="0" fontId="24" fillId="0" borderId="0" xfId="0" applyFont="1" applyAlignment="1">
      <alignment horizontal="left" vertical="center"/>
    </xf>
    <xf numFmtId="1" fontId="9" fillId="0" borderId="26" xfId="0" applyNumberFormat="1" applyFont="1" applyBorder="1" applyAlignment="1">
      <alignment horizontal="center" vertical="center" shrinkToFit="1"/>
    </xf>
    <xf numFmtId="1" fontId="21" fillId="0" borderId="13" xfId="0" applyNumberFormat="1" applyFont="1" applyBorder="1" applyAlignment="1" applyProtection="1">
      <alignment horizontal="center" vertical="center"/>
      <protection locked="0"/>
    </xf>
    <xf numFmtId="164" fontId="21" fillId="0" borderId="0" xfId="1" applyFont="1" applyAlignment="1">
      <alignment vertical="center"/>
    </xf>
    <xf numFmtId="167" fontId="9" fillId="0" borderId="0" xfId="1" applyNumberFormat="1" applyFont="1" applyFill="1" applyAlignment="1">
      <alignment horizontal="left" vertical="center"/>
    </xf>
    <xf numFmtId="0" fontId="10" fillId="0" borderId="37" xfId="0" applyFont="1" applyBorder="1" applyAlignment="1">
      <alignment horizontal="center" vertical="center"/>
    </xf>
    <xf numFmtId="0" fontId="24" fillId="0" borderId="37" xfId="0" applyFont="1" applyBorder="1" applyAlignment="1">
      <alignment horizontal="center" vertical="center"/>
    </xf>
    <xf numFmtId="164" fontId="10" fillId="0" borderId="37" xfId="0" applyNumberFormat="1" applyFont="1" applyBorder="1" applyAlignment="1">
      <alignment horizontal="left" vertical="center"/>
    </xf>
    <xf numFmtId="164" fontId="10" fillId="0" borderId="37" xfId="1" applyFont="1" applyFill="1" applyBorder="1" applyAlignment="1">
      <alignment horizontal="center" vertical="center" shrinkToFit="1"/>
    </xf>
    <xf numFmtId="0" fontId="24" fillId="0" borderId="37" xfId="1" applyNumberFormat="1" applyFont="1" applyFill="1" applyBorder="1" applyAlignment="1">
      <alignment horizontal="center" vertical="center" shrinkToFit="1"/>
    </xf>
    <xf numFmtId="164" fontId="10" fillId="0" borderId="37" xfId="0" applyNumberFormat="1" applyFont="1" applyBorder="1" applyAlignment="1">
      <alignment horizontal="right" vertical="center" shrinkToFit="1"/>
    </xf>
    <xf numFmtId="164" fontId="24" fillId="0" borderId="37" xfId="3" applyNumberFormat="1" applyFont="1" applyBorder="1" applyAlignment="1">
      <alignment horizontal="right" vertical="center"/>
    </xf>
    <xf numFmtId="167" fontId="10" fillId="0" borderId="0" xfId="1" applyNumberFormat="1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164" fontId="24" fillId="0" borderId="0" xfId="1" applyFont="1" applyAlignment="1">
      <alignment horizontal="left" vertical="center"/>
    </xf>
    <xf numFmtId="164" fontId="25" fillId="0" borderId="0" xfId="1" applyFont="1" applyAlignment="1">
      <alignment horizontal="left" vertical="center"/>
    </xf>
    <xf numFmtId="164" fontId="25" fillId="0" borderId="0" xfId="0" applyNumberFormat="1" applyFont="1" applyAlignment="1">
      <alignment horizontal="left" vertical="center"/>
    </xf>
    <xf numFmtId="3" fontId="25" fillId="0" borderId="0" xfId="0" applyNumberFormat="1" applyFont="1" applyAlignment="1">
      <alignment horizontal="right" vertical="center"/>
    </xf>
    <xf numFmtId="164" fontId="24" fillId="0" borderId="21" xfId="0" applyNumberFormat="1" applyFont="1" applyBorder="1" applyAlignment="1">
      <alignment horizontal="left" vertical="center"/>
    </xf>
    <xf numFmtId="172" fontId="23" fillId="0" borderId="0" xfId="0" applyNumberFormat="1" applyFont="1" applyAlignment="1">
      <alignment horizontal="left" vertical="center"/>
    </xf>
    <xf numFmtId="164" fontId="24" fillId="0" borderId="0" xfId="0" applyNumberFormat="1" applyFont="1" applyAlignment="1">
      <alignment horizontal="left" vertical="center"/>
    </xf>
    <xf numFmtId="0" fontId="9" fillId="0" borderId="0" xfId="0" applyFont="1" applyAlignment="1">
      <alignment horizontal="center" vertical="top"/>
    </xf>
    <xf numFmtId="1" fontId="15" fillId="0" borderId="0" xfId="1" applyNumberFormat="1" applyFont="1" applyFill="1" applyBorder="1" applyAlignment="1">
      <alignment horizontal="center" vertical="center" shrinkToFit="1"/>
    </xf>
    <xf numFmtId="1" fontId="23" fillId="0" borderId="0" xfId="1" applyNumberFormat="1" applyFont="1" applyFill="1" applyBorder="1" applyAlignment="1">
      <alignment horizontal="center" vertical="center" shrinkToFit="1"/>
    </xf>
    <xf numFmtId="164" fontId="15" fillId="0" borderId="0" xfId="0" applyNumberFormat="1" applyFont="1" applyAlignment="1">
      <alignment horizontal="right" vertical="center" shrinkToFit="1"/>
    </xf>
    <xf numFmtId="168" fontId="9" fillId="0" borderId="0" xfId="0" applyNumberFormat="1" applyFont="1" applyAlignment="1">
      <alignment horizontal="left" vertical="top"/>
    </xf>
    <xf numFmtId="164" fontId="23" fillId="0" borderId="0" xfId="1" applyFont="1" applyFill="1" applyBorder="1" applyAlignment="1">
      <alignment horizontal="right" vertical="center"/>
    </xf>
    <xf numFmtId="0" fontId="26" fillId="0" borderId="0" xfId="0" applyFont="1" applyAlignment="1" applyProtection="1">
      <alignment vertical="center"/>
      <protection locked="0"/>
    </xf>
    <xf numFmtId="0" fontId="23" fillId="0" borderId="0" xfId="0" applyFont="1" applyAlignment="1" applyProtection="1">
      <alignment vertical="center"/>
      <protection locked="0"/>
    </xf>
    <xf numFmtId="0" fontId="10" fillId="0" borderId="0" xfId="0" applyFont="1" applyAlignment="1">
      <alignment horizontal="left" vertical="top"/>
    </xf>
    <xf numFmtId="164" fontId="24" fillId="0" borderId="0" xfId="1" applyFont="1" applyAlignment="1">
      <alignment horizontal="left" vertical="top"/>
    </xf>
    <xf numFmtId="0" fontId="24" fillId="0" borderId="0" xfId="0" applyFont="1" applyAlignment="1">
      <alignment horizontal="left" vertical="top"/>
    </xf>
    <xf numFmtId="170" fontId="24" fillId="0" borderId="0" xfId="1" applyNumberFormat="1" applyFont="1" applyAlignment="1">
      <alignment horizontal="center" vertical="center"/>
    </xf>
    <xf numFmtId="170" fontId="24" fillId="0" borderId="0" xfId="1" applyNumberFormat="1" applyFont="1" applyAlignment="1">
      <alignment horizontal="left" vertical="center"/>
    </xf>
    <xf numFmtId="0" fontId="21" fillId="0" borderId="18" xfId="0" applyFont="1" applyBorder="1" applyAlignment="1" applyProtection="1">
      <alignment vertical="center"/>
      <protection locked="0"/>
    </xf>
    <xf numFmtId="164" fontId="25" fillId="2" borderId="0" xfId="1" applyFont="1" applyFill="1" applyAlignment="1">
      <alignment horizontal="left" vertical="center"/>
    </xf>
    <xf numFmtId="169" fontId="21" fillId="0" borderId="13" xfId="3" applyNumberFormat="1" applyFont="1" applyBorder="1" applyAlignment="1" applyProtection="1">
      <alignment horizontal="center" vertical="center"/>
      <protection locked="0"/>
    </xf>
    <xf numFmtId="164" fontId="9" fillId="0" borderId="8" xfId="20" applyNumberFormat="1" applyFont="1" applyFill="1" applyBorder="1" applyAlignment="1">
      <alignment horizontal="left" vertical="center"/>
    </xf>
    <xf numFmtId="164" fontId="15" fillId="0" borderId="8" xfId="20" applyNumberFormat="1" applyFont="1" applyBorder="1" applyAlignment="1">
      <alignment horizontal="right" vertical="center" shrinkToFit="1"/>
    </xf>
    <xf numFmtId="164" fontId="23" fillId="0" borderId="8" xfId="20" applyNumberFormat="1" applyFont="1" applyBorder="1" applyAlignment="1">
      <alignment horizontal="right" vertical="center" shrinkToFit="1"/>
    </xf>
    <xf numFmtId="164" fontId="23" fillId="0" borderId="10" xfId="20" applyNumberFormat="1" applyFont="1" applyBorder="1" applyAlignment="1">
      <alignment horizontal="right" vertical="center" shrinkToFit="1"/>
    </xf>
    <xf numFmtId="164" fontId="23" fillId="0" borderId="10" xfId="20" applyNumberFormat="1" applyFont="1" applyFill="1" applyBorder="1" applyAlignment="1">
      <alignment horizontal="right" vertical="center" shrinkToFit="1"/>
    </xf>
    <xf numFmtId="164" fontId="23" fillId="0" borderId="8" xfId="20" applyNumberFormat="1" applyFont="1" applyFill="1" applyBorder="1" applyAlignment="1">
      <alignment horizontal="right" vertical="center"/>
    </xf>
    <xf numFmtId="164" fontId="23" fillId="0" borderId="27" xfId="20" applyNumberFormat="1" applyFont="1" applyFill="1" applyBorder="1" applyAlignment="1">
      <alignment horizontal="right" vertical="center"/>
    </xf>
    <xf numFmtId="0" fontId="27" fillId="0" borderId="18" xfId="0" applyFont="1" applyBorder="1" applyAlignment="1">
      <alignment vertical="center"/>
    </xf>
    <xf numFmtId="164" fontId="10" fillId="0" borderId="37" xfId="0" applyNumberFormat="1" applyFont="1" applyBorder="1" applyAlignment="1">
      <alignment horizontal="center" vertical="center"/>
    </xf>
    <xf numFmtId="164" fontId="24" fillId="0" borderId="37" xfId="20" applyNumberFormat="1" applyFont="1" applyBorder="1" applyAlignment="1">
      <alignment horizontal="right" vertical="center"/>
    </xf>
    <xf numFmtId="164" fontId="24" fillId="0" borderId="37" xfId="20" applyNumberFormat="1" applyFont="1" applyBorder="1" applyAlignment="1">
      <alignment horizontal="right" vertical="center" shrinkToFit="1"/>
    </xf>
    <xf numFmtId="169" fontId="26" fillId="0" borderId="0" xfId="20" applyNumberFormat="1" applyFont="1" applyFill="1" applyBorder="1" applyAlignment="1" applyProtection="1">
      <alignment horizontal="center" vertical="center"/>
      <protection locked="0"/>
    </xf>
    <xf numFmtId="169" fontId="26" fillId="0" borderId="0" xfId="20" applyNumberFormat="1" applyFont="1" applyFill="1" applyBorder="1" applyAlignment="1" applyProtection="1">
      <alignment vertical="center"/>
      <protection locked="0"/>
    </xf>
    <xf numFmtId="1" fontId="21" fillId="0" borderId="14" xfId="0" applyNumberFormat="1" applyFont="1" applyBorder="1" applyAlignment="1" applyProtection="1">
      <alignment horizontal="center" vertical="center"/>
      <protection locked="0"/>
    </xf>
    <xf numFmtId="1" fontId="15" fillId="0" borderId="15" xfId="0" applyNumberFormat="1" applyFont="1" applyBorder="1" applyAlignment="1" applyProtection="1">
      <alignment horizontal="center" vertical="center"/>
      <protection locked="0"/>
    </xf>
    <xf numFmtId="169" fontId="21" fillId="0" borderId="15" xfId="20" applyNumberFormat="1" applyFont="1" applyFill="1" applyBorder="1" applyAlignment="1" applyProtection="1">
      <alignment horizontal="right" vertical="center"/>
      <protection locked="0"/>
    </xf>
    <xf numFmtId="9" fontId="21" fillId="0" borderId="0" xfId="21" applyFont="1" applyAlignment="1">
      <alignment vertical="center"/>
    </xf>
    <xf numFmtId="1" fontId="27" fillId="0" borderId="26" xfId="0" applyNumberFormat="1" applyFont="1" applyBorder="1" applyAlignment="1">
      <alignment horizontal="center" vertical="center" shrinkToFit="1"/>
    </xf>
    <xf numFmtId="0" fontId="27" fillId="0" borderId="8" xfId="0" applyFont="1" applyBorder="1" applyAlignment="1">
      <alignment horizontal="center" vertical="center" wrapText="1"/>
    </xf>
    <xf numFmtId="169" fontId="27" fillId="0" borderId="14" xfId="23" applyNumberFormat="1" applyFont="1" applyFill="1" applyBorder="1" applyAlignment="1" applyProtection="1">
      <alignment vertical="center"/>
      <protection locked="0"/>
    </xf>
    <xf numFmtId="0" fontId="27" fillId="0" borderId="8" xfId="1" applyNumberFormat="1" applyFont="1" applyFill="1" applyBorder="1" applyAlignment="1">
      <alignment horizontal="center" vertical="center" shrinkToFit="1"/>
    </xf>
    <xf numFmtId="0" fontId="25" fillId="0" borderId="8" xfId="1" applyNumberFormat="1" applyFont="1" applyFill="1" applyBorder="1" applyAlignment="1">
      <alignment horizontal="center" vertical="center" shrinkToFit="1"/>
    </xf>
    <xf numFmtId="164" fontId="27" fillId="0" borderId="0" xfId="1" applyFont="1" applyFill="1" applyBorder="1" applyAlignment="1">
      <alignment horizontal="left" vertical="center"/>
    </xf>
    <xf numFmtId="167" fontId="27" fillId="0" borderId="0" xfId="1" applyNumberFormat="1" applyFont="1" applyFill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27" fillId="0" borderId="18" xfId="0" applyFont="1" applyBorder="1" applyAlignment="1" applyProtection="1">
      <alignment horizontal="left" vertical="center"/>
      <protection locked="0"/>
    </xf>
    <xf numFmtId="164" fontId="27" fillId="0" borderId="0" xfId="1" applyFont="1" applyAlignment="1">
      <alignment vertical="center"/>
    </xf>
    <xf numFmtId="9" fontId="27" fillId="0" borderId="0" xfId="21" applyFont="1" applyAlignment="1">
      <alignment vertical="center"/>
    </xf>
    <xf numFmtId="169" fontId="31" fillId="0" borderId="13" xfId="3" applyNumberFormat="1" applyFont="1" applyBorder="1" applyAlignment="1" applyProtection="1">
      <alignment horizontal="right" vertical="center"/>
      <protection locked="0"/>
    </xf>
    <xf numFmtId="169" fontId="27" fillId="0" borderId="10" xfId="3" applyNumberFormat="1" applyFont="1" applyBorder="1" applyAlignment="1">
      <alignment horizontal="right" vertical="center" shrinkToFit="1"/>
    </xf>
    <xf numFmtId="169" fontId="27" fillId="0" borderId="8" xfId="3" applyNumberFormat="1" applyFont="1" applyFill="1" applyBorder="1" applyAlignment="1">
      <alignment horizontal="left" vertical="center"/>
    </xf>
    <xf numFmtId="169" fontId="27" fillId="0" borderId="8" xfId="3" applyNumberFormat="1" applyFont="1" applyBorder="1" applyAlignment="1">
      <alignment horizontal="right" vertical="center" shrinkToFit="1"/>
    </xf>
    <xf numFmtId="169" fontId="25" fillId="0" borderId="8" xfId="3" applyNumberFormat="1" applyFont="1" applyBorder="1" applyAlignment="1">
      <alignment horizontal="right" vertical="center" shrinkToFit="1"/>
    </xf>
    <xf numFmtId="169" fontId="25" fillId="0" borderId="10" xfId="3" applyNumberFormat="1" applyFont="1" applyBorder="1" applyAlignment="1">
      <alignment horizontal="right" vertical="center" shrinkToFit="1"/>
    </xf>
    <xf numFmtId="169" fontId="25" fillId="0" borderId="10" xfId="3" applyNumberFormat="1" applyFont="1" applyFill="1" applyBorder="1" applyAlignment="1">
      <alignment horizontal="right" vertical="center" shrinkToFit="1"/>
    </xf>
    <xf numFmtId="169" fontId="25" fillId="0" borderId="8" xfId="3" applyNumberFormat="1" applyFont="1" applyFill="1" applyBorder="1" applyAlignment="1">
      <alignment horizontal="right" vertical="center"/>
    </xf>
    <xf numFmtId="169" fontId="25" fillId="0" borderId="27" xfId="3" applyNumberFormat="1" applyFont="1" applyFill="1" applyBorder="1" applyAlignment="1">
      <alignment horizontal="right" vertical="center"/>
    </xf>
    <xf numFmtId="169" fontId="27" fillId="0" borderId="14" xfId="3" applyNumberFormat="1" applyFont="1" applyFill="1" applyBorder="1" applyAlignment="1" applyProtection="1">
      <alignment vertical="center"/>
      <protection locked="0"/>
    </xf>
    <xf numFmtId="169" fontId="10" fillId="0" borderId="37" xfId="3" applyNumberFormat="1" applyFont="1" applyBorder="1" applyAlignment="1">
      <alignment horizontal="left" vertical="center"/>
    </xf>
    <xf numFmtId="169" fontId="10" fillId="0" borderId="37" xfId="3" applyNumberFormat="1" applyFont="1" applyBorder="1" applyAlignment="1">
      <alignment horizontal="right" vertical="center" shrinkToFit="1"/>
    </xf>
    <xf numFmtId="169" fontId="24" fillId="0" borderId="37" xfId="3" applyNumberFormat="1" applyFont="1" applyBorder="1" applyAlignment="1">
      <alignment horizontal="right" vertical="center"/>
    </xf>
    <xf numFmtId="169" fontId="24" fillId="0" borderId="37" xfId="3" applyNumberFormat="1" applyFont="1" applyBorder="1" applyAlignment="1">
      <alignment horizontal="right" vertical="center" shrinkToFit="1"/>
    </xf>
    <xf numFmtId="0" fontId="32" fillId="0" borderId="0" xfId="0" applyFont="1" applyAlignment="1">
      <alignment horizontal="left" vertical="center" wrapText="1"/>
    </xf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horizontal="center" vertical="center" wrapText="1"/>
    </xf>
    <xf numFmtId="0" fontId="32" fillId="0" borderId="0" xfId="0" applyFont="1" applyAlignment="1">
      <alignment vertical="center" wrapText="1"/>
    </xf>
    <xf numFmtId="0" fontId="33" fillId="0" borderId="0" xfId="0" applyFont="1" applyAlignment="1">
      <alignment vertical="center" wrapText="1"/>
    </xf>
    <xf numFmtId="0" fontId="33" fillId="0" borderId="0" xfId="0" applyFont="1" applyAlignment="1">
      <alignment horizontal="left" vertical="center" wrapText="1"/>
    </xf>
    <xf numFmtId="0" fontId="32" fillId="0" borderId="25" xfId="0" applyFont="1" applyBorder="1" applyAlignment="1">
      <alignment horizontal="left" vertical="center" wrapText="1"/>
    </xf>
    <xf numFmtId="167" fontId="34" fillId="0" borderId="0" xfId="1" applyNumberFormat="1" applyFont="1" applyAlignment="1">
      <alignment horizontal="left" vertical="center"/>
    </xf>
    <xf numFmtId="167" fontId="33" fillId="0" borderId="0" xfId="1" applyNumberFormat="1" applyFont="1" applyAlignment="1">
      <alignment horizontal="left" vertical="center"/>
    </xf>
    <xf numFmtId="0" fontId="34" fillId="0" borderId="0" xfId="0" applyFont="1" applyAlignment="1">
      <alignment horizontal="left" vertical="center"/>
    </xf>
    <xf numFmtId="0" fontId="32" fillId="0" borderId="5" xfId="0" applyFont="1" applyBorder="1" applyAlignment="1">
      <alignment horizontal="left" vertical="center" wrapText="1"/>
    </xf>
    <xf numFmtId="0" fontId="32" fillId="0" borderId="5" xfId="0" applyFont="1" applyBorder="1" applyAlignment="1">
      <alignment horizontal="left" vertical="center"/>
    </xf>
    <xf numFmtId="0" fontId="32" fillId="0" borderId="5" xfId="0" applyFont="1" applyBorder="1" applyAlignment="1">
      <alignment horizontal="center" vertical="center" wrapText="1"/>
    </xf>
    <xf numFmtId="0" fontId="34" fillId="0" borderId="5" xfId="0" applyFont="1" applyBorder="1" applyAlignment="1">
      <alignment horizontal="left" vertical="center" wrapText="1"/>
    </xf>
    <xf numFmtId="0" fontId="33" fillId="0" borderId="5" xfId="0" applyFont="1" applyBorder="1" applyAlignment="1">
      <alignment horizontal="left" vertical="center" wrapText="1"/>
    </xf>
    <xf numFmtId="0" fontId="32" fillId="0" borderId="23" xfId="0" applyFont="1" applyBorder="1" applyAlignment="1">
      <alignment horizontal="left" vertical="center" wrapText="1"/>
    </xf>
    <xf numFmtId="0" fontId="35" fillId="0" borderId="0" xfId="0" applyFont="1" applyAlignment="1">
      <alignment horizontal="left" vertical="center" wrapText="1"/>
    </xf>
    <xf numFmtId="0" fontId="35" fillId="0" borderId="0" xfId="0" applyFont="1" applyAlignment="1">
      <alignment horizontal="left" vertical="center"/>
    </xf>
    <xf numFmtId="0" fontId="35" fillId="0" borderId="0" xfId="0" applyFont="1" applyAlignment="1">
      <alignment horizontal="center" vertical="center" wrapText="1"/>
    </xf>
    <xf numFmtId="0" fontId="35" fillId="0" borderId="0" xfId="0" applyFont="1" applyAlignment="1">
      <alignment vertical="center" wrapText="1"/>
    </xf>
    <xf numFmtId="0" fontId="36" fillId="0" borderId="0" xfId="0" applyFont="1" applyAlignment="1">
      <alignment vertical="center" wrapText="1"/>
    </xf>
    <xf numFmtId="0" fontId="36" fillId="0" borderId="0" xfId="0" applyFont="1" applyAlignment="1">
      <alignment horizontal="left" vertical="center" wrapText="1"/>
    </xf>
    <xf numFmtId="0" fontId="35" fillId="0" borderId="25" xfId="0" applyFont="1" applyBorder="1" applyAlignment="1">
      <alignment horizontal="left" vertical="center" wrapText="1"/>
    </xf>
    <xf numFmtId="167" fontId="37" fillId="0" borderId="0" xfId="1" applyNumberFormat="1" applyFont="1" applyAlignment="1">
      <alignment horizontal="left" vertical="center"/>
    </xf>
    <xf numFmtId="167" fontId="36" fillId="0" borderId="0" xfId="1" applyNumberFormat="1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35" fillId="0" borderId="5" xfId="0" applyFont="1" applyBorder="1" applyAlignment="1">
      <alignment horizontal="left" vertical="center" wrapText="1"/>
    </xf>
    <xf numFmtId="0" fontId="35" fillId="0" borderId="5" xfId="0" applyFont="1" applyBorder="1" applyAlignment="1">
      <alignment horizontal="left" vertical="center"/>
    </xf>
    <xf numFmtId="0" fontId="35" fillId="0" borderId="5" xfId="0" applyFont="1" applyBorder="1" applyAlignment="1">
      <alignment horizontal="center" vertical="center" wrapText="1"/>
    </xf>
    <xf numFmtId="0" fontId="37" fillId="0" borderId="5" xfId="0" applyFont="1" applyBorder="1" applyAlignment="1">
      <alignment horizontal="left" vertical="center" wrapText="1"/>
    </xf>
    <xf numFmtId="0" fontId="36" fillId="0" borderId="5" xfId="0" applyFont="1" applyBorder="1" applyAlignment="1">
      <alignment horizontal="left" vertical="center" wrapText="1"/>
    </xf>
    <xf numFmtId="0" fontId="35" fillId="0" borderId="23" xfId="0" applyFont="1" applyBorder="1" applyAlignment="1">
      <alignment horizontal="left" vertical="center" wrapText="1"/>
    </xf>
    <xf numFmtId="0" fontId="22" fillId="0" borderId="0" xfId="0" applyFont="1" applyAlignment="1">
      <alignment horizontal="center" vertical="top"/>
    </xf>
    <xf numFmtId="0" fontId="5" fillId="0" borderId="0" xfId="0" applyFont="1" applyAlignment="1">
      <alignment horizontal="left" vertical="top"/>
    </xf>
    <xf numFmtId="169" fontId="24" fillId="0" borderId="0" xfId="0" applyNumberFormat="1" applyFont="1" applyAlignment="1">
      <alignment horizontal="left" vertical="center"/>
    </xf>
    <xf numFmtId="0" fontId="23" fillId="0" borderId="0" xfId="0" applyFont="1" applyAlignment="1">
      <alignment horizontal="left" vertical="center"/>
    </xf>
    <xf numFmtId="0" fontId="4" fillId="0" borderId="0" xfId="25" applyAlignment="1">
      <alignment horizontal="left" vertical="top"/>
    </xf>
    <xf numFmtId="0" fontId="23" fillId="0" borderId="0" xfId="0" applyFont="1" applyAlignment="1">
      <alignment horizontal="left" vertical="center" wrapText="1"/>
    </xf>
    <xf numFmtId="0" fontId="23" fillId="0" borderId="0" xfId="0" applyFont="1" applyAlignment="1">
      <alignment vertical="center" wrapText="1"/>
    </xf>
    <xf numFmtId="0" fontId="24" fillId="0" borderId="0" xfId="0" applyFont="1" applyAlignment="1">
      <alignment vertical="center" wrapText="1"/>
    </xf>
    <xf numFmtId="0" fontId="24" fillId="0" borderId="0" xfId="0" applyFont="1" applyAlignment="1">
      <alignment horizontal="left" vertical="center" wrapText="1"/>
    </xf>
    <xf numFmtId="0" fontId="23" fillId="0" borderId="25" xfId="0" applyFont="1" applyBorder="1" applyAlignment="1">
      <alignment horizontal="left" vertical="center" wrapText="1"/>
    </xf>
    <xf numFmtId="167" fontId="24" fillId="0" borderId="0" xfId="1" applyNumberFormat="1" applyFont="1" applyAlignment="1">
      <alignment horizontal="left" vertical="center"/>
    </xf>
    <xf numFmtId="0" fontId="23" fillId="0" borderId="5" xfId="0" applyFont="1" applyBorder="1" applyAlignment="1">
      <alignment horizontal="left" vertical="center" wrapText="1"/>
    </xf>
    <xf numFmtId="0" fontId="23" fillId="0" borderId="5" xfId="0" applyFont="1" applyBorder="1" applyAlignment="1">
      <alignment horizontal="left" vertical="center"/>
    </xf>
    <xf numFmtId="0" fontId="23" fillId="0" borderId="5" xfId="0" applyFont="1" applyBorder="1" applyAlignment="1">
      <alignment horizontal="center" vertical="center" wrapText="1"/>
    </xf>
    <xf numFmtId="0" fontId="22" fillId="0" borderId="5" xfId="0" applyFont="1" applyBorder="1" applyAlignment="1">
      <alignment horizontal="left" vertical="center" wrapText="1"/>
    </xf>
    <xf numFmtId="0" fontId="24" fillId="0" borderId="5" xfId="0" applyFont="1" applyBorder="1" applyAlignment="1">
      <alignment horizontal="left" vertical="center" wrapText="1"/>
    </xf>
    <xf numFmtId="0" fontId="23" fillId="0" borderId="23" xfId="0" applyFont="1" applyBorder="1" applyAlignment="1">
      <alignment horizontal="left" vertical="center" wrapText="1"/>
    </xf>
    <xf numFmtId="0" fontId="21" fillId="0" borderId="18" xfId="0" applyFont="1" applyBorder="1" applyAlignment="1" applyProtection="1">
      <alignment horizontal="left" vertical="center"/>
      <protection locked="0"/>
    </xf>
    <xf numFmtId="0" fontId="0" fillId="0" borderId="0" xfId="0" applyAlignment="1">
      <alignment horizontal="left" vertical="center"/>
    </xf>
    <xf numFmtId="0" fontId="29" fillId="0" borderId="18" xfId="0" applyFont="1" applyBorder="1" applyAlignment="1" applyProtection="1">
      <alignment vertical="center"/>
      <protection locked="0"/>
    </xf>
    <xf numFmtId="0" fontId="27" fillId="0" borderId="18" xfId="0" applyFont="1" applyBorder="1" applyAlignment="1" applyProtection="1">
      <alignment horizontal="left" vertical="center" wrapText="1"/>
      <protection locked="0"/>
    </xf>
    <xf numFmtId="0" fontId="21" fillId="0" borderId="15" xfId="0" applyFont="1" applyBorder="1" applyAlignment="1" applyProtection="1">
      <alignment horizontal="left" vertical="center"/>
      <protection locked="0"/>
    </xf>
    <xf numFmtId="0" fontId="38" fillId="0" borderId="15" xfId="0" applyFont="1" applyBorder="1" applyAlignment="1" applyProtection="1">
      <alignment horizontal="center" vertical="center"/>
      <protection locked="0"/>
    </xf>
    <xf numFmtId="174" fontId="26" fillId="0" borderId="14" xfId="0" applyNumberFormat="1" applyFont="1" applyBorder="1" applyAlignment="1" applyProtection="1">
      <alignment vertical="top"/>
      <protection locked="0"/>
    </xf>
    <xf numFmtId="0" fontId="29" fillId="0" borderId="14" xfId="0" applyFont="1" applyBorder="1" applyAlignment="1">
      <alignment horizontal="center" vertical="center"/>
    </xf>
    <xf numFmtId="0" fontId="21" fillId="0" borderId="18" xfId="0" applyFont="1" applyBorder="1" applyAlignment="1" applyProtection="1">
      <alignment horizontal="left" vertical="top"/>
      <protection locked="0"/>
    </xf>
    <xf numFmtId="0" fontId="40" fillId="0" borderId="13" xfId="19" applyFont="1" applyBorder="1" applyAlignment="1">
      <alignment vertical="center"/>
    </xf>
    <xf numFmtId="1" fontId="15" fillId="0" borderId="13" xfId="13" applyNumberFormat="1" applyFont="1" applyBorder="1" applyAlignment="1" applyProtection="1">
      <alignment horizontal="center" vertical="center"/>
      <protection locked="0"/>
    </xf>
    <xf numFmtId="0" fontId="15" fillId="0" borderId="13" xfId="13" applyFont="1" applyBorder="1" applyAlignment="1" applyProtection="1">
      <alignment horizontal="center" vertical="center"/>
      <protection locked="0"/>
    </xf>
    <xf numFmtId="1" fontId="15" fillId="0" borderId="14" xfId="0" quotePrefix="1" applyNumberFormat="1" applyFont="1" applyBorder="1" applyAlignment="1" applyProtection="1">
      <alignment vertical="center"/>
      <protection locked="0"/>
    </xf>
    <xf numFmtId="1" fontId="23" fillId="0" borderId="26" xfId="0" applyNumberFormat="1" applyFont="1" applyBorder="1" applyAlignment="1">
      <alignment horizontal="center" vertical="center" shrinkToFit="1"/>
    </xf>
    <xf numFmtId="1" fontId="23" fillId="0" borderId="13" xfId="13" applyNumberFormat="1" applyFont="1" applyBorder="1" applyAlignment="1" applyProtection="1">
      <alignment horizontal="center" vertical="center"/>
      <protection locked="0"/>
    </xf>
    <xf numFmtId="169" fontId="23" fillId="0" borderId="13" xfId="3" applyNumberFormat="1" applyFont="1" applyFill="1" applyBorder="1" applyAlignment="1" applyProtection="1">
      <alignment horizontal="right" vertical="center"/>
      <protection locked="0"/>
    </xf>
    <xf numFmtId="164" fontId="23" fillId="0" borderId="10" xfId="0" applyNumberFormat="1" applyFont="1" applyBorder="1" applyAlignment="1">
      <alignment horizontal="right" vertical="center" shrinkToFit="1"/>
    </xf>
    <xf numFmtId="164" fontId="23" fillId="0" borderId="0" xfId="1" applyFont="1" applyFill="1" applyAlignment="1">
      <alignment vertical="center"/>
    </xf>
    <xf numFmtId="9" fontId="23" fillId="0" borderId="0" xfId="2" applyFont="1" applyFill="1" applyAlignment="1">
      <alignment vertical="center"/>
    </xf>
    <xf numFmtId="167" fontId="23" fillId="0" borderId="0" xfId="1" applyNumberFormat="1" applyFont="1" applyFill="1" applyAlignment="1">
      <alignment horizontal="left" vertical="center"/>
    </xf>
    <xf numFmtId="0" fontId="41" fillId="0" borderId="13" xfId="19" applyFont="1" applyBorder="1" applyAlignment="1">
      <alignment vertical="center"/>
    </xf>
    <xf numFmtId="0" fontId="41" fillId="0" borderId="14" xfId="19" applyFont="1" applyBorder="1" applyAlignment="1">
      <alignment vertical="center"/>
    </xf>
    <xf numFmtId="0" fontId="40" fillId="0" borderId="14" xfId="19" applyFont="1" applyBorder="1" applyAlignment="1">
      <alignment vertical="center"/>
    </xf>
    <xf numFmtId="0" fontId="27" fillId="0" borderId="14" xfId="19" applyFont="1" applyBorder="1" applyAlignment="1">
      <alignment vertical="center"/>
    </xf>
    <xf numFmtId="1" fontId="21" fillId="0" borderId="14" xfId="0" applyNumberFormat="1" applyFont="1" applyBorder="1" applyAlignment="1" applyProtection="1">
      <alignment vertical="center"/>
      <protection locked="0"/>
    </xf>
    <xf numFmtId="1" fontId="21" fillId="0" borderId="19" xfId="0" applyNumberFormat="1" applyFont="1" applyBorder="1" applyAlignment="1" applyProtection="1">
      <alignment horizontal="left" vertical="center"/>
      <protection locked="0"/>
    </xf>
    <xf numFmtId="0" fontId="25" fillId="0" borderId="14" xfId="19" applyFont="1" applyBorder="1" applyAlignment="1">
      <alignment vertical="center"/>
    </xf>
    <xf numFmtId="1" fontId="21" fillId="0" borderId="18" xfId="0" applyNumberFormat="1" applyFont="1" applyBorder="1" applyAlignment="1" applyProtection="1">
      <alignment vertical="center"/>
      <protection locked="0"/>
    </xf>
    <xf numFmtId="1" fontId="15" fillId="0" borderId="18" xfId="0" applyNumberFormat="1" applyFont="1" applyBorder="1" applyAlignment="1" applyProtection="1">
      <alignment vertical="center"/>
      <protection locked="0"/>
    </xf>
    <xf numFmtId="0" fontId="38" fillId="0" borderId="13" xfId="0" applyFont="1" applyBorder="1" applyAlignment="1">
      <alignment horizontal="center" vertical="center"/>
    </xf>
    <xf numFmtId="1" fontId="38" fillId="0" borderId="13" xfId="0" applyNumberFormat="1" applyFont="1" applyBorder="1" applyAlignment="1" applyProtection="1">
      <alignment horizontal="center" vertical="center"/>
      <protection locked="0"/>
    </xf>
    <xf numFmtId="1" fontId="39" fillId="0" borderId="13" xfId="0" applyNumberFormat="1" applyFont="1" applyBorder="1" applyAlignment="1" applyProtection="1">
      <alignment horizontal="center" vertical="center"/>
      <protection locked="0"/>
    </xf>
    <xf numFmtId="164" fontId="38" fillId="0" borderId="13" xfId="18" applyFont="1" applyFill="1" applyBorder="1" applyAlignment="1" applyProtection="1">
      <alignment horizontal="center" vertical="center"/>
      <protection locked="0"/>
    </xf>
    <xf numFmtId="164" fontId="39" fillId="0" borderId="13" xfId="18" applyFont="1" applyFill="1" applyBorder="1" applyAlignment="1" applyProtection="1">
      <alignment horizontal="center" vertical="center"/>
      <protection locked="0"/>
    </xf>
    <xf numFmtId="0" fontId="25" fillId="0" borderId="6" xfId="19" applyFont="1" applyBorder="1" applyAlignment="1">
      <alignment vertical="center"/>
    </xf>
    <xf numFmtId="0" fontId="25" fillId="0" borderId="7" xfId="19" applyFont="1" applyBorder="1" applyAlignment="1">
      <alignment vertical="center"/>
    </xf>
    <xf numFmtId="0" fontId="21" fillId="0" borderId="20" xfId="0" applyFont="1" applyBorder="1" applyAlignment="1" applyProtection="1">
      <alignment vertical="center"/>
      <protection locked="0"/>
    </xf>
    <xf numFmtId="174" fontId="23" fillId="0" borderId="6" xfId="0" applyNumberFormat="1" applyFont="1" applyBorder="1" applyAlignment="1" applyProtection="1">
      <alignment vertical="center"/>
      <protection locked="0"/>
    </xf>
    <xf numFmtId="174" fontId="23" fillId="0" borderId="7" xfId="0" applyNumberFormat="1" applyFont="1" applyBorder="1" applyAlignment="1" applyProtection="1">
      <alignment vertical="center"/>
      <protection locked="0"/>
    </xf>
    <xf numFmtId="174" fontId="15" fillId="0" borderId="18" xfId="0" quotePrefix="1" applyNumberFormat="1" applyFont="1" applyBorder="1" applyAlignment="1" applyProtection="1">
      <alignment horizontal="left" vertical="center"/>
      <protection locked="0"/>
    </xf>
    <xf numFmtId="169" fontId="27" fillId="0" borderId="18" xfId="23" applyNumberFormat="1" applyFont="1" applyFill="1" applyBorder="1" applyAlignment="1" applyProtection="1">
      <alignment vertical="center"/>
      <protection locked="0"/>
    </xf>
    <xf numFmtId="0" fontId="27" fillId="0" borderId="3" xfId="0" applyFont="1" applyBorder="1" applyAlignment="1">
      <alignment horizontal="center" vertical="center" wrapText="1"/>
    </xf>
    <xf numFmtId="0" fontId="21" fillId="0" borderId="8" xfId="0" applyFont="1" applyBorder="1" applyAlignment="1">
      <alignment vertical="center"/>
    </xf>
    <xf numFmtId="0" fontId="25" fillId="0" borderId="8" xfId="19" applyFont="1" applyBorder="1" applyAlignment="1">
      <alignment vertical="center"/>
    </xf>
    <xf numFmtId="174" fontId="23" fillId="0" borderId="8" xfId="0" applyNumberFormat="1" applyFont="1" applyBorder="1" applyAlignment="1" applyProtection="1">
      <alignment vertical="center"/>
      <protection locked="0"/>
    </xf>
    <xf numFmtId="0" fontId="21" fillId="0" borderId="13" xfId="0" applyFont="1" applyBorder="1" applyAlignment="1" applyProtection="1">
      <alignment horizontal="left" vertical="center"/>
      <protection locked="0"/>
    </xf>
    <xf numFmtId="173" fontId="21" fillId="0" borderId="13" xfId="0" applyNumberFormat="1" applyFont="1" applyBorder="1" applyAlignment="1" applyProtection="1">
      <alignment horizontal="right" vertical="center"/>
      <protection locked="0"/>
    </xf>
    <xf numFmtId="164" fontId="15" fillId="0" borderId="13" xfId="18" applyFont="1" applyFill="1" applyBorder="1" applyAlignment="1" applyProtection="1">
      <alignment horizontal="center" vertical="center"/>
      <protection locked="0"/>
    </xf>
    <xf numFmtId="164" fontId="21" fillId="0" borderId="13" xfId="18" applyFont="1" applyFill="1" applyBorder="1" applyAlignment="1" applyProtection="1">
      <alignment horizontal="center" vertical="center"/>
      <protection locked="0"/>
    </xf>
    <xf numFmtId="0" fontId="15" fillId="0" borderId="13" xfId="0" applyFont="1" applyBorder="1" applyAlignment="1" applyProtection="1">
      <alignment horizontal="left" vertical="center"/>
      <protection locked="0"/>
    </xf>
    <xf numFmtId="0" fontId="38" fillId="0" borderId="47" xfId="0" applyFont="1" applyBorder="1" applyAlignment="1">
      <alignment vertical="center"/>
    </xf>
    <xf numFmtId="169" fontId="29" fillId="0" borderId="13" xfId="15" applyNumberFormat="1" applyFont="1" applyFill="1" applyBorder="1" applyAlignment="1">
      <alignment vertical="center"/>
    </xf>
    <xf numFmtId="0" fontId="30" fillId="0" borderId="15" xfId="0" applyFont="1" applyBorder="1" applyAlignment="1">
      <alignment horizontal="center" vertical="center"/>
    </xf>
    <xf numFmtId="0" fontId="15" fillId="0" borderId="54" xfId="0" applyFont="1" applyBorder="1" applyAlignment="1">
      <alignment horizontal="left" vertical="center"/>
    </xf>
    <xf numFmtId="0" fontId="15" fillId="0" borderId="54" xfId="0" applyFont="1" applyBorder="1" applyAlignment="1">
      <alignment horizontal="left" vertical="center" wrapText="1"/>
    </xf>
    <xf numFmtId="0" fontId="39" fillId="0" borderId="14" xfId="0" applyFont="1" applyBorder="1" applyAlignment="1">
      <alignment horizontal="left" vertical="center"/>
    </xf>
    <xf numFmtId="0" fontId="39" fillId="0" borderId="13" xfId="0" applyFont="1" applyBorder="1" applyAlignment="1">
      <alignment horizontal="center" vertical="center" wrapText="1"/>
    </xf>
    <xf numFmtId="164" fontId="39" fillId="0" borderId="13" xfId="1" applyFont="1" applyBorder="1" applyAlignment="1">
      <alignment horizontal="left" vertical="center" shrinkToFit="1"/>
    </xf>
    <xf numFmtId="0" fontId="9" fillId="0" borderId="42" xfId="0" applyFont="1" applyBorder="1" applyAlignment="1">
      <alignment horizontal="left" vertical="center" wrapText="1"/>
    </xf>
    <xf numFmtId="0" fontId="9" fillId="0" borderId="41" xfId="0" applyFont="1" applyBorder="1" applyAlignment="1">
      <alignment horizontal="left" vertical="center" wrapText="1"/>
    </xf>
    <xf numFmtId="164" fontId="15" fillId="0" borderId="13" xfId="1" applyFont="1" applyFill="1" applyBorder="1" applyAlignment="1" applyProtection="1">
      <alignment horizontal="center" vertical="center"/>
      <protection locked="0"/>
    </xf>
    <xf numFmtId="169" fontId="0" fillId="0" borderId="0" xfId="0" applyNumberFormat="1" applyAlignment="1">
      <alignment horizontal="left" vertical="top"/>
    </xf>
    <xf numFmtId="164" fontId="15" fillId="0" borderId="15" xfId="1" applyFont="1" applyBorder="1" applyAlignment="1" applyProtection="1">
      <alignment horizontal="center" vertical="center"/>
      <protection locked="0"/>
    </xf>
    <xf numFmtId="9" fontId="25" fillId="0" borderId="0" xfId="2" applyFont="1" applyFill="1" applyBorder="1" applyAlignment="1">
      <alignment horizontal="center" vertical="center"/>
    </xf>
    <xf numFmtId="9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164" fontId="15" fillId="0" borderId="0" xfId="1" applyFont="1" applyFill="1" applyBorder="1" applyAlignment="1">
      <alignment horizontal="center" vertical="center"/>
    </xf>
    <xf numFmtId="9" fontId="3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" fontId="32" fillId="0" borderId="0" xfId="0" applyNumberFormat="1" applyFont="1" applyAlignment="1">
      <alignment horizontal="center" vertical="center" wrapText="1"/>
    </xf>
    <xf numFmtId="1" fontId="23" fillId="0" borderId="0" xfId="0" applyNumberFormat="1" applyFont="1" applyAlignment="1">
      <alignment horizontal="center" vertical="center" wrapText="1"/>
    </xf>
    <xf numFmtId="1" fontId="9" fillId="0" borderId="0" xfId="1" applyNumberFormat="1" applyFont="1" applyAlignment="1">
      <alignment horizontal="center" vertical="top"/>
    </xf>
    <xf numFmtId="1" fontId="27" fillId="0" borderId="0" xfId="1" applyNumberFormat="1" applyFont="1" applyFill="1" applyAlignment="1">
      <alignment horizontal="center" vertical="center"/>
    </xf>
    <xf numFmtId="1" fontId="27" fillId="0" borderId="0" xfId="1" applyNumberFormat="1" applyFont="1" applyAlignment="1">
      <alignment horizontal="center" vertical="center"/>
    </xf>
    <xf numFmtId="1" fontId="10" fillId="0" borderId="0" xfId="1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1" fontId="0" fillId="0" borderId="0" xfId="1" applyNumberFormat="1" applyFont="1" applyAlignment="1">
      <alignment horizontal="center" vertical="top"/>
    </xf>
    <xf numFmtId="1" fontId="15" fillId="0" borderId="0" xfId="1" applyNumberFormat="1" applyFont="1" applyFill="1" applyAlignment="1">
      <alignment horizontal="center" vertical="center"/>
    </xf>
    <xf numFmtId="1" fontId="35" fillId="0" borderId="0" xfId="0" applyNumberFormat="1" applyFont="1" applyAlignment="1">
      <alignment horizontal="center" vertical="center" wrapText="1"/>
    </xf>
    <xf numFmtId="2" fontId="39" fillId="0" borderId="15" xfId="0" applyNumberFormat="1" applyFont="1" applyBorder="1" applyAlignment="1">
      <alignment horizontal="right" vertical="center" shrinkToFit="1"/>
    </xf>
    <xf numFmtId="1" fontId="17" fillId="0" borderId="0" xfId="0" applyNumberFormat="1" applyFont="1" applyAlignment="1">
      <alignment horizontal="center" vertical="center"/>
    </xf>
    <xf numFmtId="0" fontId="23" fillId="3" borderId="9" xfId="0" applyFont="1" applyFill="1" applyBorder="1" applyAlignment="1">
      <alignment horizontal="center" vertical="center" wrapText="1"/>
    </xf>
    <xf numFmtId="169" fontId="22" fillId="0" borderId="0" xfId="0" applyNumberFormat="1" applyFont="1" applyAlignment="1">
      <alignment horizontal="left" vertical="center"/>
    </xf>
    <xf numFmtId="9" fontId="25" fillId="0" borderId="0" xfId="2" applyFont="1" applyFill="1" applyBorder="1" applyAlignment="1">
      <alignment horizontal="left" vertical="center"/>
    </xf>
    <xf numFmtId="9" fontId="33" fillId="0" borderId="0" xfId="0" applyNumberFormat="1" applyFont="1" applyAlignment="1">
      <alignment horizontal="left" vertical="center"/>
    </xf>
    <xf numFmtId="0" fontId="15" fillId="0" borderId="60" xfId="0" applyFont="1" applyBorder="1" applyAlignment="1">
      <alignment horizontal="left" vertical="center" wrapText="1"/>
    </xf>
    <xf numFmtId="0" fontId="15" fillId="0" borderId="41" xfId="0" applyFont="1" applyBorder="1" applyAlignment="1">
      <alignment horizontal="left" vertical="center" wrapText="1"/>
    </xf>
    <xf numFmtId="0" fontId="15" fillId="0" borderId="41" xfId="0" applyFont="1" applyBorder="1" applyAlignment="1">
      <alignment horizontal="center" vertical="center"/>
    </xf>
    <xf numFmtId="0" fontId="15" fillId="0" borderId="41" xfId="0" applyFont="1" applyBorder="1" applyAlignment="1">
      <alignment horizontal="left" vertical="center"/>
    </xf>
    <xf numFmtId="169" fontId="15" fillId="0" borderId="41" xfId="3" applyNumberFormat="1" applyFont="1" applyFill="1" applyBorder="1" applyAlignment="1">
      <alignment horizontal="left" vertical="center"/>
    </xf>
    <xf numFmtId="169" fontId="23" fillId="0" borderId="42" xfId="3" applyNumberFormat="1" applyFont="1" applyFill="1" applyBorder="1" applyAlignment="1">
      <alignment horizontal="left" vertical="center"/>
    </xf>
    <xf numFmtId="169" fontId="15" fillId="0" borderId="42" xfId="3" applyNumberFormat="1" applyFont="1" applyFill="1" applyBorder="1" applyAlignment="1">
      <alignment horizontal="left" vertical="center"/>
    </xf>
    <xf numFmtId="0" fontId="15" fillId="0" borderId="43" xfId="0" applyFont="1" applyBorder="1" applyAlignment="1">
      <alignment horizontal="left" vertical="center"/>
    </xf>
    <xf numFmtId="0" fontId="15" fillId="0" borderId="43" xfId="0" applyFont="1" applyBorder="1" applyAlignment="1">
      <alignment horizontal="left" vertical="center" wrapText="1"/>
    </xf>
    <xf numFmtId="0" fontId="21" fillId="0" borderId="50" xfId="0" applyFont="1" applyBorder="1" applyAlignment="1" applyProtection="1">
      <alignment horizontal="center" vertical="center"/>
      <protection locked="0"/>
    </xf>
    <xf numFmtId="0" fontId="21" fillId="0" borderId="15" xfId="0" applyFont="1" applyBorder="1" applyAlignment="1" applyProtection="1">
      <alignment horizontal="center" vertical="center"/>
      <protection locked="0"/>
    </xf>
    <xf numFmtId="169" fontId="27" fillId="0" borderId="13" xfId="3" applyNumberFormat="1" applyFont="1" applyBorder="1" applyAlignment="1" applyProtection="1">
      <alignment horizontal="right" vertical="center"/>
      <protection locked="0"/>
    </xf>
    <xf numFmtId="0" fontId="21" fillId="0" borderId="18" xfId="0" applyFont="1" applyBorder="1" applyAlignment="1" applyProtection="1">
      <alignment horizontal="center" vertical="center"/>
      <protection locked="0"/>
    </xf>
    <xf numFmtId="1" fontId="21" fillId="0" borderId="44" xfId="0" applyNumberFormat="1" applyFont="1" applyBorder="1" applyAlignment="1" applyProtection="1">
      <alignment horizontal="center" vertical="center"/>
      <protection locked="0"/>
    </xf>
    <xf numFmtId="165" fontId="15" fillId="0" borderId="16" xfId="15" applyFont="1" applyFill="1" applyBorder="1" applyAlignment="1">
      <alignment vertical="center"/>
    </xf>
    <xf numFmtId="0" fontId="23" fillId="0" borderId="0" xfId="0" applyFont="1" applyAlignment="1">
      <alignment horizontal="left" vertical="top"/>
    </xf>
    <xf numFmtId="170" fontId="24" fillId="0" borderId="0" xfId="1" applyNumberFormat="1" applyFont="1" applyAlignment="1">
      <alignment horizontal="left" vertical="top"/>
    </xf>
    <xf numFmtId="169" fontId="21" fillId="0" borderId="13" xfId="15" applyNumberFormat="1" applyFont="1" applyFill="1" applyBorder="1" applyAlignment="1" applyProtection="1">
      <alignment horizontal="right" vertical="center"/>
      <protection locked="0"/>
    </xf>
    <xf numFmtId="0" fontId="21" fillId="0" borderId="18" xfId="0" applyFont="1" applyBorder="1" applyAlignment="1">
      <alignment vertical="center"/>
    </xf>
    <xf numFmtId="164" fontId="21" fillId="0" borderId="13" xfId="18" applyFont="1" applyFill="1" applyBorder="1" applyAlignment="1" applyProtection="1">
      <alignment horizontal="right" vertical="center"/>
      <protection locked="0"/>
    </xf>
    <xf numFmtId="174" fontId="26" fillId="0" borderId="18" xfId="0" applyNumberFormat="1" applyFont="1" applyBorder="1" applyAlignment="1" applyProtection="1">
      <alignment horizontal="left" vertical="center"/>
      <protection locked="0"/>
    </xf>
    <xf numFmtId="174" fontId="21" fillId="0" borderId="18" xfId="0" quotePrefix="1" applyNumberFormat="1" applyFont="1" applyBorder="1" applyAlignment="1" applyProtection="1">
      <alignment vertical="center"/>
      <protection locked="0"/>
    </xf>
    <xf numFmtId="0" fontId="26" fillId="0" borderId="18" xfId="0" applyFont="1" applyBorder="1" applyAlignment="1" applyProtection="1">
      <alignment horizontal="left" vertical="center"/>
      <protection locked="0"/>
    </xf>
    <xf numFmtId="1" fontId="21" fillId="0" borderId="14" xfId="0" applyNumberFormat="1" applyFont="1" applyBorder="1" applyAlignment="1" applyProtection="1">
      <alignment horizontal="left" vertical="center"/>
      <protection locked="0"/>
    </xf>
    <xf numFmtId="1" fontId="27" fillId="0" borderId="18" xfId="0" applyNumberFormat="1" applyFont="1" applyBorder="1" applyAlignment="1" applyProtection="1">
      <alignment horizontal="center" vertical="center"/>
      <protection locked="0"/>
    </xf>
    <xf numFmtId="164" fontId="27" fillId="0" borderId="13" xfId="18" applyFont="1" applyFill="1" applyBorder="1" applyAlignment="1" applyProtection="1">
      <alignment horizontal="center" vertical="center"/>
      <protection locked="0"/>
    </xf>
    <xf numFmtId="0" fontId="27" fillId="0" borderId="45" xfId="19" applyFont="1" applyBorder="1" applyAlignment="1">
      <alignment vertical="center" wrapText="1"/>
    </xf>
    <xf numFmtId="169" fontId="9" fillId="0" borderId="13" xfId="15" applyNumberFormat="1" applyFont="1" applyFill="1" applyBorder="1"/>
    <xf numFmtId="0" fontId="25" fillId="0" borderId="45" xfId="19" applyFont="1" applyBorder="1" applyAlignment="1">
      <alignment vertical="center" wrapText="1"/>
    </xf>
    <xf numFmtId="1" fontId="21" fillId="0" borderId="46" xfId="0" applyNumberFormat="1" applyFont="1" applyBorder="1" applyAlignment="1" applyProtection="1">
      <alignment vertical="center"/>
      <protection locked="0"/>
    </xf>
    <xf numFmtId="1" fontId="15" fillId="0" borderId="18" xfId="0" applyNumberFormat="1" applyFont="1" applyBorder="1" applyAlignment="1" applyProtection="1">
      <alignment horizontal="center" vertical="center"/>
      <protection locked="0"/>
    </xf>
    <xf numFmtId="165" fontId="21" fillId="0" borderId="13" xfId="15" applyFont="1" applyFill="1" applyBorder="1" applyAlignment="1" applyProtection="1">
      <alignment horizontal="right" vertical="top"/>
      <protection locked="0"/>
    </xf>
    <xf numFmtId="165" fontId="21" fillId="0" borderId="13" xfId="15" applyFont="1" applyFill="1" applyBorder="1" applyAlignment="1" applyProtection="1">
      <alignment horizontal="center" vertical="center"/>
      <protection locked="0"/>
    </xf>
    <xf numFmtId="1" fontId="21" fillId="0" borderId="20" xfId="0" applyNumberFormat="1" applyFont="1" applyBorder="1" applyAlignment="1" applyProtection="1">
      <alignment vertical="center" wrapText="1"/>
      <protection locked="0"/>
    </xf>
    <xf numFmtId="1" fontId="21" fillId="0" borderId="46" xfId="0" applyNumberFormat="1" applyFont="1" applyBorder="1" applyAlignment="1" applyProtection="1">
      <alignment vertical="center" wrapText="1"/>
      <protection locked="0"/>
    </xf>
    <xf numFmtId="165" fontId="21" fillId="0" borderId="13" xfId="15" applyFont="1" applyFill="1" applyBorder="1" applyAlignment="1" applyProtection="1">
      <alignment horizontal="right" vertical="center"/>
      <protection locked="0"/>
    </xf>
    <xf numFmtId="174" fontId="26" fillId="0" borderId="18" xfId="0" quotePrefix="1" applyNumberFormat="1" applyFont="1" applyBorder="1" applyAlignment="1" applyProtection="1">
      <alignment vertical="center" wrapText="1"/>
      <protection locked="0"/>
    </xf>
    <xf numFmtId="1" fontId="26" fillId="0" borderId="14" xfId="0" applyNumberFormat="1" applyFont="1" applyBorder="1" applyAlignment="1" applyProtection="1">
      <alignment horizontal="left" vertical="center"/>
      <protection locked="0"/>
    </xf>
    <xf numFmtId="164" fontId="21" fillId="0" borderId="13" xfId="1" applyFont="1" applyFill="1" applyBorder="1" applyAlignment="1" applyProtection="1">
      <alignment horizontal="center" vertical="center"/>
      <protection locked="0"/>
    </xf>
    <xf numFmtId="164" fontId="27" fillId="0" borderId="45" xfId="18" applyFont="1" applyFill="1" applyBorder="1" applyAlignment="1">
      <alignment vertical="center"/>
    </xf>
    <xf numFmtId="164" fontId="15" fillId="0" borderId="18" xfId="18" applyFont="1" applyFill="1" applyBorder="1" applyAlignment="1" applyProtection="1">
      <alignment horizontal="center" vertical="center"/>
      <protection locked="0"/>
    </xf>
    <xf numFmtId="164" fontId="21" fillId="0" borderId="17" xfId="18" applyFont="1" applyFill="1" applyBorder="1" applyAlignment="1" applyProtection="1">
      <alignment horizontal="right" vertical="center"/>
      <protection locked="0"/>
    </xf>
    <xf numFmtId="174" fontId="21" fillId="0" borderId="14" xfId="0" applyNumberFormat="1" applyFont="1" applyBorder="1" applyAlignment="1" applyProtection="1">
      <alignment horizontal="left" vertical="center"/>
      <protection locked="0"/>
    </xf>
    <xf numFmtId="0" fontId="21" fillId="0" borderId="18" xfId="0" applyFont="1" applyBorder="1" applyAlignment="1" applyProtection="1">
      <alignment vertical="center" wrapText="1"/>
      <protection locked="0"/>
    </xf>
    <xf numFmtId="0" fontId="21" fillId="0" borderId="14" xfId="0" applyFont="1" applyBorder="1" applyAlignment="1">
      <alignment horizontal="center" vertical="center"/>
    </xf>
    <xf numFmtId="164" fontId="21" fillId="0" borderId="13" xfId="1" applyFont="1" applyBorder="1" applyAlignment="1" applyProtection="1">
      <alignment horizontal="right" vertical="center"/>
      <protection locked="0"/>
    </xf>
    <xf numFmtId="164" fontId="9" fillId="0" borderId="13" xfId="1" applyFont="1" applyFill="1" applyBorder="1" applyAlignment="1">
      <alignment vertical="center"/>
    </xf>
    <xf numFmtId="164" fontId="25" fillId="0" borderId="45" xfId="18" applyFont="1" applyFill="1" applyBorder="1" applyAlignment="1">
      <alignment vertical="center"/>
    </xf>
    <xf numFmtId="0" fontId="27" fillId="0" borderId="13" xfId="19" applyFont="1" applyBorder="1" applyAlignment="1">
      <alignment vertical="center"/>
    </xf>
    <xf numFmtId="0" fontId="15" fillId="0" borderId="52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15" fillId="0" borderId="16" xfId="0" applyFont="1" applyBorder="1" applyAlignment="1">
      <alignment horizontal="center" vertical="center"/>
    </xf>
    <xf numFmtId="164" fontId="15" fillId="0" borderId="16" xfId="1" applyFont="1" applyFill="1" applyBorder="1" applyAlignment="1">
      <alignment vertical="center"/>
    </xf>
    <xf numFmtId="0" fontId="15" fillId="0" borderId="18" xfId="0" applyFont="1" applyBorder="1" applyAlignment="1">
      <alignment horizontal="left" vertical="center"/>
    </xf>
    <xf numFmtId="0" fontId="15" fillId="0" borderId="8" xfId="0" applyFont="1" applyBorder="1" applyAlignment="1">
      <alignment horizontal="left" vertical="center"/>
    </xf>
    <xf numFmtId="0" fontId="15" fillId="0" borderId="20" xfId="0" applyFont="1" applyBorder="1" applyAlignment="1">
      <alignment vertical="center"/>
    </xf>
    <xf numFmtId="0" fontId="21" fillId="0" borderId="47" xfId="0" applyFont="1" applyBorder="1" applyAlignment="1">
      <alignment vertical="center"/>
    </xf>
    <xf numFmtId="164" fontId="21" fillId="0" borderId="15" xfId="0" applyNumberFormat="1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21" fillId="0" borderId="16" xfId="0" applyFont="1" applyBorder="1" applyAlignment="1">
      <alignment vertical="center"/>
    </xf>
    <xf numFmtId="0" fontId="21" fillId="0" borderId="13" xfId="0" applyFont="1" applyBorder="1" applyAlignment="1">
      <alignment vertical="center"/>
    </xf>
    <xf numFmtId="164" fontId="21" fillId="0" borderId="13" xfId="0" applyNumberFormat="1" applyFont="1" applyBorder="1" applyAlignment="1">
      <alignment vertical="center"/>
    </xf>
    <xf numFmtId="164" fontId="21" fillId="0" borderId="13" xfId="0" applyNumberFormat="1" applyFont="1" applyBorder="1" applyAlignment="1">
      <alignment horizontal="center" vertical="center"/>
    </xf>
    <xf numFmtId="0" fontId="21" fillId="0" borderId="45" xfId="0" applyFont="1" applyBorder="1" applyAlignment="1">
      <alignment horizontal="center" vertical="center"/>
    </xf>
    <xf numFmtId="164" fontId="21" fillId="0" borderId="16" xfId="0" applyNumberFormat="1" applyFont="1" applyBorder="1" applyAlignment="1">
      <alignment vertical="center"/>
    </xf>
    <xf numFmtId="0" fontId="21" fillId="0" borderId="51" xfId="0" applyFont="1" applyBorder="1" applyAlignment="1">
      <alignment horizontal="center" vertical="center"/>
    </xf>
    <xf numFmtId="0" fontId="27" fillId="0" borderId="16" xfId="0" applyFont="1" applyBorder="1" applyAlignment="1">
      <alignment vertical="center"/>
    </xf>
    <xf numFmtId="0" fontId="21" fillId="0" borderId="13" xfId="0" applyFont="1" applyBorder="1" applyAlignment="1">
      <alignment horizontal="left" vertical="center"/>
    </xf>
    <xf numFmtId="0" fontId="25" fillId="0" borderId="13" xfId="0" applyFont="1" applyBorder="1" applyAlignment="1">
      <alignment vertical="center"/>
    </xf>
    <xf numFmtId="0" fontId="9" fillId="0" borderId="16" xfId="0" applyFont="1" applyBorder="1" applyAlignment="1">
      <alignment vertical="center"/>
    </xf>
    <xf numFmtId="43" fontId="15" fillId="0" borderId="13" xfId="0" applyNumberFormat="1" applyFont="1" applyBorder="1" applyAlignment="1">
      <alignment vertical="center"/>
    </xf>
    <xf numFmtId="0" fontId="21" fillId="0" borderId="6" xfId="0" quotePrefix="1" applyFont="1" applyBorder="1" applyAlignment="1">
      <alignment vertical="center"/>
    </xf>
    <xf numFmtId="176" fontId="10" fillId="0" borderId="37" xfId="0" applyNumberFormat="1" applyFont="1" applyBorder="1" applyAlignment="1">
      <alignment horizontal="left" vertical="center"/>
    </xf>
    <xf numFmtId="176" fontId="10" fillId="0" borderId="37" xfId="0" applyNumberFormat="1" applyFont="1" applyBorder="1" applyAlignment="1">
      <alignment horizontal="right" vertical="center" shrinkToFit="1"/>
    </xf>
    <xf numFmtId="176" fontId="24" fillId="0" borderId="37" xfId="20" applyNumberFormat="1" applyFont="1" applyBorder="1" applyAlignment="1">
      <alignment horizontal="right" vertical="center"/>
    </xf>
    <xf numFmtId="176" fontId="24" fillId="0" borderId="37" xfId="20" applyNumberFormat="1" applyFont="1" applyBorder="1" applyAlignment="1">
      <alignment horizontal="right" vertical="center" shrinkToFit="1"/>
    </xf>
    <xf numFmtId="169" fontId="15" fillId="0" borderId="16" xfId="3" applyNumberFormat="1" applyFont="1" applyBorder="1" applyAlignment="1">
      <alignment horizontal="center" vertical="center"/>
    </xf>
    <xf numFmtId="169" fontId="27" fillId="0" borderId="8" xfId="3" applyNumberFormat="1" applyFont="1" applyFill="1" applyBorder="1" applyAlignment="1">
      <alignment horizontal="center" vertical="center" shrinkToFit="1"/>
    </xf>
    <xf numFmtId="169" fontId="25" fillId="0" borderId="8" xfId="3" applyNumberFormat="1" applyFont="1" applyFill="1" applyBorder="1" applyAlignment="1">
      <alignment horizontal="center" vertical="center" shrinkToFit="1"/>
    </xf>
    <xf numFmtId="169" fontId="15" fillId="0" borderId="48" xfId="3" applyNumberFormat="1" applyFont="1" applyBorder="1" applyAlignment="1">
      <alignment horizontal="center" vertical="center"/>
    </xf>
    <xf numFmtId="1" fontId="9" fillId="0" borderId="33" xfId="0" applyNumberFormat="1" applyFont="1" applyBorder="1" applyAlignment="1">
      <alignment horizontal="center" vertical="center" shrinkToFit="1"/>
    </xf>
    <xf numFmtId="0" fontId="15" fillId="0" borderId="3" xfId="0" applyFont="1" applyBorder="1" applyAlignment="1">
      <alignment horizontal="center" vertical="center" wrapText="1"/>
    </xf>
    <xf numFmtId="1" fontId="21" fillId="0" borderId="45" xfId="0" applyNumberFormat="1" applyFont="1" applyBorder="1" applyAlignment="1" applyProtection="1">
      <alignment horizontal="center" vertical="center"/>
      <protection locked="0"/>
    </xf>
    <xf numFmtId="0" fontId="15" fillId="0" borderId="3" xfId="1" applyNumberFormat="1" applyFont="1" applyFill="1" applyBorder="1" applyAlignment="1">
      <alignment horizontal="center" vertical="center" shrinkToFit="1"/>
    </xf>
    <xf numFmtId="0" fontId="23" fillId="0" borderId="3" xfId="1" applyNumberFormat="1" applyFont="1" applyFill="1" applyBorder="1" applyAlignment="1">
      <alignment horizontal="center" vertical="center" shrinkToFit="1"/>
    </xf>
    <xf numFmtId="164" fontId="21" fillId="0" borderId="51" xfId="0" applyNumberFormat="1" applyFont="1" applyBorder="1" applyAlignment="1">
      <alignment horizontal="center" vertical="center"/>
    </xf>
    <xf numFmtId="176" fontId="15" fillId="0" borderId="16" xfId="0" applyNumberFormat="1" applyFont="1" applyBorder="1" applyAlignment="1">
      <alignment vertical="center"/>
    </xf>
    <xf numFmtId="176" fontId="21" fillId="0" borderId="51" xfId="20" applyNumberFormat="1" applyFont="1" applyFill="1" applyBorder="1" applyAlignment="1" applyProtection="1">
      <alignment horizontal="right" vertical="center"/>
      <protection locked="0"/>
    </xf>
    <xf numFmtId="176" fontId="15" fillId="0" borderId="4" xfId="0" applyNumberFormat="1" applyFont="1" applyBorder="1" applyAlignment="1">
      <alignment horizontal="right" vertical="center" shrinkToFit="1"/>
    </xf>
    <xf numFmtId="176" fontId="9" fillId="0" borderId="3" xfId="20" applyNumberFormat="1" applyFont="1" applyFill="1" applyBorder="1" applyAlignment="1">
      <alignment horizontal="left" vertical="center"/>
    </xf>
    <xf numFmtId="176" fontId="15" fillId="0" borderId="3" xfId="20" applyNumberFormat="1" applyFont="1" applyBorder="1" applyAlignment="1">
      <alignment horizontal="right" vertical="center" shrinkToFit="1"/>
    </xf>
    <xf numFmtId="176" fontId="23" fillId="0" borderId="3" xfId="20" applyNumberFormat="1" applyFont="1" applyBorder="1" applyAlignment="1">
      <alignment horizontal="right" vertical="center" shrinkToFit="1"/>
    </xf>
    <xf numFmtId="176" fontId="23" fillId="0" borderId="4" xfId="20" applyNumberFormat="1" applyFont="1" applyBorder="1" applyAlignment="1">
      <alignment horizontal="right" vertical="center" shrinkToFit="1"/>
    </xf>
    <xf numFmtId="176" fontId="23" fillId="0" borderId="4" xfId="20" applyNumberFormat="1" applyFont="1" applyFill="1" applyBorder="1" applyAlignment="1">
      <alignment horizontal="right" vertical="center" shrinkToFit="1"/>
    </xf>
    <xf numFmtId="176" fontId="23" fillId="0" borderId="3" xfId="20" applyNumberFormat="1" applyFont="1" applyFill="1" applyBorder="1" applyAlignment="1">
      <alignment horizontal="right" vertical="center"/>
    </xf>
    <xf numFmtId="176" fontId="23" fillId="0" borderId="62" xfId="20" applyNumberFormat="1" applyFont="1" applyFill="1" applyBorder="1" applyAlignment="1">
      <alignment horizontal="right" vertical="center"/>
    </xf>
    <xf numFmtId="0" fontId="38" fillId="0" borderId="18" xfId="0" applyFont="1" applyBorder="1" applyAlignment="1">
      <alignment vertical="center"/>
    </xf>
    <xf numFmtId="0" fontId="23" fillId="7" borderId="8" xfId="0" applyFont="1" applyFill="1" applyBorder="1" applyAlignment="1">
      <alignment horizontal="center" vertical="center" wrapText="1"/>
    </xf>
    <xf numFmtId="0" fontId="23" fillId="7" borderId="26" xfId="0" applyFont="1" applyFill="1" applyBorder="1" applyAlignment="1">
      <alignment horizontal="center" vertical="center" wrapText="1"/>
    </xf>
    <xf numFmtId="164" fontId="20" fillId="0" borderId="13" xfId="0" applyNumberFormat="1" applyFont="1" applyBorder="1" applyAlignment="1">
      <alignment vertical="center"/>
    </xf>
    <xf numFmtId="0" fontId="20" fillId="0" borderId="15" xfId="0" applyFont="1" applyBorder="1" applyAlignment="1">
      <alignment horizontal="center" vertical="center"/>
    </xf>
    <xf numFmtId="0" fontId="20" fillId="0" borderId="14" xfId="0" applyFont="1" applyBorder="1" applyAlignment="1">
      <alignment horizontal="center" vertical="center"/>
    </xf>
    <xf numFmtId="176" fontId="22" fillId="0" borderId="0" xfId="0" applyNumberFormat="1" applyFont="1" applyAlignment="1">
      <alignment horizontal="left" vertical="center"/>
    </xf>
    <xf numFmtId="0" fontId="21" fillId="0" borderId="32" xfId="0" applyFont="1" applyBorder="1" applyAlignment="1">
      <alignment horizontal="center" vertical="center"/>
    </xf>
    <xf numFmtId="0" fontId="21" fillId="0" borderId="32" xfId="0" quotePrefix="1" applyFont="1" applyBorder="1" applyAlignment="1">
      <alignment vertical="center"/>
    </xf>
    <xf numFmtId="0" fontId="15" fillId="0" borderId="32" xfId="1" applyNumberFormat="1" applyFont="1" applyFill="1" applyBorder="1" applyAlignment="1">
      <alignment horizontal="center" vertical="center" shrinkToFit="1"/>
    </xf>
    <xf numFmtId="172" fontId="24" fillId="0" borderId="0" xfId="0" applyNumberFormat="1" applyFont="1" applyAlignment="1">
      <alignment horizontal="left" vertical="center"/>
    </xf>
    <xf numFmtId="0" fontId="23" fillId="0" borderId="5" xfId="0" applyFont="1" applyBorder="1" applyAlignment="1">
      <alignment vertical="center" wrapText="1"/>
    </xf>
    <xf numFmtId="164" fontId="10" fillId="0" borderId="37" xfId="0" applyNumberFormat="1" applyFont="1" applyBorder="1" applyAlignment="1">
      <alignment vertical="center"/>
    </xf>
    <xf numFmtId="0" fontId="22" fillId="0" borderId="0" xfId="0" applyFont="1" applyAlignment="1">
      <alignment vertical="center"/>
    </xf>
    <xf numFmtId="164" fontId="23" fillId="0" borderId="0" xfId="1" applyFont="1" applyAlignment="1">
      <alignment horizontal="center" vertical="center" wrapText="1"/>
    </xf>
    <xf numFmtId="164" fontId="23" fillId="0" borderId="5" xfId="1" applyFont="1" applyBorder="1" applyAlignment="1">
      <alignment horizontal="center" vertical="center" wrapText="1"/>
    </xf>
    <xf numFmtId="164" fontId="21" fillId="0" borderId="14" xfId="1" applyFont="1" applyBorder="1" applyAlignment="1" applyProtection="1">
      <alignment horizontal="center" vertical="center"/>
      <protection locked="0"/>
    </xf>
    <xf numFmtId="164" fontId="10" fillId="0" borderId="37" xfId="1" applyFont="1" applyBorder="1" applyAlignment="1">
      <alignment horizontal="center" vertical="center"/>
    </xf>
    <xf numFmtId="164" fontId="22" fillId="0" borderId="0" xfId="1" applyFont="1" applyAlignment="1">
      <alignment horizontal="center" vertical="center"/>
    </xf>
    <xf numFmtId="164" fontId="24" fillId="0" borderId="0" xfId="1" applyFont="1" applyAlignment="1">
      <alignment horizontal="center" vertical="center"/>
    </xf>
    <xf numFmtId="164" fontId="35" fillId="0" borderId="0" xfId="1" applyFont="1" applyAlignment="1">
      <alignment horizontal="center" vertical="center" wrapText="1"/>
    </xf>
    <xf numFmtId="164" fontId="35" fillId="0" borderId="0" xfId="1" applyFont="1" applyAlignment="1">
      <alignment vertical="center" wrapText="1"/>
    </xf>
    <xf numFmtId="164" fontId="35" fillId="0" borderId="5" xfId="1" applyFont="1" applyBorder="1" applyAlignment="1">
      <alignment horizontal="center" vertical="center" wrapText="1"/>
    </xf>
    <xf numFmtId="164" fontId="37" fillId="0" borderId="5" xfId="1" applyFont="1" applyBorder="1" applyAlignment="1">
      <alignment horizontal="left" vertical="center" wrapText="1"/>
    </xf>
    <xf numFmtId="164" fontId="15" fillId="0" borderId="13" xfId="1" applyFont="1" applyFill="1" applyBorder="1" applyAlignment="1">
      <alignment vertical="center"/>
    </xf>
    <xf numFmtId="164" fontId="15" fillId="0" borderId="13" xfId="1" applyFont="1" applyFill="1" applyBorder="1" applyAlignment="1" applyProtection="1">
      <alignment horizontal="right" vertical="center"/>
      <protection locked="0"/>
    </xf>
    <xf numFmtId="164" fontId="38" fillId="0" borderId="16" xfId="1" applyFont="1" applyBorder="1" applyAlignment="1">
      <alignment vertical="center"/>
    </xf>
    <xf numFmtId="164" fontId="15" fillId="0" borderId="15" xfId="1" applyFont="1" applyFill="1" applyBorder="1" applyAlignment="1" applyProtection="1">
      <alignment horizontal="right" vertical="center"/>
      <protection locked="0"/>
    </xf>
    <xf numFmtId="164" fontId="38" fillId="0" borderId="13" xfId="1" applyFont="1" applyFill="1" applyBorder="1" applyAlignment="1" applyProtection="1">
      <alignment horizontal="center" vertical="center"/>
      <protection locked="0"/>
    </xf>
    <xf numFmtId="164" fontId="38" fillId="0" borderId="51" xfId="1" applyFont="1" applyFill="1" applyBorder="1" applyAlignment="1" applyProtection="1">
      <alignment horizontal="center" vertical="center"/>
      <protection locked="0"/>
    </xf>
    <xf numFmtId="164" fontId="39" fillId="0" borderId="51" xfId="1" applyFont="1" applyFill="1" applyBorder="1" applyAlignment="1" applyProtection="1">
      <alignment horizontal="center" vertical="center"/>
      <protection locked="0"/>
    </xf>
    <xf numFmtId="164" fontId="10" fillId="0" borderId="37" xfId="1" applyFont="1" applyBorder="1" applyAlignment="1">
      <alignment horizontal="left" vertical="center"/>
    </xf>
    <xf numFmtId="164" fontId="10" fillId="0" borderId="37" xfId="1" applyFont="1" applyBorder="1" applyAlignment="1">
      <alignment horizontal="right" vertical="center" shrinkToFit="1"/>
    </xf>
    <xf numFmtId="164" fontId="22" fillId="0" borderId="0" xfId="1" applyFont="1" applyAlignment="1">
      <alignment horizontal="left" vertical="center"/>
    </xf>
    <xf numFmtId="164" fontId="9" fillId="0" borderId="0" xfId="1" applyFont="1" applyAlignment="1">
      <alignment horizontal="left" vertical="top"/>
    </xf>
    <xf numFmtId="164" fontId="32" fillId="0" borderId="0" xfId="1" applyFont="1" applyAlignment="1">
      <alignment horizontal="center" vertical="center" wrapText="1"/>
    </xf>
    <xf numFmtId="164" fontId="32" fillId="0" borderId="0" xfId="1" applyFont="1" applyAlignment="1">
      <alignment vertical="center" wrapText="1"/>
    </xf>
    <xf numFmtId="164" fontId="32" fillId="0" borderId="5" xfId="1" applyFont="1" applyBorder="1" applyAlignment="1">
      <alignment horizontal="center" vertical="center" wrapText="1"/>
    </xf>
    <xf numFmtId="164" fontId="34" fillId="0" borderId="5" xfId="1" applyFont="1" applyBorder="1" applyAlignment="1">
      <alignment horizontal="left" vertical="center" wrapText="1"/>
    </xf>
    <xf numFmtId="164" fontId="21" fillId="0" borderId="13" xfId="1" applyFont="1" applyBorder="1" applyAlignment="1" applyProtection="1">
      <alignment horizontal="center" vertical="center"/>
      <protection locked="0"/>
    </xf>
    <xf numFmtId="164" fontId="27" fillId="0" borderId="14" xfId="1" applyFont="1" applyFill="1" applyBorder="1" applyAlignment="1" applyProtection="1">
      <alignment vertical="center"/>
      <protection locked="0"/>
    </xf>
    <xf numFmtId="164" fontId="3" fillId="0" borderId="0" xfId="1" applyFont="1" applyAlignment="1">
      <alignment horizontal="left" vertical="top"/>
    </xf>
    <xf numFmtId="164" fontId="0" fillId="0" borderId="0" xfId="1" applyFont="1" applyAlignment="1">
      <alignment horizontal="left" vertical="top"/>
    </xf>
    <xf numFmtId="164" fontId="23" fillId="0" borderId="0" xfId="1" applyFont="1" applyAlignment="1">
      <alignment vertical="center" wrapText="1"/>
    </xf>
    <xf numFmtId="164" fontId="22" fillId="0" borderId="5" xfId="1" applyFont="1" applyBorder="1" applyAlignment="1">
      <alignment horizontal="left" vertical="center" wrapText="1"/>
    </xf>
    <xf numFmtId="164" fontId="27" fillId="0" borderId="13" xfId="1" applyFont="1" applyBorder="1" applyAlignment="1" applyProtection="1">
      <alignment horizontal="right" vertical="center"/>
      <protection locked="0"/>
    </xf>
    <xf numFmtId="164" fontId="18" fillId="0" borderId="0" xfId="1" applyFont="1" applyAlignment="1">
      <alignment horizontal="left" vertical="top"/>
    </xf>
    <xf numFmtId="1" fontId="27" fillId="0" borderId="13" xfId="3" applyNumberFormat="1" applyFont="1" applyBorder="1" applyAlignment="1" applyProtection="1">
      <alignment vertical="center"/>
      <protection locked="0"/>
    </xf>
    <xf numFmtId="1" fontId="21" fillId="0" borderId="44" xfId="0" applyNumberFormat="1" applyFont="1" applyBorder="1" applyAlignment="1" applyProtection="1">
      <alignment vertical="center"/>
      <protection locked="0"/>
    </xf>
    <xf numFmtId="0" fontId="9" fillId="0" borderId="0" xfId="0" applyFont="1" applyAlignment="1">
      <alignment vertical="center"/>
    </xf>
    <xf numFmtId="174" fontId="26" fillId="0" borderId="13" xfId="0" applyNumberFormat="1" applyFont="1" applyBorder="1" applyAlignment="1" applyProtection="1">
      <alignment vertical="center"/>
      <protection locked="0"/>
    </xf>
    <xf numFmtId="164" fontId="27" fillId="0" borderId="18" xfId="18" applyFont="1" applyFill="1" applyBorder="1" applyAlignment="1" applyProtection="1">
      <alignment vertical="center"/>
      <protection locked="0"/>
    </xf>
    <xf numFmtId="1" fontId="27" fillId="0" borderId="18" xfId="0" applyNumberFormat="1" applyFont="1" applyBorder="1" applyAlignment="1" applyProtection="1">
      <alignment vertical="center"/>
      <protection locked="0"/>
    </xf>
    <xf numFmtId="164" fontId="21" fillId="0" borderId="14" xfId="18" applyFont="1" applyFill="1" applyBorder="1" applyAlignment="1" applyProtection="1">
      <alignment vertical="center"/>
      <protection locked="0"/>
    </xf>
    <xf numFmtId="1" fontId="21" fillId="0" borderId="19" xfId="0" applyNumberFormat="1" applyFont="1" applyBorder="1" applyAlignment="1" applyProtection="1">
      <alignment vertical="center"/>
      <protection locked="0"/>
    </xf>
    <xf numFmtId="0" fontId="21" fillId="0" borderId="14" xfId="0" applyFont="1" applyBorder="1" applyAlignment="1">
      <alignment vertical="center"/>
    </xf>
    <xf numFmtId="0" fontId="3" fillId="0" borderId="0" xfId="0" applyFont="1" applyAlignment="1">
      <alignment vertical="center"/>
    </xf>
    <xf numFmtId="0" fontId="43" fillId="0" borderId="0" xfId="0" applyFont="1" applyAlignment="1">
      <alignment horizontal="left" vertical="center" wrapText="1"/>
    </xf>
    <xf numFmtId="0" fontId="43" fillId="0" borderId="0" xfId="0" applyFont="1" applyAlignment="1">
      <alignment horizontal="left" vertical="center"/>
    </xf>
    <xf numFmtId="0" fontId="43" fillId="0" borderId="0" xfId="0" applyFont="1" applyAlignment="1">
      <alignment horizontal="center" vertical="center" wrapText="1"/>
    </xf>
    <xf numFmtId="0" fontId="43" fillId="0" borderId="0" xfId="0" applyFont="1" applyAlignment="1">
      <alignment vertical="center" wrapText="1"/>
    </xf>
    <xf numFmtId="0" fontId="44" fillId="0" borderId="0" xfId="0" applyFont="1" applyAlignment="1">
      <alignment horizontal="left" vertical="center" wrapText="1"/>
    </xf>
    <xf numFmtId="0" fontId="43" fillId="0" borderId="25" xfId="0" applyFont="1" applyBorder="1" applyAlignment="1">
      <alignment horizontal="left" vertical="center" wrapText="1"/>
    </xf>
    <xf numFmtId="1" fontId="44" fillId="0" borderId="0" xfId="0" applyNumberFormat="1" applyFont="1" applyAlignment="1">
      <alignment horizontal="center" vertical="center" wrapText="1"/>
    </xf>
    <xf numFmtId="0" fontId="43" fillId="0" borderId="5" xfId="0" applyFont="1" applyBorder="1" applyAlignment="1">
      <alignment horizontal="left" vertical="center" wrapText="1"/>
    </xf>
    <xf numFmtId="0" fontId="43" fillId="0" borderId="5" xfId="0" applyFont="1" applyBorder="1" applyAlignment="1">
      <alignment horizontal="left" vertical="center"/>
    </xf>
    <xf numFmtId="0" fontId="43" fillId="0" borderId="5" xfId="0" applyFont="1" applyBorder="1" applyAlignment="1">
      <alignment horizontal="center" vertical="center" wrapText="1"/>
    </xf>
    <xf numFmtId="0" fontId="44" fillId="0" borderId="5" xfId="0" applyFont="1" applyBorder="1" applyAlignment="1">
      <alignment horizontal="left" vertical="center" wrapText="1"/>
    </xf>
    <xf numFmtId="0" fontId="43" fillId="0" borderId="23" xfId="0" applyFont="1" applyBorder="1" applyAlignment="1">
      <alignment horizontal="left" vertical="center" wrapText="1"/>
    </xf>
    <xf numFmtId="0" fontId="38" fillId="0" borderId="18" xfId="0" applyFont="1" applyBorder="1" applyAlignment="1" applyProtection="1">
      <alignment horizontal="left" vertical="center"/>
      <protection locked="0"/>
    </xf>
    <xf numFmtId="1" fontId="38" fillId="0" borderId="14" xfId="0" applyNumberFormat="1" applyFont="1" applyBorder="1" applyAlignment="1" applyProtection="1">
      <alignment horizontal="center" vertical="center"/>
      <protection locked="0"/>
    </xf>
    <xf numFmtId="1" fontId="39" fillId="0" borderId="15" xfId="0" applyNumberFormat="1" applyFont="1" applyBorder="1" applyAlignment="1" applyProtection="1">
      <alignment horizontal="center" vertical="center"/>
      <protection locked="0"/>
    </xf>
    <xf numFmtId="169" fontId="38" fillId="0" borderId="15" xfId="15" applyNumberFormat="1" applyFont="1" applyFill="1" applyBorder="1" applyAlignment="1" applyProtection="1">
      <alignment horizontal="right" vertical="center"/>
      <protection locked="0"/>
    </xf>
    <xf numFmtId="169" fontId="40" fillId="0" borderId="13" xfId="3" applyNumberFormat="1" applyFont="1" applyBorder="1" applyAlignment="1" applyProtection="1">
      <alignment horizontal="right" vertical="center"/>
      <protection locked="0"/>
    </xf>
    <xf numFmtId="173" fontId="38" fillId="0" borderId="13" xfId="0" applyNumberFormat="1" applyFont="1" applyBorder="1" applyAlignment="1" applyProtection="1">
      <alignment horizontal="right" vertical="center"/>
      <protection locked="0"/>
    </xf>
    <xf numFmtId="1" fontId="42" fillId="0" borderId="18" xfId="0" applyNumberFormat="1" applyFont="1" applyBorder="1" applyAlignment="1" applyProtection="1">
      <alignment horizontal="left" vertical="center"/>
      <protection locked="0"/>
    </xf>
    <xf numFmtId="0" fontId="42" fillId="0" borderId="18" xfId="0" applyFont="1" applyBorder="1" applyAlignment="1" applyProtection="1">
      <alignment horizontal="left" vertical="center"/>
      <protection locked="0"/>
    </xf>
    <xf numFmtId="0" fontId="44" fillId="0" borderId="0" xfId="0" applyFont="1" applyAlignment="1">
      <alignment horizontal="left" vertical="top"/>
    </xf>
    <xf numFmtId="0" fontId="45" fillId="0" borderId="0" xfId="0" applyFont="1" applyAlignment="1">
      <alignment horizontal="left" vertical="top"/>
    </xf>
    <xf numFmtId="0" fontId="43" fillId="0" borderId="0" xfId="0" applyFont="1" applyAlignment="1">
      <alignment horizontal="left" vertical="top"/>
    </xf>
    <xf numFmtId="1" fontId="44" fillId="0" borderId="0" xfId="0" applyNumberFormat="1" applyFont="1" applyAlignment="1">
      <alignment horizontal="center" vertical="center"/>
    </xf>
    <xf numFmtId="169" fontId="38" fillId="0" borderId="13" xfId="15" applyNumberFormat="1" applyFont="1" applyFill="1" applyBorder="1" applyAlignment="1" applyProtection="1">
      <alignment horizontal="right" vertical="center"/>
      <protection locked="0"/>
    </xf>
    <xf numFmtId="0" fontId="38" fillId="0" borderId="18" xfId="0" applyFont="1" applyBorder="1" applyAlignment="1" applyProtection="1">
      <alignment vertical="center"/>
      <protection locked="0"/>
    </xf>
    <xf numFmtId="169" fontId="38" fillId="0" borderId="13" xfId="15" applyNumberFormat="1" applyFont="1" applyFill="1" applyBorder="1" applyAlignment="1">
      <alignment vertical="center"/>
    </xf>
    <xf numFmtId="1" fontId="38" fillId="0" borderId="19" xfId="0" applyNumberFormat="1" applyFont="1" applyBorder="1" applyAlignment="1" applyProtection="1">
      <alignment horizontal="left" vertical="center"/>
      <protection locked="0"/>
    </xf>
    <xf numFmtId="1" fontId="38" fillId="0" borderId="19" xfId="0" applyNumberFormat="1" applyFont="1" applyBorder="1" applyAlignment="1" applyProtection="1">
      <alignment horizontal="center" vertical="center"/>
      <protection locked="0"/>
    </xf>
    <xf numFmtId="0" fontId="38" fillId="0" borderId="50" xfId="0" applyFont="1" applyBorder="1" applyAlignment="1" applyProtection="1">
      <alignment horizontal="center" vertical="center"/>
      <protection locked="0"/>
    </xf>
    <xf numFmtId="169" fontId="38" fillId="0" borderId="17" xfId="15" applyNumberFormat="1" applyFont="1" applyFill="1" applyBorder="1" applyAlignment="1" applyProtection="1">
      <alignment horizontal="right" vertical="center"/>
      <protection locked="0"/>
    </xf>
    <xf numFmtId="1" fontId="38" fillId="0" borderId="39" xfId="0" applyNumberFormat="1" applyFont="1" applyBorder="1" applyAlignment="1" applyProtection="1">
      <alignment horizontal="left" vertical="center"/>
      <protection locked="0"/>
    </xf>
    <xf numFmtId="0" fontId="38" fillId="0" borderId="14" xfId="0" applyFont="1" applyBorder="1" applyAlignment="1">
      <alignment horizontal="center" vertical="center"/>
    </xf>
    <xf numFmtId="0" fontId="39" fillId="0" borderId="15" xfId="0" applyFont="1" applyBorder="1" applyAlignment="1">
      <alignment horizontal="center" vertical="center"/>
    </xf>
    <xf numFmtId="0" fontId="45" fillId="0" borderId="18" xfId="0" applyFont="1" applyBorder="1" applyAlignment="1" applyProtection="1">
      <alignment vertical="center"/>
      <protection locked="0"/>
    </xf>
    <xf numFmtId="0" fontId="45" fillId="0" borderId="14" xfId="0" applyFont="1" applyBorder="1" applyAlignment="1">
      <alignment horizontal="center" vertical="center"/>
    </xf>
    <xf numFmtId="0" fontId="45" fillId="0" borderId="15" xfId="0" applyFont="1" applyBorder="1" applyAlignment="1">
      <alignment horizontal="center" vertical="center"/>
    </xf>
    <xf numFmtId="167" fontId="46" fillId="0" borderId="0" xfId="1" applyNumberFormat="1" applyFont="1" applyAlignment="1">
      <alignment horizontal="left" vertical="center"/>
    </xf>
    <xf numFmtId="167" fontId="44" fillId="0" borderId="0" xfId="1" applyNumberFormat="1" applyFont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46" fillId="0" borderId="0" xfId="0" applyFont="1" applyAlignment="1">
      <alignment horizontal="left" vertical="center" wrapText="1"/>
    </xf>
    <xf numFmtId="0" fontId="46" fillId="0" borderId="5" xfId="0" applyFont="1" applyBorder="1" applyAlignment="1">
      <alignment horizontal="left" vertical="center" wrapText="1"/>
    </xf>
    <xf numFmtId="167" fontId="47" fillId="0" borderId="0" xfId="1" applyNumberFormat="1" applyFont="1" applyAlignment="1">
      <alignment horizontal="center" vertical="center"/>
    </xf>
    <xf numFmtId="0" fontId="47" fillId="0" borderId="0" xfId="0" applyFont="1" applyAlignment="1">
      <alignment horizontal="center" vertical="center"/>
    </xf>
    <xf numFmtId="0" fontId="43" fillId="3" borderId="1" xfId="0" applyFont="1" applyFill="1" applyBorder="1" applyAlignment="1">
      <alignment horizontal="center" vertical="center" wrapText="1"/>
    </xf>
    <xf numFmtId="0" fontId="43" fillId="3" borderId="9" xfId="0" applyFont="1" applyFill="1" applyBorder="1" applyAlignment="1">
      <alignment horizontal="center" vertical="center" wrapText="1"/>
    </xf>
    <xf numFmtId="0" fontId="47" fillId="0" borderId="0" xfId="0" applyFont="1" applyAlignment="1">
      <alignment horizontal="left" vertical="center"/>
    </xf>
    <xf numFmtId="167" fontId="47" fillId="0" borderId="0" xfId="1" applyNumberFormat="1" applyFont="1" applyAlignment="1">
      <alignment horizontal="left" vertical="top"/>
    </xf>
    <xf numFmtId="0" fontId="47" fillId="0" borderId="0" xfId="0" applyFont="1" applyAlignment="1">
      <alignment horizontal="left" vertical="top"/>
    </xf>
    <xf numFmtId="1" fontId="39" fillId="0" borderId="26" xfId="0" applyNumberFormat="1" applyFont="1" applyBorder="1" applyAlignment="1">
      <alignment horizontal="center" vertical="center" shrinkToFit="1"/>
    </xf>
    <xf numFmtId="0" fontId="39" fillId="0" borderId="8" xfId="0" applyFont="1" applyBorder="1" applyAlignment="1">
      <alignment horizontal="center" vertical="center"/>
    </xf>
    <xf numFmtId="1" fontId="39" fillId="0" borderId="8" xfId="1" applyNumberFormat="1" applyFont="1" applyFill="1" applyBorder="1" applyAlignment="1">
      <alignment horizontal="center" vertical="center" shrinkToFit="1"/>
    </xf>
    <xf numFmtId="1" fontId="43" fillId="0" borderId="8" xfId="1" applyNumberFormat="1" applyFont="1" applyFill="1" applyBorder="1" applyAlignment="1">
      <alignment horizontal="center" vertical="center" shrinkToFit="1"/>
    </xf>
    <xf numFmtId="164" fontId="39" fillId="0" borderId="10" xfId="0" applyNumberFormat="1" applyFont="1" applyBorder="1" applyAlignment="1">
      <alignment horizontal="right" vertical="center" shrinkToFit="1"/>
    </xf>
    <xf numFmtId="164" fontId="47" fillId="0" borderId="8" xfId="20" applyNumberFormat="1" applyFont="1" applyFill="1" applyBorder="1" applyAlignment="1">
      <alignment horizontal="left" vertical="center"/>
    </xf>
    <xf numFmtId="164" fontId="39" fillId="0" borderId="8" xfId="20" applyNumberFormat="1" applyFont="1" applyBorder="1" applyAlignment="1">
      <alignment horizontal="right" vertical="center" shrinkToFit="1"/>
    </xf>
    <xf numFmtId="164" fontId="43" fillId="0" borderId="8" xfId="20" applyNumberFormat="1" applyFont="1" applyBorder="1" applyAlignment="1">
      <alignment horizontal="right" vertical="center" shrinkToFit="1"/>
    </xf>
    <xf numFmtId="164" fontId="39" fillId="0" borderId="8" xfId="0" applyNumberFormat="1" applyFont="1" applyBorder="1" applyAlignment="1">
      <alignment horizontal="right" vertical="center" shrinkToFit="1"/>
    </xf>
    <xf numFmtId="164" fontId="43" fillId="0" borderId="8" xfId="1" applyFont="1" applyFill="1" applyBorder="1" applyAlignment="1">
      <alignment horizontal="right" vertical="center"/>
    </xf>
    <xf numFmtId="164" fontId="43" fillId="0" borderId="27" xfId="1" applyFont="1" applyFill="1" applyBorder="1" applyAlignment="1">
      <alignment horizontal="right" vertical="center"/>
    </xf>
    <xf numFmtId="9" fontId="41" fillId="0" borderId="0" xfId="2" applyFont="1" applyFill="1" applyBorder="1" applyAlignment="1">
      <alignment horizontal="center" vertical="center"/>
    </xf>
    <xf numFmtId="1" fontId="43" fillId="0" borderId="0" xfId="1" applyNumberFormat="1" applyFont="1" applyFill="1" applyBorder="1" applyAlignment="1">
      <alignment horizontal="center" vertical="center"/>
    </xf>
    <xf numFmtId="167" fontId="39" fillId="0" borderId="0" xfId="1" applyNumberFormat="1" applyFont="1" applyFill="1" applyAlignment="1">
      <alignment horizontal="left" vertical="center"/>
    </xf>
    <xf numFmtId="0" fontId="39" fillId="0" borderId="0" xfId="0" applyFont="1" applyAlignment="1">
      <alignment horizontal="left" vertical="center"/>
    </xf>
    <xf numFmtId="1" fontId="44" fillId="0" borderId="0" xfId="1" applyNumberFormat="1" applyFont="1" applyFill="1" applyBorder="1" applyAlignment="1">
      <alignment horizontal="center" vertical="center"/>
    </xf>
    <xf numFmtId="164" fontId="39" fillId="0" borderId="8" xfId="1" applyFont="1" applyFill="1" applyBorder="1" applyAlignment="1">
      <alignment horizontal="center" vertical="center" shrinkToFit="1"/>
    </xf>
    <xf numFmtId="167" fontId="39" fillId="7" borderId="0" xfId="1" applyNumberFormat="1" applyFont="1" applyFill="1" applyAlignment="1">
      <alignment horizontal="left" vertical="center"/>
    </xf>
    <xf numFmtId="0" fontId="44" fillId="0" borderId="26" xfId="0" applyFont="1" applyBorder="1" applyAlignment="1">
      <alignment horizontal="center" vertical="center" wrapText="1"/>
    </xf>
    <xf numFmtId="0" fontId="44" fillId="0" borderId="11" xfId="0" applyFont="1" applyBorder="1" applyAlignment="1">
      <alignment horizontal="left" vertical="center" wrapText="1"/>
    </xf>
    <xf numFmtId="0" fontId="44" fillId="0" borderId="8" xfId="0" applyFont="1" applyBorder="1" applyAlignment="1">
      <alignment horizontal="center" vertical="center" wrapText="1"/>
    </xf>
    <xf numFmtId="1" fontId="44" fillId="0" borderId="12" xfId="1" applyNumberFormat="1" applyFont="1" applyFill="1" applyBorder="1" applyAlignment="1">
      <alignment horizontal="center" vertical="center" wrapText="1"/>
    </xf>
    <xf numFmtId="1" fontId="44" fillId="0" borderId="8" xfId="1" applyNumberFormat="1" applyFont="1" applyFill="1" applyBorder="1" applyAlignment="1">
      <alignment horizontal="center" vertical="center" wrapText="1"/>
    </xf>
    <xf numFmtId="1" fontId="44" fillId="0" borderId="8" xfId="1" applyNumberFormat="1" applyFont="1" applyFill="1" applyBorder="1" applyAlignment="1">
      <alignment horizontal="center" vertical="center" shrinkToFit="1"/>
    </xf>
    <xf numFmtId="164" fontId="44" fillId="0" borderId="12" xfId="0" applyNumberFormat="1" applyFont="1" applyBorder="1" applyAlignment="1">
      <alignment horizontal="center" vertical="center" wrapText="1"/>
    </xf>
    <xf numFmtId="164" fontId="44" fillId="0" borderId="10" xfId="1" applyFont="1" applyBorder="1" applyAlignment="1">
      <alignment horizontal="left" vertical="center" wrapText="1"/>
    </xf>
    <xf numFmtId="164" fontId="44" fillId="0" borderId="10" xfId="0" applyNumberFormat="1" applyFont="1" applyBorder="1" applyAlignment="1">
      <alignment horizontal="left" vertical="center" wrapText="1"/>
    </xf>
    <xf numFmtId="164" fontId="44" fillId="0" borderId="8" xfId="1" applyFont="1" applyFill="1" applyBorder="1" applyAlignment="1">
      <alignment horizontal="right" vertical="center"/>
    </xf>
    <xf numFmtId="164" fontId="44" fillId="0" borderId="27" xfId="1" applyFont="1" applyFill="1" applyBorder="1" applyAlignment="1">
      <alignment horizontal="right" vertical="center"/>
    </xf>
    <xf numFmtId="9" fontId="44" fillId="0" borderId="0" xfId="2" applyFont="1" applyFill="1" applyBorder="1" applyAlignment="1">
      <alignment horizontal="center" vertical="center"/>
    </xf>
    <xf numFmtId="167" fontId="44" fillId="0" borderId="0" xfId="1" applyNumberFormat="1" applyFont="1" applyFill="1" applyAlignment="1">
      <alignment horizontal="left" vertical="center"/>
    </xf>
    <xf numFmtId="0" fontId="44" fillId="0" borderId="0" xfId="0" applyFont="1" applyAlignment="1">
      <alignment horizontal="left" vertical="center"/>
    </xf>
    <xf numFmtId="0" fontId="39" fillId="0" borderId="8" xfId="0" applyFont="1" applyBorder="1" applyAlignment="1">
      <alignment horizontal="center" vertical="center" wrapText="1"/>
    </xf>
    <xf numFmtId="1" fontId="45" fillId="0" borderId="12" xfId="1" applyNumberFormat="1" applyFont="1" applyFill="1" applyBorder="1" applyAlignment="1">
      <alignment horizontal="center" vertical="center" wrapText="1"/>
    </xf>
    <xf numFmtId="1" fontId="45" fillId="0" borderId="8" xfId="1" applyNumberFormat="1" applyFont="1" applyFill="1" applyBorder="1" applyAlignment="1">
      <alignment horizontal="center" vertical="center" wrapText="1"/>
    </xf>
    <xf numFmtId="164" fontId="45" fillId="0" borderId="12" xfId="0" applyNumberFormat="1" applyFont="1" applyBorder="1" applyAlignment="1">
      <alignment horizontal="center" vertical="center" wrapText="1"/>
    </xf>
    <xf numFmtId="164" fontId="45" fillId="0" borderId="10" xfId="1" applyFont="1" applyBorder="1" applyAlignment="1">
      <alignment horizontal="left" vertical="center" wrapText="1"/>
    </xf>
    <xf numFmtId="164" fontId="45" fillId="0" borderId="10" xfId="0" applyNumberFormat="1" applyFont="1" applyBorder="1" applyAlignment="1">
      <alignment horizontal="left" vertical="center" wrapText="1"/>
    </xf>
    <xf numFmtId="164" fontId="45" fillId="0" borderId="8" xfId="0" applyNumberFormat="1" applyFont="1" applyBorder="1" applyAlignment="1">
      <alignment horizontal="right" vertical="center" shrinkToFit="1"/>
    </xf>
    <xf numFmtId="164" fontId="44" fillId="0" borderId="8" xfId="0" applyNumberFormat="1" applyFont="1" applyBorder="1" applyAlignment="1">
      <alignment horizontal="right" vertical="center" shrinkToFit="1"/>
    </xf>
    <xf numFmtId="164" fontId="44" fillId="0" borderId="27" xfId="0" applyNumberFormat="1" applyFont="1" applyBorder="1" applyAlignment="1">
      <alignment horizontal="right" vertical="center" shrinkToFit="1"/>
    </xf>
    <xf numFmtId="167" fontId="45" fillId="0" borderId="0" xfId="1" applyNumberFormat="1" applyFont="1" applyFill="1" applyAlignment="1">
      <alignment horizontal="left" vertical="center"/>
    </xf>
    <xf numFmtId="0" fontId="45" fillId="0" borderId="0" xfId="0" applyFont="1" applyAlignment="1">
      <alignment horizontal="left" vertical="center"/>
    </xf>
    <xf numFmtId="0" fontId="39" fillId="0" borderId="12" xfId="0" applyFont="1" applyBorder="1" applyAlignment="1">
      <alignment horizontal="center" vertical="center" wrapText="1"/>
    </xf>
    <xf numFmtId="0" fontId="43" fillId="0" borderId="29" xfId="0" applyFont="1" applyBorder="1" applyAlignment="1">
      <alignment horizontal="center" vertical="center" wrapText="1"/>
    </xf>
    <xf numFmtId="0" fontId="43" fillId="0" borderId="55" xfId="0" applyFont="1" applyBorder="1" applyAlignment="1">
      <alignment horizontal="left" vertical="center" wrapText="1"/>
    </xf>
    <xf numFmtId="0" fontId="39" fillId="0" borderId="32" xfId="0" applyFont="1" applyBorder="1" applyAlignment="1">
      <alignment horizontal="center" vertical="center" wrapText="1"/>
    </xf>
    <xf numFmtId="1" fontId="39" fillId="0" borderId="31" xfId="1" applyNumberFormat="1" applyFont="1" applyFill="1" applyBorder="1" applyAlignment="1">
      <alignment horizontal="center" vertical="center" wrapText="1"/>
    </xf>
    <xf numFmtId="1" fontId="39" fillId="0" borderId="32" xfId="1" applyNumberFormat="1" applyFont="1" applyFill="1" applyBorder="1" applyAlignment="1">
      <alignment horizontal="center" vertical="center" wrapText="1"/>
    </xf>
    <xf numFmtId="164" fontId="39" fillId="0" borderId="31" xfId="0" applyNumberFormat="1" applyFont="1" applyBorder="1" applyAlignment="1">
      <alignment horizontal="center" vertical="center" wrapText="1"/>
    </xf>
    <xf numFmtId="164" fontId="39" fillId="0" borderId="0" xfId="1" applyFont="1" applyFill="1" applyAlignment="1">
      <alignment horizontal="center" vertical="center"/>
    </xf>
    <xf numFmtId="164" fontId="39" fillId="0" borderId="30" xfId="0" applyNumberFormat="1" applyFont="1" applyBorder="1" applyAlignment="1">
      <alignment horizontal="right" vertical="center" shrinkToFit="1"/>
    </xf>
    <xf numFmtId="164" fontId="47" fillId="0" borderId="1" xfId="20" applyNumberFormat="1" applyFont="1" applyFill="1" applyBorder="1" applyAlignment="1">
      <alignment horizontal="left" vertical="center"/>
    </xf>
    <xf numFmtId="164" fontId="39" fillId="0" borderId="1" xfId="20" applyNumberFormat="1" applyFont="1" applyBorder="1" applyAlignment="1">
      <alignment horizontal="right" vertical="center" shrinkToFit="1"/>
    </xf>
    <xf numFmtId="164" fontId="43" fillId="0" borderId="1" xfId="20" applyNumberFormat="1" applyFont="1" applyBorder="1" applyAlignment="1">
      <alignment horizontal="right" vertical="center" shrinkToFit="1"/>
    </xf>
    <xf numFmtId="164" fontId="39" fillId="0" borderId="1" xfId="0" applyNumberFormat="1" applyFont="1" applyBorder="1" applyAlignment="1">
      <alignment horizontal="right" vertical="center" shrinkToFit="1"/>
    </xf>
    <xf numFmtId="164" fontId="43" fillId="0" borderId="1" xfId="1" applyFont="1" applyFill="1" applyBorder="1" applyAlignment="1">
      <alignment horizontal="right" vertical="center"/>
    </xf>
    <xf numFmtId="164" fontId="43" fillId="0" borderId="64" xfId="1" applyFont="1" applyFill="1" applyBorder="1" applyAlignment="1">
      <alignment horizontal="right" vertical="center"/>
    </xf>
    <xf numFmtId="0" fontId="44" fillId="0" borderId="34" xfId="0" applyFont="1" applyBorder="1" applyAlignment="1">
      <alignment horizontal="center" vertical="center"/>
    </xf>
    <xf numFmtId="0" fontId="44" fillId="0" borderId="35" xfId="0" applyFont="1" applyBorder="1" applyAlignment="1">
      <alignment vertical="center"/>
    </xf>
    <xf numFmtId="164" fontId="44" fillId="0" borderId="37" xfId="0" applyNumberFormat="1" applyFont="1" applyBorder="1" applyAlignment="1">
      <alignment horizontal="right" vertical="center"/>
    </xf>
    <xf numFmtId="0" fontId="46" fillId="0" borderId="0" xfId="0" applyFont="1" applyAlignment="1">
      <alignment horizontal="center" vertical="center"/>
    </xf>
    <xf numFmtId="164" fontId="44" fillId="0" borderId="0" xfId="1" applyFont="1" applyBorder="1" applyAlignment="1">
      <alignment horizontal="left" vertical="center"/>
    </xf>
    <xf numFmtId="164" fontId="41" fillId="0" borderId="0" xfId="1" applyFont="1" applyBorder="1" applyAlignment="1">
      <alignment horizontal="left" vertical="center"/>
    </xf>
    <xf numFmtId="164" fontId="41" fillId="0" borderId="0" xfId="0" applyNumberFormat="1" applyFont="1" applyAlignment="1">
      <alignment horizontal="left" vertical="center"/>
    </xf>
    <xf numFmtId="171" fontId="41" fillId="0" borderId="0" xfId="0" applyNumberFormat="1" applyFont="1" applyAlignment="1">
      <alignment horizontal="left" vertical="center"/>
    </xf>
    <xf numFmtId="164" fontId="44" fillId="0" borderId="21" xfId="0" applyNumberFormat="1" applyFont="1" applyBorder="1" applyAlignment="1">
      <alignment horizontal="left" vertical="center"/>
    </xf>
    <xf numFmtId="167" fontId="46" fillId="0" borderId="0" xfId="1" applyNumberFormat="1" applyFont="1" applyBorder="1" applyAlignment="1">
      <alignment horizontal="left" vertical="center"/>
    </xf>
    <xf numFmtId="172" fontId="43" fillId="0" borderId="0" xfId="0" applyNumberFormat="1" applyFont="1" applyAlignment="1">
      <alignment horizontal="left" vertical="center"/>
    </xf>
    <xf numFmtId="164" fontId="44" fillId="0" borderId="0" xfId="0" applyNumberFormat="1" applyFont="1" applyAlignment="1">
      <alignment horizontal="left" vertical="center"/>
    </xf>
    <xf numFmtId="0" fontId="47" fillId="0" borderId="0" xfId="0" applyFont="1" applyAlignment="1">
      <alignment horizontal="center" vertical="top"/>
    </xf>
    <xf numFmtId="164" fontId="44" fillId="0" borderId="0" xfId="1" applyFont="1" applyAlignment="1">
      <alignment horizontal="left" vertical="center"/>
    </xf>
    <xf numFmtId="1" fontId="43" fillId="0" borderId="0" xfId="0" applyNumberFormat="1" applyFont="1" applyAlignment="1">
      <alignment horizontal="center" vertical="center" wrapText="1"/>
    </xf>
    <xf numFmtId="0" fontId="44" fillId="0" borderId="0" xfId="0" applyFont="1" applyAlignment="1">
      <alignment vertical="center" wrapText="1"/>
    </xf>
    <xf numFmtId="1" fontId="40" fillId="0" borderId="26" xfId="0" applyNumberFormat="1" applyFont="1" applyBorder="1" applyAlignment="1">
      <alignment horizontal="center" vertical="center" shrinkToFit="1"/>
    </xf>
    <xf numFmtId="0" fontId="40" fillId="0" borderId="8" xfId="0" applyFont="1" applyBorder="1" applyAlignment="1">
      <alignment horizontal="center" vertical="center" wrapText="1"/>
    </xf>
    <xf numFmtId="169" fontId="40" fillId="0" borderId="14" xfId="23" applyNumberFormat="1" applyFont="1" applyFill="1" applyBorder="1" applyAlignment="1" applyProtection="1">
      <alignment vertical="center"/>
      <protection locked="0"/>
    </xf>
    <xf numFmtId="0" fontId="40" fillId="0" borderId="8" xfId="1" applyNumberFormat="1" applyFont="1" applyFill="1" applyBorder="1" applyAlignment="1">
      <alignment horizontal="center" vertical="center" shrinkToFit="1"/>
    </xf>
    <xf numFmtId="0" fontId="41" fillId="0" borderId="8" xfId="1" applyNumberFormat="1" applyFont="1" applyFill="1" applyBorder="1" applyAlignment="1">
      <alignment horizontal="center" vertical="center" shrinkToFit="1"/>
    </xf>
    <xf numFmtId="169" fontId="40" fillId="0" borderId="10" xfId="3" applyNumberFormat="1" applyFont="1" applyBorder="1" applyAlignment="1">
      <alignment horizontal="right" vertical="center" shrinkToFit="1"/>
    </xf>
    <xf numFmtId="164" fontId="43" fillId="0" borderId="10" xfId="20" applyNumberFormat="1" applyFont="1" applyBorder="1" applyAlignment="1">
      <alignment horizontal="right" vertical="center" shrinkToFit="1"/>
    </xf>
    <xf numFmtId="169" fontId="41" fillId="0" borderId="10" xfId="3" applyNumberFormat="1" applyFont="1" applyFill="1" applyBorder="1" applyAlignment="1">
      <alignment horizontal="right" vertical="center" shrinkToFit="1"/>
    </xf>
    <xf numFmtId="169" fontId="41" fillId="0" borderId="8" xfId="3" applyNumberFormat="1" applyFont="1" applyFill="1" applyBorder="1" applyAlignment="1">
      <alignment horizontal="right" vertical="center"/>
    </xf>
    <xf numFmtId="169" fontId="41" fillId="0" borderId="27" xfId="3" applyNumberFormat="1" applyFont="1" applyFill="1" applyBorder="1" applyAlignment="1">
      <alignment horizontal="right" vertical="center"/>
    </xf>
    <xf numFmtId="1" fontId="40" fillId="0" borderId="0" xfId="1" applyNumberFormat="1" applyFont="1" applyFill="1" applyAlignment="1">
      <alignment horizontal="center" vertical="center"/>
    </xf>
    <xf numFmtId="167" fontId="40" fillId="0" borderId="0" xfId="1" applyNumberFormat="1" applyFont="1" applyFill="1" applyAlignment="1">
      <alignment horizontal="left" vertical="center"/>
    </xf>
    <xf numFmtId="0" fontId="40" fillId="0" borderId="0" xfId="0" applyFont="1" applyAlignment="1">
      <alignment horizontal="left" vertical="center"/>
    </xf>
    <xf numFmtId="169" fontId="40" fillId="0" borderId="14" xfId="3" applyNumberFormat="1" applyFont="1" applyFill="1" applyBorder="1" applyAlignment="1" applyProtection="1">
      <alignment vertical="center"/>
      <protection locked="0"/>
    </xf>
    <xf numFmtId="9" fontId="40" fillId="0" borderId="0" xfId="21" applyFont="1" applyAlignment="1">
      <alignment vertical="center"/>
    </xf>
    <xf numFmtId="169" fontId="40" fillId="0" borderId="8" xfId="3" applyNumberFormat="1" applyFont="1" applyFill="1" applyBorder="1" applyAlignment="1">
      <alignment horizontal="left" vertical="center"/>
    </xf>
    <xf numFmtId="169" fontId="40" fillId="0" borderId="8" xfId="3" applyNumberFormat="1" applyFont="1" applyBorder="1" applyAlignment="1">
      <alignment horizontal="right" vertical="center" shrinkToFit="1"/>
    </xf>
    <xf numFmtId="0" fontId="45" fillId="0" borderId="37" xfId="0" applyFont="1" applyBorder="1" applyAlignment="1">
      <alignment horizontal="center" vertical="center"/>
    </xf>
    <xf numFmtId="0" fontId="44" fillId="0" borderId="37" xfId="0" applyFont="1" applyBorder="1" applyAlignment="1">
      <alignment horizontal="center" vertical="center"/>
    </xf>
    <xf numFmtId="164" fontId="45" fillId="0" borderId="37" xfId="0" applyNumberFormat="1" applyFont="1" applyBorder="1" applyAlignment="1">
      <alignment horizontal="left" vertical="center"/>
    </xf>
    <xf numFmtId="164" fontId="45" fillId="0" borderId="37" xfId="1" applyFont="1" applyFill="1" applyBorder="1" applyAlignment="1">
      <alignment horizontal="center" vertical="center" shrinkToFit="1"/>
    </xf>
    <xf numFmtId="0" fontId="44" fillId="0" borderId="37" xfId="1" applyNumberFormat="1" applyFont="1" applyFill="1" applyBorder="1" applyAlignment="1">
      <alignment horizontal="center" vertical="center" shrinkToFit="1"/>
    </xf>
    <xf numFmtId="164" fontId="45" fillId="0" borderId="37" xfId="0" applyNumberFormat="1" applyFont="1" applyBorder="1" applyAlignment="1">
      <alignment horizontal="center" vertical="center"/>
    </xf>
    <xf numFmtId="169" fontId="45" fillId="0" borderId="37" xfId="3" applyNumberFormat="1" applyFont="1" applyBorder="1" applyAlignment="1">
      <alignment horizontal="left" vertical="center"/>
    </xf>
    <xf numFmtId="169" fontId="45" fillId="0" borderId="37" xfId="3" applyNumberFormat="1" applyFont="1" applyBorder="1" applyAlignment="1">
      <alignment horizontal="right" vertical="center" shrinkToFit="1"/>
    </xf>
    <xf numFmtId="169" fontId="44" fillId="0" borderId="37" xfId="3" applyNumberFormat="1" applyFont="1" applyBorder="1" applyAlignment="1">
      <alignment horizontal="right" vertical="center"/>
    </xf>
    <xf numFmtId="169" fontId="44" fillId="0" borderId="37" xfId="3" applyNumberFormat="1" applyFont="1" applyBorder="1" applyAlignment="1">
      <alignment horizontal="right" vertical="center" shrinkToFit="1"/>
    </xf>
    <xf numFmtId="1" fontId="45" fillId="0" borderId="0" xfId="1" applyNumberFormat="1" applyFont="1" applyAlignment="1">
      <alignment horizontal="center" vertical="center"/>
    </xf>
    <xf numFmtId="167" fontId="45" fillId="0" borderId="0" xfId="1" applyNumberFormat="1" applyFont="1" applyAlignment="1">
      <alignment horizontal="left" vertical="center"/>
    </xf>
    <xf numFmtId="164" fontId="41" fillId="0" borderId="0" xfId="1" applyFont="1" applyAlignment="1">
      <alignment horizontal="left" vertical="center"/>
    </xf>
    <xf numFmtId="3" fontId="41" fillId="0" borderId="0" xfId="0" applyNumberFormat="1" applyFont="1" applyAlignment="1">
      <alignment horizontal="right" vertical="center"/>
    </xf>
    <xf numFmtId="169" fontId="45" fillId="0" borderId="13" xfId="15" applyNumberFormat="1" applyFont="1" applyFill="1" applyBorder="1" applyAlignment="1">
      <alignment vertical="center"/>
    </xf>
    <xf numFmtId="177" fontId="38" fillId="0" borderId="13" xfId="0" applyNumberFormat="1" applyFont="1" applyBorder="1" applyAlignment="1" applyProtection="1">
      <alignment horizontal="right" vertical="center"/>
      <protection locked="0"/>
    </xf>
    <xf numFmtId="0" fontId="47" fillId="0" borderId="0" xfId="25" applyFont="1" applyAlignment="1">
      <alignment horizontal="left" vertical="top"/>
    </xf>
    <xf numFmtId="0" fontId="47" fillId="0" borderId="0" xfId="25" applyFont="1" applyAlignment="1">
      <alignment horizontal="left" vertical="center"/>
    </xf>
    <xf numFmtId="0" fontId="39" fillId="0" borderId="8" xfId="1" applyNumberFormat="1" applyFont="1" applyFill="1" applyBorder="1" applyAlignment="1">
      <alignment horizontal="center" vertical="center" shrinkToFit="1"/>
    </xf>
    <xf numFmtId="164" fontId="43" fillId="0" borderId="10" xfId="20" applyNumberFormat="1" applyFont="1" applyFill="1" applyBorder="1" applyAlignment="1">
      <alignment horizontal="right" vertical="center" shrinkToFit="1"/>
    </xf>
    <xf numFmtId="167" fontId="47" fillId="0" borderId="0" xfId="1" applyNumberFormat="1" applyFont="1" applyFill="1" applyAlignment="1">
      <alignment horizontal="left" vertical="center"/>
    </xf>
    <xf numFmtId="0" fontId="45" fillId="0" borderId="0" xfId="25" applyFont="1" applyAlignment="1">
      <alignment horizontal="left" vertical="center"/>
    </xf>
    <xf numFmtId="9" fontId="25" fillId="0" borderId="0" xfId="2" applyFont="1" applyAlignment="1">
      <alignment horizontal="left" vertical="center"/>
    </xf>
    <xf numFmtId="169" fontId="9" fillId="0" borderId="13" xfId="15" applyNumberFormat="1" applyFont="1" applyFill="1" applyBorder="1" applyAlignment="1">
      <alignment vertical="center"/>
    </xf>
    <xf numFmtId="175" fontId="21" fillId="0" borderId="13" xfId="0" applyNumberFormat="1" applyFont="1" applyBorder="1" applyAlignment="1" applyProtection="1">
      <alignment horizontal="right" vertical="center"/>
      <protection locked="0"/>
    </xf>
    <xf numFmtId="1" fontId="27" fillId="0" borderId="15" xfId="0" applyNumberFormat="1" applyFont="1" applyBorder="1" applyAlignment="1" applyProtection="1">
      <alignment horizontal="center" vertical="center"/>
      <protection locked="0"/>
    </xf>
    <xf numFmtId="0" fontId="21" fillId="0" borderId="14" xfId="18" applyNumberFormat="1" applyFont="1" applyFill="1" applyBorder="1" applyAlignment="1" applyProtection="1">
      <alignment horizontal="center" vertical="center"/>
      <protection locked="0"/>
    </xf>
    <xf numFmtId="0" fontId="21" fillId="0" borderId="19" xfId="0" applyFont="1" applyBorder="1" applyAlignment="1" applyProtection="1">
      <alignment horizontal="center" vertical="center"/>
      <protection locked="0"/>
    </xf>
    <xf numFmtId="0" fontId="21" fillId="0" borderId="14" xfId="0" applyFont="1" applyBorder="1" applyAlignment="1" applyProtection="1">
      <alignment horizontal="center" vertical="center"/>
      <protection locked="0"/>
    </xf>
    <xf numFmtId="0" fontId="21" fillId="0" borderId="16" xfId="18" applyNumberFormat="1" applyFont="1" applyFill="1" applyBorder="1" applyAlignment="1" applyProtection="1">
      <alignment horizontal="center" vertical="center"/>
      <protection locked="0"/>
    </xf>
    <xf numFmtId="0" fontId="21" fillId="0" borderId="49" xfId="0" applyFont="1" applyBorder="1" applyAlignment="1" applyProtection="1">
      <alignment horizontal="center" vertical="center"/>
      <protection locked="0"/>
    </xf>
    <xf numFmtId="0" fontId="21" fillId="0" borderId="13" xfId="0" applyFont="1" applyBorder="1" applyAlignment="1">
      <alignment horizontal="center" vertical="center"/>
    </xf>
    <xf numFmtId="0" fontId="23" fillId="3" borderId="53" xfId="0" applyFont="1" applyFill="1" applyBorder="1" applyAlignment="1">
      <alignment horizontal="center" vertical="center" wrapText="1"/>
    </xf>
    <xf numFmtId="169" fontId="21" fillId="0" borderId="45" xfId="3" applyNumberFormat="1" applyFont="1" applyBorder="1" applyAlignment="1">
      <alignment horizontal="center" vertical="center"/>
    </xf>
    <xf numFmtId="169" fontId="15" fillId="0" borderId="45" xfId="3" applyNumberFormat="1" applyFont="1" applyBorder="1" applyAlignment="1">
      <alignment horizontal="center" vertical="center"/>
    </xf>
    <xf numFmtId="169" fontId="21" fillId="0" borderId="14" xfId="3" applyNumberFormat="1" applyFont="1" applyBorder="1" applyAlignment="1" applyProtection="1">
      <alignment horizontal="center" vertical="center"/>
      <protection locked="0"/>
    </xf>
    <xf numFmtId="169" fontId="21" fillId="0" borderId="14" xfId="3" applyNumberFormat="1" applyFont="1" applyBorder="1" applyAlignment="1">
      <alignment horizontal="center" vertical="center"/>
    </xf>
    <xf numFmtId="167" fontId="23" fillId="0" borderId="0" xfId="1" applyNumberFormat="1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169" fontId="23" fillId="0" borderId="0" xfId="0" applyNumberFormat="1" applyFont="1" applyAlignment="1">
      <alignment horizontal="center" vertical="center"/>
    </xf>
    <xf numFmtId="9" fontId="23" fillId="0" borderId="0" xfId="2" applyFont="1" applyAlignment="1">
      <alignment horizontal="center" vertical="center"/>
    </xf>
    <xf numFmtId="10" fontId="23" fillId="0" borderId="0" xfId="2" applyNumberFormat="1" applyFont="1" applyAlignment="1">
      <alignment horizontal="center" vertical="center"/>
    </xf>
    <xf numFmtId="0" fontId="18" fillId="0" borderId="0" xfId="0" applyFont="1" applyAlignment="1">
      <alignment horizontal="left" vertical="top"/>
    </xf>
    <xf numFmtId="0" fontId="44" fillId="0" borderId="0" xfId="0" applyFont="1" applyAlignment="1">
      <alignment horizontal="center" vertical="center"/>
    </xf>
    <xf numFmtId="172" fontId="44" fillId="0" borderId="0" xfId="0" applyNumberFormat="1" applyFont="1" applyAlignment="1">
      <alignment horizontal="left" vertical="center"/>
    </xf>
    <xf numFmtId="0" fontId="44" fillId="0" borderId="0" xfId="0" applyFont="1" applyAlignment="1">
      <alignment horizontal="center" vertical="center" wrapText="1"/>
    </xf>
    <xf numFmtId="0" fontId="44" fillId="0" borderId="25" xfId="0" applyFont="1" applyBorder="1" applyAlignment="1">
      <alignment horizontal="left" vertical="center" wrapText="1"/>
    </xf>
    <xf numFmtId="0" fontId="27" fillId="0" borderId="18" xfId="19" applyFont="1" applyBorder="1" applyAlignment="1">
      <alignment vertical="center"/>
    </xf>
    <xf numFmtId="169" fontId="23" fillId="0" borderId="8" xfId="3" applyNumberFormat="1" applyFont="1" applyFill="1" applyBorder="1" applyAlignment="1">
      <alignment horizontal="center" vertical="center" shrinkToFit="1"/>
    </xf>
    <xf numFmtId="169" fontId="46" fillId="0" borderId="0" xfId="0" applyNumberFormat="1" applyFont="1" applyAlignment="1">
      <alignment horizontal="left" vertical="center"/>
    </xf>
    <xf numFmtId="169" fontId="44" fillId="0" borderId="0" xfId="0" applyNumberFormat="1" applyFont="1" applyAlignment="1">
      <alignment horizontal="left" vertical="center"/>
    </xf>
    <xf numFmtId="167" fontId="22" fillId="0" borderId="0" xfId="1" applyNumberFormat="1" applyFont="1" applyFill="1" applyAlignment="1">
      <alignment horizontal="left" vertical="center"/>
    </xf>
    <xf numFmtId="167" fontId="24" fillId="0" borderId="0" xfId="1" applyNumberFormat="1" applyFont="1" applyFill="1" applyAlignment="1">
      <alignment horizontal="left" vertical="center"/>
    </xf>
    <xf numFmtId="1" fontId="21" fillId="0" borderId="8" xfId="0" applyNumberFormat="1" applyFont="1" applyBorder="1" applyAlignment="1" applyProtection="1">
      <alignment horizontal="center" vertical="center"/>
      <protection locked="0"/>
    </xf>
    <xf numFmtId="0" fontId="29" fillId="0" borderId="18" xfId="0" applyFont="1" applyBorder="1" applyAlignment="1">
      <alignment vertical="center"/>
    </xf>
    <xf numFmtId="169" fontId="38" fillId="0" borderId="13" xfId="3" applyNumberFormat="1" applyFont="1" applyBorder="1" applyAlignment="1" applyProtection="1">
      <alignment horizontal="right" vertical="center"/>
      <protection locked="0"/>
    </xf>
    <xf numFmtId="0" fontId="29" fillId="0" borderId="18" xfId="0" applyFont="1" applyBorder="1" applyAlignment="1" applyProtection="1">
      <alignment horizontal="left" vertical="center"/>
      <protection locked="0"/>
    </xf>
    <xf numFmtId="1" fontId="29" fillId="0" borderId="14" xfId="0" quotePrefix="1" applyNumberFormat="1" applyFont="1" applyBorder="1" applyAlignment="1" applyProtection="1">
      <alignment horizontal="center" vertical="center"/>
      <protection locked="0"/>
    </xf>
    <xf numFmtId="1" fontId="30" fillId="0" borderId="15" xfId="0" applyNumberFormat="1" applyFont="1" applyBorder="1" applyAlignment="1" applyProtection="1">
      <alignment horizontal="left" vertical="center"/>
      <protection locked="0"/>
    </xf>
    <xf numFmtId="169" fontId="29" fillId="0" borderId="15" xfId="15" applyNumberFormat="1" applyFont="1" applyFill="1" applyBorder="1" applyAlignment="1" applyProtection="1">
      <alignment horizontal="right" vertical="center"/>
      <protection locked="0"/>
    </xf>
    <xf numFmtId="169" fontId="29" fillId="0" borderId="15" xfId="15" applyNumberFormat="1" applyFont="1" applyFill="1" applyBorder="1" applyAlignment="1">
      <alignment vertical="center"/>
    </xf>
    <xf numFmtId="167" fontId="39" fillId="0" borderId="15" xfId="1" applyNumberFormat="1" applyFont="1" applyFill="1" applyBorder="1" applyAlignment="1">
      <alignment horizontal="right" vertical="center" shrinkToFit="1"/>
    </xf>
    <xf numFmtId="167" fontId="47" fillId="0" borderId="0" xfId="1" applyNumberFormat="1" applyFont="1" applyAlignment="1">
      <alignment horizontal="left" vertical="center"/>
    </xf>
    <xf numFmtId="4" fontId="39" fillId="0" borderId="15" xfId="0" applyNumberFormat="1" applyFont="1" applyBorder="1" applyAlignment="1">
      <alignment horizontal="right" vertical="center" shrinkToFit="1"/>
    </xf>
    <xf numFmtId="1" fontId="43" fillId="0" borderId="5" xfId="0" applyNumberFormat="1" applyFont="1" applyBorder="1" applyAlignment="1">
      <alignment horizontal="center" vertical="center" wrapText="1"/>
    </xf>
    <xf numFmtId="1" fontId="43" fillId="3" borderId="1" xfId="0" applyNumberFormat="1" applyFont="1" applyFill="1" applyBorder="1" applyAlignment="1">
      <alignment horizontal="center" vertical="center" wrapText="1"/>
    </xf>
    <xf numFmtId="1" fontId="39" fillId="0" borderId="8" xfId="3" applyNumberFormat="1" applyFont="1" applyFill="1" applyBorder="1" applyAlignment="1">
      <alignment horizontal="center" vertical="center" shrinkToFit="1"/>
    </xf>
    <xf numFmtId="1" fontId="44" fillId="0" borderId="35" xfId="0" applyNumberFormat="1" applyFont="1" applyBorder="1" applyAlignment="1">
      <alignment vertical="center"/>
    </xf>
    <xf numFmtId="1" fontId="46" fillId="0" borderId="0" xfId="0" applyNumberFormat="1" applyFont="1" applyAlignment="1">
      <alignment horizontal="center" vertical="center"/>
    </xf>
    <xf numFmtId="1" fontId="40" fillId="0" borderId="8" xfId="1" applyNumberFormat="1" applyFont="1" applyFill="1" applyBorder="1" applyAlignment="1">
      <alignment horizontal="center" vertical="center" shrinkToFit="1"/>
    </xf>
    <xf numFmtId="1" fontId="45" fillId="0" borderId="37" xfId="1" applyNumberFormat="1" applyFont="1" applyFill="1" applyBorder="1" applyAlignment="1">
      <alignment horizontal="center" vertical="center" shrinkToFit="1"/>
    </xf>
    <xf numFmtId="1" fontId="47" fillId="0" borderId="0" xfId="0" applyNumberFormat="1" applyFont="1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7" fontId="43" fillId="0" borderId="0" xfId="1" applyNumberFormat="1" applyFont="1" applyFill="1" applyAlignment="1">
      <alignment horizontal="left" vertical="center"/>
    </xf>
    <xf numFmtId="164" fontId="39" fillId="0" borderId="13" xfId="1" applyFont="1" applyFill="1" applyBorder="1" applyAlignment="1">
      <alignment horizontal="left" vertical="center" shrinkToFit="1"/>
    </xf>
    <xf numFmtId="164" fontId="39" fillId="0" borderId="8" xfId="20" applyNumberFormat="1" applyFont="1" applyFill="1" applyBorder="1" applyAlignment="1">
      <alignment horizontal="right" vertical="center" shrinkToFit="1"/>
    </xf>
    <xf numFmtId="164" fontId="43" fillId="0" borderId="8" xfId="20" applyNumberFormat="1" applyFont="1" applyFill="1" applyBorder="1" applyAlignment="1">
      <alignment horizontal="right" vertical="center" shrinkToFit="1"/>
    </xf>
    <xf numFmtId="178" fontId="39" fillId="0" borderId="8" xfId="1" applyNumberFormat="1" applyFont="1" applyFill="1" applyBorder="1" applyAlignment="1">
      <alignment horizontal="center" vertical="center" shrinkToFit="1"/>
    </xf>
    <xf numFmtId="169" fontId="44" fillId="0" borderId="5" xfId="0" applyNumberFormat="1" applyFont="1" applyBorder="1" applyAlignment="1">
      <alignment horizontal="left" vertical="center" wrapText="1"/>
    </xf>
    <xf numFmtId="164" fontId="21" fillId="0" borderId="0" xfId="21" applyNumberFormat="1" applyFont="1" applyAlignment="1">
      <alignment vertical="center"/>
    </xf>
    <xf numFmtId="164" fontId="22" fillId="0" borderId="0" xfId="0" applyNumberFormat="1" applyFont="1" applyAlignment="1">
      <alignment horizontal="left" vertical="center"/>
    </xf>
    <xf numFmtId="164" fontId="24" fillId="0" borderId="0" xfId="0" applyNumberFormat="1" applyFont="1" applyAlignment="1">
      <alignment horizontal="left" vertical="center" wrapText="1"/>
    </xf>
    <xf numFmtId="164" fontId="23" fillId="0" borderId="0" xfId="0" applyNumberFormat="1" applyFont="1" applyAlignment="1">
      <alignment vertical="center" wrapText="1"/>
    </xf>
    <xf numFmtId="178" fontId="39" fillId="0" borderId="8" xfId="3" applyNumberFormat="1" applyFont="1" applyFill="1" applyBorder="1" applyAlignment="1">
      <alignment horizontal="center" vertical="center" shrinkToFit="1"/>
    </xf>
    <xf numFmtId="9" fontId="48" fillId="0" borderId="0" xfId="2" applyFont="1" applyAlignment="1">
      <alignment horizontal="center" vertical="center"/>
    </xf>
    <xf numFmtId="169" fontId="24" fillId="0" borderId="0" xfId="2" applyNumberFormat="1" applyFont="1" applyAlignment="1">
      <alignment horizontal="center" vertical="center"/>
    </xf>
    <xf numFmtId="164" fontId="15" fillId="0" borderId="65" xfId="0" applyNumberFormat="1" applyFont="1" applyBorder="1" applyAlignment="1">
      <alignment horizontal="right" vertical="center" shrinkToFit="1"/>
    </xf>
    <xf numFmtId="1" fontId="46" fillId="0" borderId="0" xfId="1" applyNumberFormat="1" applyFont="1" applyAlignment="1">
      <alignment horizontal="center" vertical="center"/>
    </xf>
    <xf numFmtId="1" fontId="44" fillId="0" borderId="0" xfId="1" applyNumberFormat="1" applyFont="1" applyAlignment="1">
      <alignment horizontal="center" vertical="center"/>
    </xf>
    <xf numFmtId="1" fontId="47" fillId="0" borderId="0" xfId="1" applyNumberFormat="1" applyFont="1" applyAlignment="1">
      <alignment horizontal="center" vertical="top"/>
    </xf>
    <xf numFmtId="1" fontId="39" fillId="0" borderId="0" xfId="1" applyNumberFormat="1" applyFont="1" applyFill="1" applyAlignment="1">
      <alignment horizontal="center" vertical="center"/>
    </xf>
    <xf numFmtId="1" fontId="43" fillId="0" borderId="0" xfId="1" applyNumberFormat="1" applyFont="1" applyFill="1" applyAlignment="1">
      <alignment horizontal="center" vertical="center"/>
    </xf>
    <xf numFmtId="1" fontId="44" fillId="0" borderId="0" xfId="1" applyNumberFormat="1" applyFont="1" applyFill="1" applyAlignment="1">
      <alignment horizontal="center" vertical="center"/>
    </xf>
    <xf numFmtId="1" fontId="45" fillId="0" borderId="0" xfId="1" applyNumberFormat="1" applyFont="1" applyFill="1" applyAlignment="1">
      <alignment horizontal="center" vertical="center"/>
    </xf>
    <xf numFmtId="1" fontId="47" fillId="0" borderId="0" xfId="1" applyNumberFormat="1" applyFont="1" applyFill="1" applyAlignment="1">
      <alignment horizontal="center" vertical="center"/>
    </xf>
    <xf numFmtId="1" fontId="46" fillId="0" borderId="0" xfId="1" applyNumberFormat="1" applyFont="1" applyBorder="1" applyAlignment="1">
      <alignment horizontal="center" vertical="center"/>
    </xf>
    <xf numFmtId="1" fontId="47" fillId="0" borderId="0" xfId="1" applyNumberFormat="1" applyFont="1" applyAlignment="1">
      <alignment horizontal="center" vertical="center"/>
    </xf>
    <xf numFmtId="1" fontId="40" fillId="0" borderId="0" xfId="1" applyNumberFormat="1" applyFont="1" applyAlignment="1">
      <alignment horizontal="center" vertical="center"/>
    </xf>
    <xf numFmtId="1" fontId="45" fillId="0" borderId="0" xfId="1" applyNumberFormat="1" applyFont="1" applyAlignment="1">
      <alignment horizontal="center" vertical="top"/>
    </xf>
    <xf numFmtId="1" fontId="6" fillId="0" borderId="0" xfId="1" applyNumberFormat="1" applyFont="1" applyAlignment="1">
      <alignment horizontal="center" vertical="top"/>
    </xf>
    <xf numFmtId="179" fontId="46" fillId="0" borderId="0" xfId="3" applyNumberFormat="1" applyFont="1" applyAlignment="1">
      <alignment horizontal="center" vertical="center"/>
    </xf>
    <xf numFmtId="179" fontId="43" fillId="0" borderId="0" xfId="3" applyNumberFormat="1" applyFont="1" applyAlignment="1">
      <alignment horizontal="center" vertical="center" wrapText="1"/>
    </xf>
    <xf numFmtId="179" fontId="47" fillId="0" borderId="0" xfId="3" applyNumberFormat="1" applyFont="1" applyAlignment="1">
      <alignment horizontal="center" vertical="top"/>
    </xf>
    <xf numFmtId="179" fontId="39" fillId="0" borderId="0" xfId="3" applyNumberFormat="1" applyFont="1" applyFill="1" applyAlignment="1">
      <alignment horizontal="center" vertical="center"/>
    </xf>
    <xf numFmtId="179" fontId="45" fillId="0" borderId="0" xfId="3" applyNumberFormat="1" applyFont="1" applyFill="1" applyAlignment="1">
      <alignment horizontal="center" vertical="center"/>
    </xf>
    <xf numFmtId="179" fontId="47" fillId="0" borderId="0" xfId="3" applyNumberFormat="1" applyFont="1" applyFill="1" applyAlignment="1">
      <alignment horizontal="center" vertical="center"/>
    </xf>
    <xf numFmtId="179" fontId="44" fillId="0" borderId="0" xfId="3" applyNumberFormat="1" applyFont="1" applyAlignment="1">
      <alignment horizontal="center" vertical="center"/>
    </xf>
    <xf numFmtId="179" fontId="46" fillId="0" borderId="0" xfId="3" applyNumberFormat="1" applyFont="1" applyBorder="1" applyAlignment="1">
      <alignment horizontal="center" vertical="center"/>
    </xf>
    <xf numFmtId="179" fontId="47" fillId="0" borderId="0" xfId="3" applyNumberFormat="1" applyFont="1" applyAlignment="1">
      <alignment horizontal="center" vertical="center"/>
    </xf>
    <xf numFmtId="179" fontId="40" fillId="0" borderId="0" xfId="3" applyNumberFormat="1" applyFont="1" applyFill="1" applyAlignment="1">
      <alignment horizontal="center" vertical="center"/>
    </xf>
    <xf numFmtId="179" fontId="40" fillId="0" borderId="0" xfId="3" applyNumberFormat="1" applyFont="1" applyAlignment="1">
      <alignment horizontal="center" vertical="center"/>
    </xf>
    <xf numFmtId="179" fontId="45" fillId="0" borderId="0" xfId="3" applyNumberFormat="1" applyFont="1" applyAlignment="1">
      <alignment horizontal="center" vertical="center"/>
    </xf>
    <xf numFmtId="179" fontId="0" fillId="0" borderId="0" xfId="3" applyNumberFormat="1" applyFont="1" applyAlignment="1">
      <alignment horizontal="center" vertical="top"/>
    </xf>
    <xf numFmtId="169" fontId="39" fillId="0" borderId="0" xfId="3" applyNumberFormat="1" applyFont="1" applyFill="1" applyAlignment="1">
      <alignment horizontal="center" vertical="center"/>
    </xf>
    <xf numFmtId="1" fontId="45" fillId="0" borderId="0" xfId="1" applyNumberFormat="1" applyFont="1" applyFill="1" applyAlignment="1">
      <alignment vertical="center"/>
    </xf>
    <xf numFmtId="1" fontId="39" fillId="0" borderId="0" xfId="1" applyNumberFormat="1" applyFont="1" applyFill="1" applyBorder="1" applyAlignment="1">
      <alignment horizontal="center" vertical="center"/>
    </xf>
    <xf numFmtId="169" fontId="45" fillId="0" borderId="0" xfId="3" applyNumberFormat="1" applyFont="1" applyFill="1" applyAlignment="1">
      <alignment horizontal="left" vertical="center"/>
    </xf>
    <xf numFmtId="169" fontId="45" fillId="0" borderId="0" xfId="3" applyNumberFormat="1" applyFont="1" applyFill="1" applyAlignment="1">
      <alignment horizontal="center" vertical="center"/>
    </xf>
    <xf numFmtId="1" fontId="39" fillId="0" borderId="66" xfId="1" applyNumberFormat="1" applyFont="1" applyFill="1" applyBorder="1" applyAlignment="1">
      <alignment horizontal="center" vertical="center"/>
    </xf>
    <xf numFmtId="169" fontId="39" fillId="0" borderId="0" xfId="3" applyNumberFormat="1" applyFont="1" applyFill="1" applyBorder="1" applyAlignment="1">
      <alignment horizontal="center" vertical="center"/>
    </xf>
    <xf numFmtId="1" fontId="39" fillId="0" borderId="0" xfId="3" applyNumberFormat="1" applyFont="1" applyFill="1" applyBorder="1" applyAlignment="1">
      <alignment horizontal="center" vertical="center"/>
    </xf>
    <xf numFmtId="169" fontId="39" fillId="0" borderId="67" xfId="3" applyNumberFormat="1" applyFont="1" applyFill="1" applyBorder="1" applyAlignment="1">
      <alignment horizontal="center" vertical="center"/>
    </xf>
    <xf numFmtId="179" fontId="39" fillId="0" borderId="0" xfId="3" applyNumberFormat="1" applyFont="1" applyFill="1" applyBorder="1" applyAlignment="1">
      <alignment horizontal="center" vertical="center"/>
    </xf>
    <xf numFmtId="1" fontId="39" fillId="0" borderId="51" xfId="1" applyNumberFormat="1" applyFont="1" applyFill="1" applyBorder="1" applyAlignment="1">
      <alignment horizontal="center" vertical="center"/>
    </xf>
    <xf numFmtId="169" fontId="45" fillId="0" borderId="45" xfId="3" applyNumberFormat="1" applyFont="1" applyFill="1" applyBorder="1" applyAlignment="1">
      <alignment horizontal="center" vertical="center"/>
    </xf>
    <xf numFmtId="169" fontId="45" fillId="0" borderId="47" xfId="3" applyNumberFormat="1" applyFont="1" applyFill="1" applyBorder="1" applyAlignment="1">
      <alignment horizontal="center" vertical="center"/>
    </xf>
    <xf numFmtId="169" fontId="39" fillId="0" borderId="47" xfId="3" applyNumberFormat="1" applyFont="1" applyFill="1" applyBorder="1" applyAlignment="1">
      <alignment horizontal="center" vertical="center"/>
    </xf>
    <xf numFmtId="169" fontId="39" fillId="0" borderId="51" xfId="3" applyNumberFormat="1" applyFont="1" applyFill="1" applyBorder="1" applyAlignment="1">
      <alignment horizontal="center" vertical="center"/>
    </xf>
    <xf numFmtId="169" fontId="39" fillId="0" borderId="45" xfId="3" applyNumberFormat="1" applyFont="1" applyFill="1" applyBorder="1" applyAlignment="1">
      <alignment horizontal="center" vertical="center"/>
    </xf>
    <xf numFmtId="180" fontId="43" fillId="0" borderId="8" xfId="1" applyNumberFormat="1" applyFont="1" applyFill="1" applyBorder="1" applyAlignment="1">
      <alignment horizontal="center" vertical="center" shrinkToFit="1"/>
    </xf>
    <xf numFmtId="169" fontId="43" fillId="0" borderId="8" xfId="3" applyNumberFormat="1" applyFont="1" applyFill="1" applyBorder="1" applyAlignment="1">
      <alignment horizontal="center" vertical="center" shrinkToFit="1"/>
    </xf>
    <xf numFmtId="165" fontId="22" fillId="0" borderId="5" xfId="3" applyFont="1" applyBorder="1" applyAlignment="1">
      <alignment horizontal="left" vertical="center" wrapText="1"/>
    </xf>
    <xf numFmtId="43" fontId="22" fillId="0" borderId="5" xfId="0" applyNumberFormat="1" applyFont="1" applyBorder="1" applyAlignment="1">
      <alignment horizontal="left" vertical="center" wrapText="1"/>
    </xf>
    <xf numFmtId="0" fontId="21" fillId="0" borderId="38" xfId="0" applyFont="1" applyBorder="1" applyAlignment="1" applyProtection="1">
      <alignment horizontal="center" vertical="center"/>
      <protection locked="0"/>
    </xf>
    <xf numFmtId="164" fontId="39" fillId="0" borderId="0" xfId="1" applyFont="1" applyFill="1" applyAlignment="1">
      <alignment horizontal="left" vertical="center"/>
    </xf>
    <xf numFmtId="164" fontId="39" fillId="0" borderId="46" xfId="1" applyFont="1" applyFill="1" applyBorder="1" applyAlignment="1">
      <alignment horizontal="left" vertical="center"/>
    </xf>
    <xf numFmtId="169" fontId="44" fillId="0" borderId="0" xfId="3" applyNumberFormat="1" applyFont="1" applyFill="1" applyBorder="1" applyAlignment="1">
      <alignment horizontal="center" vertical="center"/>
    </xf>
    <xf numFmtId="169" fontId="43" fillId="0" borderId="0" xfId="3" applyNumberFormat="1" applyFont="1" applyFill="1" applyBorder="1" applyAlignment="1">
      <alignment horizontal="center" vertical="center"/>
    </xf>
    <xf numFmtId="169" fontId="51" fillId="0" borderId="0" xfId="3" applyNumberFormat="1" applyFont="1" applyFill="1" applyBorder="1" applyAlignment="1">
      <alignment horizontal="center" vertical="center"/>
    </xf>
    <xf numFmtId="169" fontId="27" fillId="0" borderId="10" xfId="3" applyNumberFormat="1" applyFont="1" applyFill="1" applyBorder="1" applyAlignment="1">
      <alignment horizontal="right" vertical="center" shrinkToFit="1"/>
    </xf>
    <xf numFmtId="0" fontId="43" fillId="0" borderId="1" xfId="0" applyFont="1" applyBorder="1" applyAlignment="1">
      <alignment horizontal="center" vertical="center" wrapText="1"/>
    </xf>
    <xf numFmtId="169" fontId="40" fillId="0" borderId="8" xfId="3" applyNumberFormat="1" applyFont="1" applyFill="1" applyBorder="1" applyAlignment="1">
      <alignment horizontal="right" vertical="center" shrinkToFit="1"/>
    </xf>
    <xf numFmtId="169" fontId="44" fillId="0" borderId="37" xfId="3" applyNumberFormat="1" applyFont="1" applyFill="1" applyBorder="1" applyAlignment="1">
      <alignment horizontal="right" vertical="center"/>
    </xf>
    <xf numFmtId="169" fontId="43" fillId="0" borderId="0" xfId="0" applyNumberFormat="1" applyFont="1" applyAlignment="1">
      <alignment vertical="center" wrapText="1"/>
    </xf>
    <xf numFmtId="169" fontId="46" fillId="0" borderId="5" xfId="0" applyNumberFormat="1" applyFont="1" applyBorder="1" applyAlignment="1">
      <alignment horizontal="left" vertical="center" wrapText="1"/>
    </xf>
    <xf numFmtId="169" fontId="23" fillId="0" borderId="0" xfId="0" applyNumberFormat="1" applyFont="1" applyAlignment="1">
      <alignment vertical="center" wrapText="1"/>
    </xf>
    <xf numFmtId="164" fontId="44" fillId="0" borderId="0" xfId="0" applyNumberFormat="1" applyFont="1" applyAlignment="1">
      <alignment horizontal="left" vertical="center" wrapText="1"/>
    </xf>
    <xf numFmtId="169" fontId="46" fillId="0" borderId="0" xfId="3" applyNumberFormat="1" applyFont="1" applyAlignment="1">
      <alignment horizontal="left" vertical="center" wrapText="1"/>
    </xf>
    <xf numFmtId="169" fontId="46" fillId="0" borderId="0" xfId="0" applyNumberFormat="1" applyFont="1" applyAlignment="1">
      <alignment horizontal="left" vertical="center" wrapText="1"/>
    </xf>
    <xf numFmtId="169" fontId="51" fillId="0" borderId="0" xfId="0" applyNumberFormat="1" applyFont="1" applyAlignment="1">
      <alignment horizontal="left" vertical="center" wrapText="1"/>
    </xf>
    <xf numFmtId="0" fontId="21" fillId="0" borderId="13" xfId="0" quotePrefix="1" applyFont="1" applyBorder="1" applyAlignment="1">
      <alignment vertical="center"/>
    </xf>
    <xf numFmtId="1" fontId="45" fillId="0" borderId="0" xfId="1" applyNumberFormat="1" applyFont="1" applyFill="1" applyBorder="1" applyAlignment="1">
      <alignment horizontal="center" vertical="center"/>
    </xf>
    <xf numFmtId="1" fontId="44" fillId="0" borderId="0" xfId="1" applyNumberFormat="1" applyFont="1" applyFill="1" applyAlignment="1">
      <alignment horizontal="left" vertical="center"/>
    </xf>
    <xf numFmtId="1" fontId="45" fillId="0" borderId="66" xfId="1" applyNumberFormat="1" applyFont="1" applyFill="1" applyBorder="1" applyAlignment="1">
      <alignment horizontal="center" vertical="center"/>
    </xf>
    <xf numFmtId="169" fontId="45" fillId="0" borderId="0" xfId="3" applyNumberFormat="1" applyFont="1" applyFill="1" applyBorder="1" applyAlignment="1">
      <alignment horizontal="center" vertical="center"/>
    </xf>
    <xf numFmtId="1" fontId="45" fillId="0" borderId="0" xfId="3" applyNumberFormat="1" applyFont="1" applyFill="1" applyBorder="1" applyAlignment="1">
      <alignment horizontal="center" vertical="center"/>
    </xf>
    <xf numFmtId="169" fontId="45" fillId="0" borderId="67" xfId="3" applyNumberFormat="1" applyFont="1" applyFill="1" applyBorder="1" applyAlignment="1">
      <alignment horizontal="center" vertical="center"/>
    </xf>
    <xf numFmtId="179" fontId="45" fillId="0" borderId="0" xfId="3" applyNumberFormat="1" applyFont="1" applyFill="1" applyBorder="1" applyAlignment="1">
      <alignment horizontal="center" vertical="center"/>
    </xf>
    <xf numFmtId="1" fontId="45" fillId="0" borderId="51" xfId="1" applyNumberFormat="1" applyFont="1" applyFill="1" applyBorder="1" applyAlignment="1">
      <alignment horizontal="center" vertical="center"/>
    </xf>
    <xf numFmtId="169" fontId="45" fillId="0" borderId="51" xfId="3" applyNumberFormat="1" applyFont="1" applyFill="1" applyBorder="1" applyAlignment="1">
      <alignment horizontal="center" vertical="center"/>
    </xf>
    <xf numFmtId="164" fontId="39" fillId="0" borderId="68" xfId="1" applyFont="1" applyFill="1" applyBorder="1" applyAlignment="1">
      <alignment horizontal="center" vertical="center"/>
    </xf>
    <xf numFmtId="164" fontId="39" fillId="0" borderId="1" xfId="20" applyNumberFormat="1" applyFont="1" applyFill="1" applyBorder="1" applyAlignment="1">
      <alignment horizontal="right" vertical="center" shrinkToFit="1"/>
    </xf>
    <xf numFmtId="0" fontId="52" fillId="0" borderId="0" xfId="0" applyFont="1" applyAlignment="1">
      <alignment horizontal="center" vertical="center"/>
    </xf>
    <xf numFmtId="9" fontId="53" fillId="0" borderId="0" xfId="2" applyFont="1" applyAlignment="1">
      <alignment horizontal="center" vertical="center"/>
    </xf>
    <xf numFmtId="164" fontId="43" fillId="0" borderId="25" xfId="0" applyNumberFormat="1" applyFont="1" applyBorder="1" applyAlignment="1">
      <alignment horizontal="left" vertical="center" wrapText="1"/>
    </xf>
    <xf numFmtId="164" fontId="46" fillId="0" borderId="0" xfId="0" applyNumberFormat="1" applyFont="1" applyAlignment="1">
      <alignment horizontal="left" vertical="center" wrapText="1"/>
    </xf>
    <xf numFmtId="164" fontId="46" fillId="0" borderId="5" xfId="0" applyNumberFormat="1" applyFont="1" applyBorder="1" applyAlignment="1">
      <alignment horizontal="left" vertical="center" wrapText="1"/>
    </xf>
    <xf numFmtId="169" fontId="43" fillId="0" borderId="0" xfId="0" applyNumberFormat="1" applyFont="1" applyAlignment="1">
      <alignment horizontal="left" vertical="center" wrapText="1"/>
    </xf>
    <xf numFmtId="164" fontId="15" fillId="0" borderId="0" xfId="2" applyNumberFormat="1" applyFont="1" applyFill="1" applyAlignment="1">
      <alignment vertical="center"/>
    </xf>
    <xf numFmtId="169" fontId="18" fillId="0" borderId="0" xfId="0" applyNumberFormat="1" applyFont="1" applyAlignment="1">
      <alignment horizontal="left" vertical="top"/>
    </xf>
    <xf numFmtId="169" fontId="43" fillId="0" borderId="23" xfId="0" applyNumberFormat="1" applyFont="1" applyBorder="1" applyAlignment="1">
      <alignment horizontal="left" vertical="center" wrapText="1"/>
    </xf>
    <xf numFmtId="169" fontId="44" fillId="0" borderId="0" xfId="0" applyNumberFormat="1" applyFont="1" applyAlignment="1">
      <alignment horizontal="left" vertical="center" wrapText="1"/>
    </xf>
    <xf numFmtId="169" fontId="43" fillId="0" borderId="5" xfId="0" applyNumberFormat="1" applyFont="1" applyBorder="1" applyAlignment="1">
      <alignment horizontal="left" vertical="center" wrapText="1"/>
    </xf>
    <xf numFmtId="169" fontId="40" fillId="0" borderId="10" xfId="3" applyNumberFormat="1" applyFont="1" applyFill="1" applyBorder="1" applyAlignment="1">
      <alignment horizontal="right" vertical="center" shrinkToFit="1"/>
    </xf>
    <xf numFmtId="9" fontId="40" fillId="0" borderId="0" xfId="21" applyFont="1" applyFill="1" applyAlignment="1">
      <alignment vertical="center"/>
    </xf>
    <xf numFmtId="169" fontId="40" fillId="0" borderId="13" xfId="3" applyNumberFormat="1" applyFont="1" applyFill="1" applyBorder="1" applyAlignment="1" applyProtection="1">
      <alignment horizontal="right" vertical="center"/>
      <protection locked="0"/>
    </xf>
    <xf numFmtId="164" fontId="38" fillId="0" borderId="14" xfId="1" applyFont="1" applyFill="1" applyBorder="1" applyAlignment="1" applyProtection="1">
      <alignment horizontal="center" vertical="center"/>
      <protection locked="0"/>
    </xf>
    <xf numFmtId="164" fontId="38" fillId="0" borderId="13" xfId="1" applyFont="1" applyFill="1" applyBorder="1" applyAlignment="1" applyProtection="1">
      <alignment horizontal="right" vertical="center"/>
      <protection locked="0"/>
    </xf>
    <xf numFmtId="169" fontId="9" fillId="0" borderId="41" xfId="3" applyNumberFormat="1" applyFont="1" applyFill="1" applyBorder="1" applyAlignment="1">
      <alignment horizontal="left" vertical="center"/>
    </xf>
    <xf numFmtId="169" fontId="22" fillId="0" borderId="41" xfId="3" applyNumberFormat="1" applyFont="1" applyFill="1" applyBorder="1" applyAlignment="1">
      <alignment horizontal="left" vertical="center"/>
    </xf>
    <xf numFmtId="169" fontId="24" fillId="0" borderId="41" xfId="3" applyNumberFormat="1" applyFont="1" applyFill="1" applyBorder="1" applyAlignment="1">
      <alignment horizontal="left" vertical="center"/>
    </xf>
    <xf numFmtId="169" fontId="9" fillId="0" borderId="42" xfId="3" applyNumberFormat="1" applyFont="1" applyFill="1" applyBorder="1" applyAlignment="1">
      <alignment horizontal="left" vertical="center"/>
    </xf>
    <xf numFmtId="169" fontId="22" fillId="0" borderId="42" xfId="3" applyNumberFormat="1" applyFont="1" applyFill="1" applyBorder="1" applyAlignment="1">
      <alignment horizontal="left" vertical="center"/>
    </xf>
    <xf numFmtId="10" fontId="23" fillId="0" borderId="41" xfId="2" applyNumberFormat="1" applyFont="1" applyFill="1" applyBorder="1" applyAlignment="1">
      <alignment horizontal="center" vertical="center"/>
    </xf>
    <xf numFmtId="169" fontId="9" fillId="0" borderId="43" xfId="3" applyNumberFormat="1" applyFont="1" applyFill="1" applyBorder="1" applyAlignment="1">
      <alignment horizontal="left" vertical="center"/>
    </xf>
    <xf numFmtId="169" fontId="22" fillId="0" borderId="43" xfId="3" applyNumberFormat="1" applyFont="1" applyFill="1" applyBorder="1" applyAlignment="1">
      <alignment horizontal="left" vertical="center"/>
    </xf>
    <xf numFmtId="169" fontId="9" fillId="0" borderId="61" xfId="3" applyNumberFormat="1" applyFont="1" applyFill="1" applyBorder="1" applyAlignment="1">
      <alignment horizontal="left" vertical="center"/>
    </xf>
    <xf numFmtId="169" fontId="24" fillId="0" borderId="42" xfId="3" applyNumberFormat="1" applyFont="1" applyFill="1" applyBorder="1" applyAlignment="1">
      <alignment horizontal="left" vertical="center"/>
    </xf>
    <xf numFmtId="169" fontId="10" fillId="0" borderId="41" xfId="3" applyNumberFormat="1" applyFont="1" applyFill="1" applyBorder="1" applyAlignment="1">
      <alignment horizontal="left" vertical="center"/>
    </xf>
    <xf numFmtId="169" fontId="23" fillId="0" borderId="41" xfId="3" applyNumberFormat="1" applyFont="1" applyFill="1" applyBorder="1" applyAlignment="1">
      <alignment horizontal="left" vertical="center"/>
    </xf>
    <xf numFmtId="169" fontId="15" fillId="0" borderId="43" xfId="3" applyNumberFormat="1" applyFont="1" applyFill="1" applyBorder="1" applyAlignment="1">
      <alignment horizontal="left" vertical="center"/>
    </xf>
    <xf numFmtId="0" fontId="54" fillId="4" borderId="0" xfId="0" applyFont="1" applyFill="1" applyAlignment="1">
      <alignment horizontal="left" vertical="top"/>
    </xf>
    <xf numFmtId="0" fontId="55" fillId="4" borderId="0" xfId="0" applyFont="1" applyFill="1" applyAlignment="1">
      <alignment horizontal="left" vertical="center"/>
    </xf>
    <xf numFmtId="169" fontId="48" fillId="0" borderId="0" xfId="2" applyNumberFormat="1" applyFont="1" applyAlignment="1">
      <alignment horizontal="center" vertical="center"/>
    </xf>
    <xf numFmtId="169" fontId="5" fillId="0" borderId="0" xfId="0" applyNumberFormat="1" applyFont="1" applyAlignment="1">
      <alignment horizontal="left" vertical="top"/>
    </xf>
    <xf numFmtId="169" fontId="56" fillId="0" borderId="0" xfId="2" applyNumberFormat="1" applyFont="1" applyAlignment="1">
      <alignment horizontal="center" vertical="center"/>
    </xf>
    <xf numFmtId="1" fontId="38" fillId="0" borderId="18" xfId="0" applyNumberFormat="1" applyFont="1" applyBorder="1" applyAlignment="1" applyProtection="1">
      <alignment horizontal="center" vertical="center"/>
      <protection locked="0"/>
    </xf>
    <xf numFmtId="1" fontId="39" fillId="0" borderId="18" xfId="0" applyNumberFormat="1" applyFont="1" applyBorder="1" applyAlignment="1" applyProtection="1">
      <alignment horizontal="center" vertical="center"/>
      <protection locked="0"/>
    </xf>
    <xf numFmtId="0" fontId="38" fillId="0" borderId="20" xfId="0" applyFont="1" applyBorder="1" applyAlignment="1" applyProtection="1">
      <alignment vertical="center"/>
      <protection locked="0"/>
    </xf>
    <xf numFmtId="0" fontId="39" fillId="0" borderId="18" xfId="0" applyFont="1" applyBorder="1" applyAlignment="1" applyProtection="1">
      <alignment horizontal="left" vertical="center"/>
      <protection locked="0"/>
    </xf>
    <xf numFmtId="169" fontId="41" fillId="0" borderId="8" xfId="3" applyNumberFormat="1" applyFont="1" applyFill="1" applyBorder="1" applyAlignment="1">
      <alignment horizontal="right" vertical="center" shrinkToFit="1"/>
    </xf>
    <xf numFmtId="0" fontId="42" fillId="0" borderId="18" xfId="0" applyFont="1" applyBorder="1" applyAlignment="1" applyProtection="1">
      <alignment horizontal="left" vertical="center" wrapText="1"/>
      <protection locked="0"/>
    </xf>
    <xf numFmtId="1" fontId="38" fillId="0" borderId="18" xfId="0" applyNumberFormat="1" applyFont="1" applyBorder="1" applyAlignment="1" applyProtection="1">
      <alignment horizontal="left" vertical="center" wrapText="1"/>
      <protection locked="0"/>
    </xf>
    <xf numFmtId="1" fontId="44" fillId="0" borderId="0" xfId="0" applyNumberFormat="1" applyFont="1" applyAlignment="1">
      <alignment horizontal="left" vertical="center" wrapText="1"/>
    </xf>
    <xf numFmtId="1" fontId="43" fillId="0" borderId="0" xfId="0" applyNumberFormat="1" applyFont="1" applyAlignment="1">
      <alignment horizontal="left" vertical="center" wrapText="1"/>
    </xf>
    <xf numFmtId="1" fontId="47" fillId="0" borderId="0" xfId="0" applyNumberFormat="1" applyFont="1" applyAlignment="1">
      <alignment horizontal="left" vertical="center"/>
    </xf>
    <xf numFmtId="1" fontId="41" fillId="0" borderId="0" xfId="2" applyNumberFormat="1" applyFont="1" applyFill="1" applyBorder="1" applyAlignment="1">
      <alignment horizontal="center" vertical="center"/>
    </xf>
    <xf numFmtId="1" fontId="44" fillId="0" borderId="0" xfId="2" applyNumberFormat="1" applyFont="1" applyFill="1" applyBorder="1" applyAlignment="1">
      <alignment horizontal="center" vertical="center"/>
    </xf>
    <xf numFmtId="1" fontId="41" fillId="0" borderId="0" xfId="2" applyNumberFormat="1" applyFont="1" applyFill="1" applyBorder="1" applyAlignment="1">
      <alignment horizontal="right" vertical="center" indent="1"/>
    </xf>
    <xf numFmtId="1" fontId="44" fillId="0" borderId="0" xfId="0" applyNumberFormat="1" applyFont="1" applyAlignment="1">
      <alignment horizontal="left" vertical="center"/>
    </xf>
    <xf numFmtId="1" fontId="44" fillId="0" borderId="0" xfId="0" applyNumberFormat="1" applyFont="1" applyAlignment="1">
      <alignment horizontal="left" vertical="top"/>
    </xf>
    <xf numFmtId="1" fontId="17" fillId="0" borderId="0" xfId="0" applyNumberFormat="1" applyFont="1" applyAlignment="1">
      <alignment horizontal="left" vertical="top"/>
    </xf>
    <xf numFmtId="0" fontId="43" fillId="7" borderId="0" xfId="0" applyFont="1" applyFill="1" applyAlignment="1">
      <alignment horizontal="center" vertical="center" wrapText="1"/>
    </xf>
    <xf numFmtId="164" fontId="43" fillId="7" borderId="5" xfId="0" applyNumberFormat="1" applyFont="1" applyFill="1" applyBorder="1" applyAlignment="1">
      <alignment horizontal="center" vertical="center" wrapText="1"/>
    </xf>
    <xf numFmtId="0" fontId="43" fillId="7" borderId="5" xfId="0" applyFont="1" applyFill="1" applyBorder="1" applyAlignment="1">
      <alignment horizontal="center" vertical="center" wrapText="1"/>
    </xf>
    <xf numFmtId="0" fontId="43" fillId="7" borderId="1" xfId="0" applyFont="1" applyFill="1" applyBorder="1" applyAlignment="1">
      <alignment horizontal="center" vertical="center" wrapText="1"/>
    </xf>
    <xf numFmtId="1" fontId="39" fillId="7" borderId="8" xfId="1" applyNumberFormat="1" applyFont="1" applyFill="1" applyBorder="1" applyAlignment="1">
      <alignment horizontal="center" vertical="center" shrinkToFit="1"/>
    </xf>
    <xf numFmtId="164" fontId="39" fillId="7" borderId="8" xfId="1" applyFont="1" applyFill="1" applyBorder="1" applyAlignment="1">
      <alignment horizontal="center" vertical="center" shrinkToFit="1"/>
    </xf>
    <xf numFmtId="180" fontId="39" fillId="7" borderId="8" xfId="1" applyNumberFormat="1" applyFont="1" applyFill="1" applyBorder="1" applyAlignment="1">
      <alignment horizontal="center" vertical="center" shrinkToFit="1"/>
    </xf>
    <xf numFmtId="2" fontId="39" fillId="7" borderId="15" xfId="0" applyNumberFormat="1" applyFont="1" applyFill="1" applyBorder="1" applyAlignment="1">
      <alignment horizontal="right" vertical="center" shrinkToFit="1"/>
    </xf>
    <xf numFmtId="1" fontId="44" fillId="7" borderId="8" xfId="1" applyNumberFormat="1" applyFont="1" applyFill="1" applyBorder="1" applyAlignment="1">
      <alignment horizontal="center" vertical="center" wrapText="1"/>
    </xf>
    <xf numFmtId="1" fontId="45" fillId="7" borderId="8" xfId="1" applyNumberFormat="1" applyFont="1" applyFill="1" applyBorder="1" applyAlignment="1">
      <alignment horizontal="center" vertical="center" wrapText="1"/>
    </xf>
    <xf numFmtId="1" fontId="39" fillId="7" borderId="32" xfId="1" applyNumberFormat="1" applyFont="1" applyFill="1" applyBorder="1" applyAlignment="1">
      <alignment horizontal="center" vertical="center" wrapText="1"/>
    </xf>
    <xf numFmtId="0" fontId="44" fillId="7" borderId="35" xfId="0" applyFont="1" applyFill="1" applyBorder="1" applyAlignment="1">
      <alignment vertical="center"/>
    </xf>
    <xf numFmtId="0" fontId="46" fillId="7" borderId="0" xfId="0" applyFont="1" applyFill="1" applyAlignment="1">
      <alignment horizontal="center" vertical="center"/>
    </xf>
    <xf numFmtId="0" fontId="40" fillId="7" borderId="8" xfId="1" applyNumberFormat="1" applyFont="1" applyFill="1" applyBorder="1" applyAlignment="1">
      <alignment horizontal="center" vertical="center" shrinkToFit="1"/>
    </xf>
    <xf numFmtId="164" fontId="45" fillId="7" borderId="37" xfId="1" applyFont="1" applyFill="1" applyBorder="1" applyAlignment="1">
      <alignment horizontal="center" vertical="center" shrinkToFit="1"/>
    </xf>
    <xf numFmtId="0" fontId="44" fillId="7" borderId="0" xfId="0" applyFont="1" applyFill="1" applyAlignment="1">
      <alignment horizontal="center" vertical="center"/>
    </xf>
    <xf numFmtId="0" fontId="47" fillId="7" borderId="0" xfId="0" applyFont="1" applyFill="1" applyAlignment="1">
      <alignment horizontal="center" vertical="center"/>
    </xf>
    <xf numFmtId="0" fontId="0" fillId="7" borderId="0" xfId="0" applyFill="1" applyAlignment="1">
      <alignment horizontal="center" vertical="center"/>
    </xf>
    <xf numFmtId="169" fontId="24" fillId="0" borderId="0" xfId="0" applyNumberFormat="1" applyFont="1" applyAlignment="1">
      <alignment horizontal="left" vertical="center" wrapText="1"/>
    </xf>
    <xf numFmtId="176" fontId="24" fillId="0" borderId="0" xfId="0" applyNumberFormat="1" applyFont="1" applyAlignment="1">
      <alignment horizontal="left" vertical="center" wrapText="1"/>
    </xf>
    <xf numFmtId="164" fontId="46" fillId="0" borderId="0" xfId="0" applyNumberFormat="1" applyFont="1" applyAlignment="1">
      <alignment horizontal="left" vertical="center"/>
    </xf>
    <xf numFmtId="169" fontId="27" fillId="7" borderId="14" xfId="23" applyNumberFormat="1" applyFont="1" applyFill="1" applyBorder="1" applyAlignment="1" applyProtection="1">
      <alignment vertical="center"/>
      <protection locked="0"/>
    </xf>
    <xf numFmtId="0" fontId="27" fillId="7" borderId="8" xfId="1" applyNumberFormat="1" applyFont="1" applyFill="1" applyBorder="1" applyAlignment="1">
      <alignment horizontal="center" vertical="center" shrinkToFit="1"/>
    </xf>
    <xf numFmtId="169" fontId="27" fillId="0" borderId="0" xfId="21" applyNumberFormat="1" applyFont="1" applyAlignment="1">
      <alignment vertical="center"/>
    </xf>
    <xf numFmtId="9" fontId="24" fillId="0" borderId="0" xfId="2" applyFont="1" applyAlignment="1">
      <alignment horizontal="center" vertical="center"/>
    </xf>
    <xf numFmtId="9" fontId="24" fillId="0" borderId="41" xfId="2" applyFont="1" applyBorder="1" applyAlignment="1">
      <alignment horizontal="center" vertical="center"/>
    </xf>
    <xf numFmtId="9" fontId="57" fillId="0" borderId="0" xfId="2" applyFont="1" applyAlignment="1">
      <alignment horizontal="center" vertical="center"/>
    </xf>
    <xf numFmtId="10" fontId="23" fillId="0" borderId="43" xfId="2" applyNumberFormat="1" applyFont="1" applyFill="1" applyBorder="1" applyAlignment="1">
      <alignment horizontal="center" vertical="center"/>
    </xf>
    <xf numFmtId="9" fontId="24" fillId="0" borderId="41" xfId="2" applyFont="1" applyFill="1" applyBorder="1" applyAlignment="1">
      <alignment horizontal="center" vertical="center"/>
    </xf>
    <xf numFmtId="9" fontId="24" fillId="0" borderId="43" xfId="2" applyFont="1" applyFill="1" applyBorder="1" applyAlignment="1">
      <alignment horizontal="center" vertical="center"/>
    </xf>
    <xf numFmtId="169" fontId="60" fillId="0" borderId="0" xfId="3" applyNumberFormat="1" applyFont="1" applyAlignment="1">
      <alignment horizontal="left" vertical="center"/>
    </xf>
    <xf numFmtId="169" fontId="61" fillId="0" borderId="0" xfId="3" applyNumberFormat="1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165" fontId="0" fillId="0" borderId="0" xfId="3" applyFont="1" applyAlignment="1">
      <alignment horizontal="left" vertical="top"/>
    </xf>
    <xf numFmtId="169" fontId="48" fillId="0" borderId="0" xfId="3" applyNumberFormat="1" applyFont="1" applyAlignment="1">
      <alignment horizontal="center" vertical="center"/>
    </xf>
    <xf numFmtId="169" fontId="62" fillId="0" borderId="0" xfId="3" applyNumberFormat="1" applyFont="1" applyAlignment="1">
      <alignment horizontal="left" vertical="center"/>
    </xf>
    <xf numFmtId="169" fontId="0" fillId="0" borderId="0" xfId="3" applyNumberFormat="1" applyFont="1" applyAlignment="1">
      <alignment horizontal="left" vertical="top"/>
    </xf>
    <xf numFmtId="169" fontId="59" fillId="0" borderId="0" xfId="3" applyNumberFormat="1" applyFont="1" applyAlignment="1">
      <alignment horizontal="left" vertical="center"/>
    </xf>
    <xf numFmtId="169" fontId="58" fillId="0" borderId="0" xfId="3" applyNumberFormat="1" applyFont="1" applyAlignment="1">
      <alignment horizontal="left" vertical="center"/>
    </xf>
    <xf numFmtId="43" fontId="0" fillId="0" borderId="0" xfId="0" applyNumberFormat="1" applyAlignment="1">
      <alignment horizontal="left" vertical="top"/>
    </xf>
    <xf numFmtId="0" fontId="27" fillId="2" borderId="8" xfId="1" applyNumberFormat="1" applyFont="1" applyFill="1" applyBorder="1" applyAlignment="1">
      <alignment horizontal="center" vertical="center" shrinkToFit="1"/>
    </xf>
    <xf numFmtId="169" fontId="27" fillId="2" borderId="10" xfId="3" applyNumberFormat="1" applyFont="1" applyFill="1" applyBorder="1" applyAlignment="1">
      <alignment horizontal="right" vertical="center" shrinkToFit="1"/>
    </xf>
    <xf numFmtId="164" fontId="27" fillId="2" borderId="14" xfId="1" applyFont="1" applyFill="1" applyBorder="1" applyAlignment="1" applyProtection="1">
      <alignment vertical="center"/>
      <protection locked="0"/>
    </xf>
    <xf numFmtId="43" fontId="5" fillId="0" borderId="0" xfId="0" applyNumberFormat="1" applyFont="1" applyAlignment="1">
      <alignment horizontal="left" vertical="top"/>
    </xf>
    <xf numFmtId="0" fontId="15" fillId="2" borderId="8" xfId="1" applyNumberFormat="1" applyFont="1" applyFill="1" applyBorder="1" applyAlignment="1">
      <alignment horizontal="center" vertical="center" shrinkToFit="1"/>
    </xf>
    <xf numFmtId="0" fontId="22" fillId="0" borderId="17" xfId="0" applyFont="1" applyBorder="1" applyAlignment="1">
      <alignment horizontal="center" vertical="center"/>
    </xf>
    <xf numFmtId="10" fontId="50" fillId="0" borderId="0" xfId="2" applyNumberFormat="1" applyFont="1" applyBorder="1" applyAlignment="1">
      <alignment horizontal="center" vertical="center"/>
    </xf>
    <xf numFmtId="10" fontId="48" fillId="0" borderId="0" xfId="2" applyNumberFormat="1" applyFont="1" applyBorder="1" applyAlignment="1">
      <alignment horizontal="center" vertical="center"/>
    </xf>
    <xf numFmtId="10" fontId="49" fillId="0" borderId="0" xfId="2" applyNumberFormat="1" applyFont="1" applyBorder="1" applyAlignment="1">
      <alignment horizontal="center" vertical="center"/>
    </xf>
    <xf numFmtId="0" fontId="9" fillId="0" borderId="43" xfId="0" applyFont="1" applyBorder="1" applyAlignment="1">
      <alignment horizontal="center" vertical="center"/>
    </xf>
    <xf numFmtId="0" fontId="9" fillId="0" borderId="43" xfId="0" applyFont="1" applyBorder="1" applyAlignment="1">
      <alignment horizontal="left" vertical="center"/>
    </xf>
    <xf numFmtId="169" fontId="24" fillId="0" borderId="43" xfId="3" applyNumberFormat="1" applyFont="1" applyFill="1" applyBorder="1" applyAlignment="1">
      <alignment horizontal="left" vertical="center"/>
    </xf>
    <xf numFmtId="169" fontId="22" fillId="0" borderId="61" xfId="3" applyNumberFormat="1" applyFont="1" applyFill="1" applyBorder="1" applyAlignment="1">
      <alignment horizontal="left" vertical="center"/>
    </xf>
    <xf numFmtId="9" fontId="24" fillId="0" borderId="42" xfId="2" applyFont="1" applyBorder="1" applyAlignment="1">
      <alignment horizontal="center" vertical="center"/>
    </xf>
    <xf numFmtId="10" fontId="23" fillId="0" borderId="42" xfId="2" applyNumberFormat="1" applyFont="1" applyFill="1" applyBorder="1" applyAlignment="1">
      <alignment horizontal="center" vertical="center"/>
    </xf>
    <xf numFmtId="0" fontId="9" fillId="0" borderId="61" xfId="0" applyFont="1" applyBorder="1" applyAlignment="1">
      <alignment horizontal="center" vertical="center"/>
    </xf>
    <xf numFmtId="0" fontId="9" fillId="0" borderId="61" xfId="0" applyFont="1" applyBorder="1" applyAlignment="1">
      <alignment horizontal="left" vertical="center" wrapText="1"/>
    </xf>
    <xf numFmtId="169" fontId="15" fillId="0" borderId="61" xfId="3" applyNumberFormat="1" applyFont="1" applyFill="1" applyBorder="1" applyAlignment="1">
      <alignment horizontal="left" vertical="center"/>
    </xf>
    <xf numFmtId="169" fontId="24" fillId="0" borderId="61" xfId="3" applyNumberFormat="1" applyFont="1" applyFill="1" applyBorder="1" applyAlignment="1">
      <alignment horizontal="left" vertical="center"/>
    </xf>
    <xf numFmtId="9" fontId="24" fillId="0" borderId="43" xfId="2" applyFont="1" applyBorder="1" applyAlignment="1">
      <alignment horizontal="center" vertical="center"/>
    </xf>
    <xf numFmtId="9" fontId="24" fillId="0" borderId="42" xfId="2" applyFont="1" applyFill="1" applyBorder="1" applyAlignment="1">
      <alignment horizontal="center" vertical="center"/>
    </xf>
    <xf numFmtId="0" fontId="9" fillId="0" borderId="43" xfId="0" applyFont="1" applyBorder="1" applyAlignment="1">
      <alignment horizontal="left" vertical="center" wrapText="1"/>
    </xf>
    <xf numFmtId="169" fontId="10" fillId="0" borderId="43" xfId="3" applyNumberFormat="1" applyFont="1" applyFill="1" applyBorder="1" applyAlignment="1">
      <alignment horizontal="left" vertical="center"/>
    </xf>
    <xf numFmtId="0" fontId="15" fillId="0" borderId="42" xfId="0" applyFont="1" applyBorder="1" applyAlignment="1">
      <alignment horizontal="center" vertical="center"/>
    </xf>
    <xf numFmtId="0" fontId="15" fillId="0" borderId="42" xfId="0" applyFont="1" applyBorder="1" applyAlignment="1">
      <alignment horizontal="left" vertical="center"/>
    </xf>
    <xf numFmtId="10" fontId="24" fillId="0" borderId="0" xfId="0" applyNumberFormat="1" applyFont="1" applyAlignment="1">
      <alignment horizontal="left" vertical="center"/>
    </xf>
    <xf numFmtId="0" fontId="15" fillId="0" borderId="43" xfId="0" applyFont="1" applyBorder="1" applyAlignment="1">
      <alignment horizontal="center" vertical="center"/>
    </xf>
    <xf numFmtId="169" fontId="23" fillId="0" borderId="61" xfId="3" applyNumberFormat="1" applyFont="1" applyFill="1" applyBorder="1" applyAlignment="1">
      <alignment horizontal="left" vertical="center"/>
    </xf>
    <xf numFmtId="169" fontId="10" fillId="0" borderId="42" xfId="3" applyNumberFormat="1" applyFont="1" applyFill="1" applyBorder="1" applyAlignment="1">
      <alignment horizontal="left" vertical="center"/>
    </xf>
    <xf numFmtId="0" fontId="22" fillId="2" borderId="61" xfId="0" applyFont="1" applyFill="1" applyBorder="1" applyAlignment="1">
      <alignment horizontal="center" vertical="center" wrapText="1"/>
    </xf>
    <xf numFmtId="0" fontId="22" fillId="3" borderId="61" xfId="0" applyFont="1" applyFill="1" applyBorder="1" applyAlignment="1">
      <alignment horizontal="center" vertical="center" wrapText="1"/>
    </xf>
    <xf numFmtId="0" fontId="22" fillId="6" borderId="61" xfId="0" applyFont="1" applyFill="1" applyBorder="1" applyAlignment="1">
      <alignment horizontal="center" vertical="center" wrapText="1"/>
    </xf>
    <xf numFmtId="0" fontId="22" fillId="5" borderId="61" xfId="0" applyFont="1" applyFill="1" applyBorder="1" applyAlignment="1">
      <alignment horizontal="center" vertical="center" wrapText="1"/>
    </xf>
    <xf numFmtId="0" fontId="22" fillId="0" borderId="61" xfId="0" applyFont="1" applyBorder="1" applyAlignment="1">
      <alignment horizontal="center" vertical="center" wrapText="1"/>
    </xf>
    <xf numFmtId="0" fontId="24" fillId="0" borderId="61" xfId="0" applyFont="1" applyBorder="1" applyAlignment="1">
      <alignment horizontal="center" vertical="center" wrapText="1"/>
    </xf>
    <xf numFmtId="0" fontId="22" fillId="0" borderId="17" xfId="0" applyFont="1" applyBorder="1" applyAlignment="1">
      <alignment horizontal="center" vertical="center" wrapText="1"/>
    </xf>
    <xf numFmtId="0" fontId="23" fillId="2" borderId="61" xfId="0" applyFont="1" applyFill="1" applyBorder="1" applyAlignment="1">
      <alignment horizontal="center" vertical="center" wrapText="1"/>
    </xf>
    <xf numFmtId="0" fontId="23" fillId="3" borderId="61" xfId="0" applyFont="1" applyFill="1" applyBorder="1" applyAlignment="1">
      <alignment horizontal="center" vertical="center" wrapText="1"/>
    </xf>
    <xf numFmtId="0" fontId="23" fillId="6" borderId="61" xfId="0" applyFont="1" applyFill="1" applyBorder="1" applyAlignment="1">
      <alignment horizontal="center" vertical="center" wrapText="1"/>
    </xf>
    <xf numFmtId="0" fontId="23" fillId="5" borderId="61" xfId="0" applyFont="1" applyFill="1" applyBorder="1" applyAlignment="1">
      <alignment horizontal="center" vertical="center" wrapText="1"/>
    </xf>
    <xf numFmtId="0" fontId="23" fillId="0" borderId="61" xfId="0" applyFont="1" applyBorder="1" applyAlignment="1">
      <alignment horizontal="center" vertical="center" wrapText="1"/>
    </xf>
    <xf numFmtId="0" fontId="9" fillId="0" borderId="70" xfId="0" applyFont="1" applyBorder="1" applyAlignment="1">
      <alignment horizontal="left" vertical="center" wrapText="1"/>
    </xf>
    <xf numFmtId="9" fontId="23" fillId="0" borderId="42" xfId="2" applyFont="1" applyFill="1" applyBorder="1" applyAlignment="1">
      <alignment horizontal="center" vertical="center"/>
    </xf>
    <xf numFmtId="0" fontId="54" fillId="4" borderId="69" xfId="0" applyFont="1" applyFill="1" applyBorder="1" applyAlignment="1">
      <alignment horizontal="left" vertical="center"/>
    </xf>
    <xf numFmtId="169" fontId="55" fillId="4" borderId="69" xfId="3" applyNumberFormat="1" applyFont="1" applyFill="1" applyBorder="1" applyAlignment="1">
      <alignment horizontal="left" vertical="center"/>
    </xf>
    <xf numFmtId="169" fontId="54" fillId="4" borderId="69" xfId="3" applyNumberFormat="1" applyFont="1" applyFill="1" applyBorder="1" applyAlignment="1">
      <alignment horizontal="left" vertical="center"/>
    </xf>
    <xf numFmtId="169" fontId="55" fillId="4" borderId="69" xfId="3" applyNumberFormat="1" applyFont="1" applyFill="1" applyBorder="1" applyAlignment="1">
      <alignment horizontal="center" vertical="center"/>
    </xf>
    <xf numFmtId="169" fontId="54" fillId="4" borderId="69" xfId="3" applyNumberFormat="1" applyFont="1" applyFill="1" applyBorder="1" applyAlignment="1">
      <alignment horizontal="center" vertical="center" wrapText="1"/>
    </xf>
    <xf numFmtId="9" fontId="24" fillId="4" borderId="69" xfId="2" applyFont="1" applyFill="1" applyBorder="1" applyAlignment="1">
      <alignment horizontal="center" vertical="center"/>
    </xf>
    <xf numFmtId="0" fontId="54" fillId="4" borderId="69" xfId="0" applyFont="1" applyFill="1" applyBorder="1" applyAlignment="1">
      <alignment horizontal="center" vertical="center"/>
    </xf>
    <xf numFmtId="0" fontId="24" fillId="0" borderId="69" xfId="0" applyFont="1" applyBorder="1" applyAlignment="1">
      <alignment horizontal="center" vertical="center"/>
    </xf>
    <xf numFmtId="0" fontId="24" fillId="0" borderId="69" xfId="0" applyFont="1" applyBorder="1" applyAlignment="1">
      <alignment horizontal="left" vertical="center"/>
    </xf>
    <xf numFmtId="169" fontId="24" fillId="0" borderId="69" xfId="3" applyNumberFormat="1" applyFont="1" applyFill="1" applyBorder="1" applyAlignment="1">
      <alignment horizontal="left" vertical="center"/>
    </xf>
    <xf numFmtId="9" fontId="24" fillId="0" borderId="69" xfId="2" applyFont="1" applyFill="1" applyBorder="1" applyAlignment="1">
      <alignment horizontal="center" vertical="center"/>
    </xf>
    <xf numFmtId="10" fontId="23" fillId="0" borderId="69" xfId="2" applyNumberFormat="1" applyFont="1" applyFill="1" applyBorder="1" applyAlignment="1">
      <alignment horizontal="center" vertical="center"/>
    </xf>
    <xf numFmtId="10" fontId="54" fillId="4" borderId="69" xfId="2" applyNumberFormat="1" applyFont="1" applyFill="1" applyBorder="1" applyAlignment="1">
      <alignment horizontal="center" vertical="center"/>
    </xf>
    <xf numFmtId="169" fontId="23" fillId="0" borderId="43" xfId="3" applyNumberFormat="1" applyFont="1" applyFill="1" applyBorder="1" applyAlignment="1">
      <alignment horizontal="left" vertical="center"/>
    </xf>
    <xf numFmtId="9" fontId="24" fillId="0" borderId="61" xfId="2" applyFont="1" applyFill="1" applyBorder="1" applyAlignment="1">
      <alignment horizontal="center" vertical="center"/>
    </xf>
    <xf numFmtId="10" fontId="23" fillId="0" borderId="61" xfId="2" applyNumberFormat="1" applyFont="1" applyFill="1" applyBorder="1" applyAlignment="1">
      <alignment horizontal="center" vertical="center"/>
    </xf>
    <xf numFmtId="0" fontId="9" fillId="0" borderId="61" xfId="0" applyFont="1" applyBorder="1" applyAlignment="1">
      <alignment horizontal="left" vertical="center"/>
    </xf>
    <xf numFmtId="169" fontId="24" fillId="0" borderId="0" xfId="2" applyNumberFormat="1" applyFont="1" applyFill="1" applyBorder="1" applyAlignment="1">
      <alignment horizontal="center" vertical="center"/>
    </xf>
    <xf numFmtId="0" fontId="23" fillId="0" borderId="69" xfId="0" applyFont="1" applyBorder="1" applyAlignment="1">
      <alignment horizontal="center" vertical="center"/>
    </xf>
    <xf numFmtId="0" fontId="23" fillId="0" borderId="69" xfId="0" applyFont="1" applyBorder="1" applyAlignment="1">
      <alignment horizontal="left" vertical="center"/>
    </xf>
    <xf numFmtId="169" fontId="23" fillId="0" borderId="69" xfId="3" applyNumberFormat="1" applyFont="1" applyFill="1" applyBorder="1" applyAlignment="1">
      <alignment horizontal="left" vertical="center"/>
    </xf>
    <xf numFmtId="169" fontId="23" fillId="0" borderId="71" xfId="3" applyNumberFormat="1" applyFont="1" applyFill="1" applyBorder="1" applyAlignment="1">
      <alignment horizontal="left" vertical="center"/>
    </xf>
    <xf numFmtId="0" fontId="9" fillId="0" borderId="0" xfId="25" applyFont="1" applyAlignment="1">
      <alignment horizontal="left" vertical="center"/>
    </xf>
    <xf numFmtId="0" fontId="24" fillId="0" borderId="0" xfId="25" applyFont="1" applyAlignment="1">
      <alignment horizontal="left" vertical="center"/>
    </xf>
    <xf numFmtId="1" fontId="21" fillId="2" borderId="14" xfId="0" applyNumberFormat="1" applyFont="1" applyFill="1" applyBorder="1" applyAlignment="1" applyProtection="1">
      <alignment horizontal="center" vertical="center"/>
      <protection locked="0"/>
    </xf>
    <xf numFmtId="164" fontId="21" fillId="2" borderId="14" xfId="1" applyFont="1" applyFill="1" applyBorder="1" applyAlignment="1" applyProtection="1">
      <alignment horizontal="center" vertical="center"/>
      <protection locked="0"/>
    </xf>
    <xf numFmtId="0" fontId="9" fillId="2" borderId="14" xfId="0" applyFont="1" applyFill="1" applyBorder="1" applyAlignment="1">
      <alignment horizontal="center" vertical="center"/>
    </xf>
    <xf numFmtId="0" fontId="21" fillId="2" borderId="14" xfId="0" applyFont="1" applyFill="1" applyBorder="1" applyAlignment="1">
      <alignment horizontal="center" vertical="center"/>
    </xf>
    <xf numFmtId="1" fontId="63" fillId="0" borderId="0" xfId="26" applyNumberFormat="1" applyFill="1" applyAlignment="1">
      <alignment horizontal="center" vertical="center"/>
    </xf>
    <xf numFmtId="164" fontId="43" fillId="2" borderId="25" xfId="0" applyNumberFormat="1" applyFont="1" applyFill="1" applyBorder="1" applyAlignment="1">
      <alignment horizontal="left" vertical="center" wrapText="1"/>
    </xf>
    <xf numFmtId="164" fontId="21" fillId="0" borderId="14" xfId="1" applyFont="1" applyFill="1" applyBorder="1" applyAlignment="1" applyProtection="1">
      <alignment horizontal="center" vertical="center"/>
      <protection locked="0"/>
    </xf>
    <xf numFmtId="165" fontId="41" fillId="0" borderId="0" xfId="3" applyFont="1" applyFill="1" applyBorder="1" applyAlignment="1">
      <alignment horizontal="center" vertical="center"/>
    </xf>
    <xf numFmtId="165" fontId="23" fillId="0" borderId="0" xfId="3" applyFont="1" applyAlignment="1">
      <alignment horizontal="center" vertical="center"/>
    </xf>
    <xf numFmtId="43" fontId="4" fillId="0" borderId="0" xfId="0" applyNumberFormat="1" applyFont="1" applyAlignment="1">
      <alignment horizontal="left" vertical="top"/>
    </xf>
    <xf numFmtId="1" fontId="29" fillId="0" borderId="14" xfId="0" applyNumberFormat="1" applyFont="1" applyBorder="1" applyAlignment="1" applyProtection="1">
      <alignment horizontal="center" vertical="center"/>
      <protection locked="0"/>
    </xf>
    <xf numFmtId="0" fontId="30" fillId="0" borderId="15" xfId="0" applyFont="1" applyBorder="1" applyAlignment="1">
      <alignment horizontal="left" vertical="center"/>
    </xf>
    <xf numFmtId="164" fontId="15" fillId="0" borderId="8" xfId="20" applyNumberFormat="1" applyFont="1" applyFill="1" applyBorder="1" applyAlignment="1">
      <alignment horizontal="right" vertical="center" shrinkToFit="1"/>
    </xf>
    <xf numFmtId="164" fontId="23" fillId="0" borderId="8" xfId="20" applyNumberFormat="1" applyFont="1" applyFill="1" applyBorder="1" applyAlignment="1">
      <alignment horizontal="right" vertical="center" shrinkToFit="1"/>
    </xf>
    <xf numFmtId="9" fontId="27" fillId="0" borderId="0" xfId="21" applyFont="1" applyFill="1" applyAlignment="1">
      <alignment vertical="center"/>
    </xf>
    <xf numFmtId="164" fontId="27" fillId="0" borderId="0" xfId="1" applyFont="1" applyFill="1" applyAlignment="1">
      <alignment vertical="center"/>
    </xf>
    <xf numFmtId="169" fontId="27" fillId="0" borderId="0" xfId="21" applyNumberFormat="1" applyFont="1" applyFill="1" applyAlignment="1">
      <alignment vertical="center"/>
    </xf>
    <xf numFmtId="1" fontId="42" fillId="0" borderId="18" xfId="0" applyNumberFormat="1" applyFont="1" applyBorder="1" applyAlignment="1" applyProtection="1">
      <alignment horizontal="left" vertical="center" wrapText="1"/>
      <protection locked="0"/>
    </xf>
    <xf numFmtId="169" fontId="15" fillId="0" borderId="0" xfId="0" applyNumberFormat="1" applyFont="1" applyAlignment="1">
      <alignment horizontal="left" vertical="center"/>
    </xf>
    <xf numFmtId="169" fontId="9" fillId="0" borderId="0" xfId="0" applyNumberFormat="1" applyFont="1" applyAlignment="1">
      <alignment horizontal="left" vertical="center"/>
    </xf>
    <xf numFmtId="0" fontId="22" fillId="0" borderId="16" xfId="0" applyFont="1" applyBorder="1" applyAlignment="1">
      <alignment vertical="center"/>
    </xf>
    <xf numFmtId="0" fontId="15" fillId="7" borderId="8" xfId="0" applyFont="1" applyFill="1" applyBorder="1" applyAlignment="1">
      <alignment horizontal="center" vertical="center" wrapText="1"/>
    </xf>
    <xf numFmtId="169" fontId="15" fillId="7" borderId="8" xfId="3" applyNumberFormat="1" applyFont="1" applyFill="1" applyBorder="1" applyAlignment="1">
      <alignment horizontal="center" vertical="center" wrapText="1"/>
    </xf>
    <xf numFmtId="176" fontId="22" fillId="0" borderId="5" xfId="0" applyNumberFormat="1" applyFont="1" applyBorder="1" applyAlignment="1">
      <alignment horizontal="left" vertical="center" wrapText="1"/>
    </xf>
    <xf numFmtId="176" fontId="23" fillId="0" borderId="0" xfId="0" applyNumberFormat="1" applyFont="1" applyAlignment="1">
      <alignment vertical="center" wrapText="1"/>
    </xf>
    <xf numFmtId="0" fontId="67" fillId="0" borderId="0" xfId="25" applyFont="1" applyAlignment="1">
      <alignment horizontal="center" vertical="center"/>
    </xf>
    <xf numFmtId="0" fontId="65" fillId="0" borderId="0" xfId="25" applyFont="1" applyAlignment="1">
      <alignment horizontal="center" vertical="center"/>
    </xf>
    <xf numFmtId="0" fontId="65" fillId="0" borderId="0" xfId="25" applyFont="1" applyAlignment="1">
      <alignment horizontal="left" vertical="top"/>
    </xf>
    <xf numFmtId="0" fontId="68" fillId="0" borderId="0" xfId="25" applyFont="1" applyAlignment="1">
      <alignment horizontal="left" vertical="top"/>
    </xf>
    <xf numFmtId="169" fontId="68" fillId="0" borderId="0" xfId="25" applyNumberFormat="1" applyFont="1" applyAlignment="1">
      <alignment horizontal="left" vertical="top"/>
    </xf>
    <xf numFmtId="169" fontId="65" fillId="0" borderId="0" xfId="25" applyNumberFormat="1" applyFont="1" applyAlignment="1">
      <alignment horizontal="left" vertical="top"/>
    </xf>
    <xf numFmtId="0" fontId="66" fillId="0" borderId="0" xfId="25" applyFont="1" applyAlignment="1">
      <alignment horizontal="left" vertical="top"/>
    </xf>
    <xf numFmtId="176" fontId="23" fillId="0" borderId="0" xfId="0" applyNumberFormat="1" applyFont="1" applyAlignment="1">
      <alignment horizontal="left" vertical="center" wrapText="1"/>
    </xf>
    <xf numFmtId="0" fontId="70" fillId="0" borderId="0" xfId="25" applyFont="1" applyAlignment="1">
      <alignment horizontal="center" vertical="center"/>
    </xf>
    <xf numFmtId="0" fontId="23" fillId="0" borderId="0" xfId="25" applyFont="1" applyAlignment="1">
      <alignment horizontal="left" vertical="top"/>
    </xf>
    <xf numFmtId="0" fontId="23" fillId="0" borderId="0" xfId="25" applyFont="1" applyAlignment="1">
      <alignment horizontal="center" vertical="top"/>
    </xf>
    <xf numFmtId="0" fontId="23" fillId="0" borderId="15" xfId="25" applyFont="1" applyBorder="1" applyAlignment="1">
      <alignment horizontal="center" vertical="center" wrapText="1"/>
    </xf>
    <xf numFmtId="0" fontId="23" fillId="0" borderId="0" xfId="25" applyFont="1" applyAlignment="1">
      <alignment horizontal="center" vertical="center"/>
    </xf>
    <xf numFmtId="169" fontId="67" fillId="0" borderId="0" xfId="25" applyNumberFormat="1" applyFont="1" applyAlignment="1">
      <alignment horizontal="center" vertical="center"/>
    </xf>
    <xf numFmtId="0" fontId="23" fillId="0" borderId="0" xfId="25" applyFont="1" applyAlignment="1">
      <alignment horizontal="left" vertical="center"/>
    </xf>
    <xf numFmtId="169" fontId="24" fillId="0" borderId="0" xfId="25" applyNumberFormat="1" applyFont="1" applyAlignment="1">
      <alignment horizontal="left" vertical="center"/>
    </xf>
    <xf numFmtId="169" fontId="10" fillId="0" borderId="0" xfId="25" applyNumberFormat="1" applyFont="1" applyAlignment="1">
      <alignment horizontal="left" vertical="center"/>
    </xf>
    <xf numFmtId="0" fontId="24" fillId="0" borderId="0" xfId="25" applyFont="1" applyAlignment="1">
      <alignment horizontal="center" vertical="center"/>
    </xf>
    <xf numFmtId="0" fontId="23" fillId="0" borderId="13" xfId="25" applyFont="1" applyBorder="1" applyAlignment="1">
      <alignment horizontal="center" vertical="center"/>
    </xf>
    <xf numFmtId="0" fontId="23" fillId="0" borderId="13" xfId="25" applyFont="1" applyBorder="1" applyAlignment="1">
      <alignment horizontal="center" vertical="center" wrapText="1"/>
    </xf>
    <xf numFmtId="10" fontId="23" fillId="0" borderId="13" xfId="21" applyNumberFormat="1" applyFont="1" applyFill="1" applyBorder="1" applyAlignment="1">
      <alignment horizontal="center" vertical="center"/>
    </xf>
    <xf numFmtId="0" fontId="23" fillId="0" borderId="17" xfId="25" applyFont="1" applyBorder="1" applyAlignment="1">
      <alignment horizontal="center" vertical="center" wrapText="1"/>
    </xf>
    <xf numFmtId="0" fontId="22" fillId="0" borderId="13" xfId="25" applyFont="1" applyBorder="1" applyAlignment="1">
      <alignment horizontal="center" vertical="center"/>
    </xf>
    <xf numFmtId="0" fontId="23" fillId="0" borderId="13" xfId="25" applyFont="1" applyBorder="1" applyAlignment="1">
      <alignment horizontal="left" vertical="center" wrapText="1"/>
    </xf>
    <xf numFmtId="169" fontId="9" fillId="0" borderId="13" xfId="20" applyNumberFormat="1" applyFont="1" applyFill="1" applyBorder="1" applyAlignment="1">
      <alignment horizontal="left" vertical="center"/>
    </xf>
    <xf numFmtId="169" fontId="22" fillId="0" borderId="13" xfId="20" applyNumberFormat="1" applyFont="1" applyFill="1" applyBorder="1" applyAlignment="1">
      <alignment horizontal="left" vertical="center"/>
    </xf>
    <xf numFmtId="169" fontId="23" fillId="0" borderId="13" xfId="20" applyNumberFormat="1" applyFont="1" applyFill="1" applyBorder="1" applyAlignment="1">
      <alignment horizontal="left" vertical="center"/>
    </xf>
    <xf numFmtId="10" fontId="69" fillId="0" borderId="72" xfId="21" applyNumberFormat="1" applyFont="1" applyFill="1" applyBorder="1" applyAlignment="1">
      <alignment horizontal="center" vertical="center"/>
    </xf>
    <xf numFmtId="10" fontId="23" fillId="0" borderId="42" xfId="21" applyNumberFormat="1" applyFont="1" applyFill="1" applyBorder="1" applyAlignment="1">
      <alignment horizontal="center" vertical="center"/>
    </xf>
    <xf numFmtId="10" fontId="23" fillId="0" borderId="40" xfId="21" applyNumberFormat="1" applyFont="1" applyFill="1" applyBorder="1" applyAlignment="1">
      <alignment horizontal="center" vertical="center"/>
    </xf>
    <xf numFmtId="10" fontId="69" fillId="0" borderId="73" xfId="21" applyNumberFormat="1" applyFont="1" applyFill="1" applyBorder="1" applyAlignment="1">
      <alignment horizontal="center" vertical="center"/>
    </xf>
    <xf numFmtId="10" fontId="23" fillId="0" borderId="41" xfId="21" applyNumberFormat="1" applyFont="1" applyFill="1" applyBorder="1" applyAlignment="1">
      <alignment horizontal="center" vertical="center"/>
    </xf>
    <xf numFmtId="0" fontId="24" fillId="0" borderId="13" xfId="25" applyFont="1" applyBorder="1" applyAlignment="1">
      <alignment horizontal="center" vertical="center"/>
    </xf>
    <xf numFmtId="0" fontId="24" fillId="0" borderId="13" xfId="25" applyFont="1" applyBorder="1" applyAlignment="1">
      <alignment horizontal="left" vertical="center"/>
    </xf>
    <xf numFmtId="169" fontId="24" fillId="0" borderId="13" xfId="20" applyNumberFormat="1" applyFont="1" applyFill="1" applyBorder="1" applyAlignment="1">
      <alignment horizontal="left" vertical="center"/>
    </xf>
    <xf numFmtId="10" fontId="69" fillId="0" borderId="74" xfId="21" applyNumberFormat="1" applyFont="1" applyFill="1" applyBorder="1" applyAlignment="1">
      <alignment horizontal="center" vertical="center"/>
    </xf>
    <xf numFmtId="10" fontId="23" fillId="0" borderId="69" xfId="21" applyNumberFormat="1" applyFont="1" applyFill="1" applyBorder="1" applyAlignment="1">
      <alignment horizontal="center" vertical="center"/>
    </xf>
    <xf numFmtId="169" fontId="23" fillId="0" borderId="0" xfId="25" applyNumberFormat="1" applyFont="1" applyAlignment="1">
      <alignment horizontal="left" vertical="center"/>
    </xf>
    <xf numFmtId="169" fontId="23" fillId="0" borderId="0" xfId="3" applyNumberFormat="1" applyFont="1" applyAlignment="1">
      <alignment horizontal="left" vertical="center"/>
    </xf>
    <xf numFmtId="169" fontId="24" fillId="0" borderId="75" xfId="25" applyNumberFormat="1" applyFont="1" applyBorder="1" applyAlignment="1">
      <alignment horizontal="left" vertical="center"/>
    </xf>
    <xf numFmtId="0" fontId="15" fillId="0" borderId="18" xfId="0" applyFont="1" applyBorder="1" applyAlignment="1" applyProtection="1">
      <alignment horizontal="left" vertical="center"/>
      <protection locked="0"/>
    </xf>
    <xf numFmtId="164" fontId="15" fillId="0" borderId="14" xfId="1" applyFont="1" applyFill="1" applyBorder="1" applyAlignment="1" applyProtection="1">
      <alignment horizontal="center" vertical="center"/>
      <protection locked="0"/>
    </xf>
    <xf numFmtId="169" fontId="15" fillId="0" borderId="13" xfId="15" applyNumberFormat="1" applyFont="1" applyFill="1" applyBorder="1" applyAlignment="1" applyProtection="1">
      <alignment horizontal="right" vertical="center"/>
      <protection locked="0"/>
    </xf>
    <xf numFmtId="164" fontId="15" fillId="2" borderId="14" xfId="1" applyFont="1" applyFill="1" applyBorder="1" applyAlignment="1" applyProtection="1">
      <alignment horizontal="center" vertical="center"/>
      <protection locked="0"/>
    </xf>
    <xf numFmtId="164" fontId="15" fillId="0" borderId="18" xfId="1" applyFont="1" applyBorder="1" applyAlignment="1" applyProtection="1">
      <alignment horizontal="center" vertical="center"/>
      <protection locked="0"/>
    </xf>
    <xf numFmtId="164" fontId="15" fillId="0" borderId="18" xfId="1" applyFont="1" applyFill="1" applyBorder="1" applyAlignment="1" applyProtection="1">
      <alignment horizontal="center" vertical="center"/>
      <protection locked="0"/>
    </xf>
    <xf numFmtId="164" fontId="15" fillId="2" borderId="46" xfId="1" applyFont="1" applyFill="1" applyBorder="1" applyAlignment="1" applyProtection="1">
      <alignment horizontal="center" vertical="center"/>
      <protection locked="0"/>
    </xf>
    <xf numFmtId="164" fontId="15" fillId="2" borderId="68" xfId="1" applyFont="1" applyFill="1" applyBorder="1" applyAlignment="1" applyProtection="1">
      <alignment horizontal="center" vertical="center"/>
      <protection locked="0"/>
    </xf>
    <xf numFmtId="164" fontId="9" fillId="0" borderId="0" xfId="1" applyFont="1" applyAlignment="1">
      <alignment horizontal="center" vertical="top"/>
    </xf>
    <xf numFmtId="0" fontId="10" fillId="0" borderId="0" xfId="25" applyFont="1" applyAlignment="1">
      <alignment horizontal="left" vertical="top"/>
    </xf>
    <xf numFmtId="0" fontId="24" fillId="0" borderId="0" xfId="25" applyFont="1" applyAlignment="1">
      <alignment horizontal="left" vertical="top"/>
    </xf>
    <xf numFmtId="0" fontId="57" fillId="0" borderId="0" xfId="25" applyFont="1" applyAlignment="1">
      <alignment horizontal="center" vertical="center"/>
    </xf>
    <xf numFmtId="0" fontId="10" fillId="0" borderId="0" xfId="25" applyFont="1" applyAlignment="1">
      <alignment horizontal="center" vertical="top" wrapText="1"/>
    </xf>
    <xf numFmtId="169" fontId="24" fillId="0" borderId="0" xfId="3" applyNumberFormat="1" applyFont="1" applyAlignment="1">
      <alignment horizontal="left" vertical="center"/>
    </xf>
    <xf numFmtId="169" fontId="65" fillId="0" borderId="0" xfId="3" applyNumberFormat="1" applyFont="1" applyAlignment="1">
      <alignment horizontal="left" vertical="top"/>
    </xf>
    <xf numFmtId="0" fontId="43" fillId="0" borderId="0" xfId="25" applyFont="1" applyAlignment="1">
      <alignment horizontal="right" vertical="center"/>
    </xf>
    <xf numFmtId="0" fontId="65" fillId="0" borderId="0" xfId="25" applyFont="1" applyAlignment="1">
      <alignment horizontal="right" vertical="top"/>
    </xf>
    <xf numFmtId="0" fontId="68" fillId="0" borderId="0" xfId="25" applyFont="1" applyAlignment="1">
      <alignment horizontal="left" vertical="center"/>
    </xf>
    <xf numFmtId="0" fontId="66" fillId="0" borderId="0" xfId="25" applyFont="1" applyAlignment="1">
      <alignment horizontal="left" vertical="center"/>
    </xf>
    <xf numFmtId="169" fontId="24" fillId="0" borderId="0" xfId="3" applyNumberFormat="1" applyFont="1" applyAlignment="1">
      <alignment horizontal="right" vertical="center"/>
    </xf>
    <xf numFmtId="0" fontId="57" fillId="0" borderId="0" xfId="25" applyFont="1" applyAlignment="1">
      <alignment horizontal="left" vertical="center"/>
    </xf>
    <xf numFmtId="0" fontId="68" fillId="0" borderId="0" xfId="25" applyFont="1" applyAlignment="1">
      <alignment horizontal="center" vertical="center"/>
    </xf>
    <xf numFmtId="169" fontId="68" fillId="0" borderId="0" xfId="3" applyNumberFormat="1" applyFont="1" applyAlignment="1">
      <alignment horizontal="left" vertical="center"/>
    </xf>
    <xf numFmtId="169" fontId="68" fillId="0" borderId="0" xfId="25" applyNumberFormat="1" applyFont="1" applyAlignment="1">
      <alignment horizontal="left" vertical="center"/>
    </xf>
    <xf numFmtId="0" fontId="5" fillId="0" borderId="0" xfId="25" applyFont="1" applyAlignment="1">
      <alignment horizontal="left" vertical="center"/>
    </xf>
    <xf numFmtId="0" fontId="68" fillId="0" borderId="0" xfId="25" applyFont="1" applyAlignment="1">
      <alignment horizontal="right" vertical="center"/>
    </xf>
    <xf numFmtId="0" fontId="9" fillId="0" borderId="0" xfId="25" applyFont="1" applyAlignment="1">
      <alignment horizontal="center" vertical="top"/>
    </xf>
    <xf numFmtId="0" fontId="9" fillId="0" borderId="0" xfId="25" applyFont="1" applyAlignment="1">
      <alignment horizontal="left" vertical="top"/>
    </xf>
    <xf numFmtId="0" fontId="9" fillId="0" borderId="0" xfId="25" applyFont="1" applyAlignment="1">
      <alignment horizontal="center" vertical="center"/>
    </xf>
    <xf numFmtId="0" fontId="22" fillId="0" borderId="0" xfId="25" applyFont="1" applyAlignment="1">
      <alignment horizontal="center" vertical="center"/>
    </xf>
    <xf numFmtId="168" fontId="9" fillId="0" borderId="0" xfId="25" applyNumberFormat="1" applyFont="1" applyAlignment="1">
      <alignment horizontal="left" vertical="top"/>
    </xf>
    <xf numFmtId="9" fontId="25" fillId="0" borderId="0" xfId="2" applyFont="1" applyAlignment="1">
      <alignment horizontal="left" vertical="center" wrapText="1"/>
    </xf>
    <xf numFmtId="9" fontId="24" fillId="0" borderId="0" xfId="2" applyFont="1" applyAlignment="1">
      <alignment horizontal="left" vertical="center"/>
    </xf>
    <xf numFmtId="0" fontId="27" fillId="0" borderId="18" xfId="25" applyFont="1" applyBorder="1" applyAlignment="1">
      <alignment vertical="center"/>
    </xf>
    <xf numFmtId="1" fontId="21" fillId="0" borderId="14" xfId="25" applyNumberFormat="1" applyFont="1" applyBorder="1" applyAlignment="1" applyProtection="1">
      <alignment horizontal="center" vertical="center"/>
      <protection locked="0"/>
    </xf>
    <xf numFmtId="1" fontId="15" fillId="0" borderId="15" xfId="25" applyNumberFormat="1" applyFont="1" applyBorder="1" applyAlignment="1" applyProtection="1">
      <alignment horizontal="center" vertical="center"/>
      <protection locked="0"/>
    </xf>
    <xf numFmtId="0" fontId="10" fillId="0" borderId="37" xfId="25" applyFont="1" applyBorder="1" applyAlignment="1">
      <alignment horizontal="center" vertical="center"/>
    </xf>
    <xf numFmtId="0" fontId="24" fillId="0" borderId="37" xfId="25" applyFont="1" applyBorder="1" applyAlignment="1">
      <alignment horizontal="center" vertical="center"/>
    </xf>
    <xf numFmtId="164" fontId="10" fillId="0" borderId="37" xfId="25" applyNumberFormat="1" applyFont="1" applyBorder="1" applyAlignment="1">
      <alignment horizontal="left" vertical="center"/>
    </xf>
    <xf numFmtId="164" fontId="10" fillId="0" borderId="37" xfId="25" applyNumberFormat="1" applyFont="1" applyBorder="1" applyAlignment="1">
      <alignment horizontal="center" vertical="center"/>
    </xf>
    <xf numFmtId="164" fontId="10" fillId="0" borderId="37" xfId="25" applyNumberFormat="1" applyFont="1" applyBorder="1" applyAlignment="1">
      <alignment horizontal="right" vertical="center" shrinkToFit="1"/>
    </xf>
    <xf numFmtId="0" fontId="24" fillId="0" borderId="0" xfId="0" applyFont="1" applyAlignment="1">
      <alignment horizontal="center" vertical="center" wrapText="1"/>
    </xf>
    <xf numFmtId="0" fontId="24" fillId="0" borderId="25" xfId="0" applyFont="1" applyBorder="1" applyAlignment="1">
      <alignment horizontal="left" vertical="center" wrapText="1"/>
    </xf>
    <xf numFmtId="9" fontId="24" fillId="0" borderId="0" xfId="2" applyFont="1" applyAlignment="1">
      <alignment horizontal="left" vertical="center" wrapText="1"/>
    </xf>
    <xf numFmtId="0" fontId="24" fillId="0" borderId="5" xfId="0" applyFont="1" applyBorder="1" applyAlignment="1">
      <alignment horizontal="left" vertical="center"/>
    </xf>
    <xf numFmtId="0" fontId="24" fillId="0" borderId="5" xfId="0" applyFont="1" applyBorder="1" applyAlignment="1">
      <alignment horizontal="center" vertical="center" wrapText="1"/>
    </xf>
    <xf numFmtId="0" fontId="24" fillId="0" borderId="23" xfId="0" applyFont="1" applyBorder="1" applyAlignment="1">
      <alignment horizontal="left" vertical="center" wrapText="1"/>
    </xf>
    <xf numFmtId="169" fontId="15" fillId="0" borderId="18" xfId="15" applyNumberFormat="1" applyFont="1" applyFill="1" applyBorder="1" applyAlignment="1" applyProtection="1">
      <alignment horizontal="center" vertical="center"/>
      <protection locked="0"/>
    </xf>
    <xf numFmtId="164" fontId="27" fillId="0" borderId="13" xfId="0" applyNumberFormat="1" applyFont="1" applyBorder="1" applyAlignment="1">
      <alignment vertical="center"/>
    </xf>
    <xf numFmtId="164" fontId="15" fillId="0" borderId="0" xfId="25" applyNumberFormat="1" applyFont="1" applyAlignment="1">
      <alignment horizontal="right" vertical="center" shrinkToFit="1"/>
    </xf>
    <xf numFmtId="164" fontId="23" fillId="0" borderId="0" xfId="25" applyNumberFormat="1" applyFont="1" applyAlignment="1">
      <alignment horizontal="right" vertical="center" shrinkToFit="1"/>
    </xf>
    <xf numFmtId="1" fontId="23" fillId="0" borderId="0" xfId="1" applyNumberFormat="1" applyFont="1" applyFill="1" applyBorder="1" applyAlignment="1">
      <alignment horizontal="center" vertical="center" wrapText="1"/>
    </xf>
    <xf numFmtId="164" fontId="23" fillId="0" borderId="0" xfId="25" applyNumberFormat="1" applyFont="1" applyAlignment="1">
      <alignment horizontal="left" vertical="center" wrapText="1"/>
    </xf>
    <xf numFmtId="1" fontId="15" fillId="0" borderId="0" xfId="1" applyNumberFormat="1" applyFont="1" applyFill="1" applyBorder="1" applyAlignment="1">
      <alignment horizontal="center" vertical="center" wrapText="1"/>
    </xf>
    <xf numFmtId="164" fontId="15" fillId="0" borderId="0" xfId="25" applyNumberFormat="1" applyFont="1" applyAlignment="1">
      <alignment horizontal="left" vertical="center" wrapText="1"/>
    </xf>
    <xf numFmtId="164" fontId="23" fillId="0" borderId="0" xfId="25" applyNumberFormat="1" applyFont="1" applyAlignment="1">
      <alignment horizontal="right" vertical="center"/>
    </xf>
    <xf numFmtId="164" fontId="24" fillId="0" borderId="0" xfId="25" applyNumberFormat="1" applyFont="1" applyAlignment="1">
      <alignment horizontal="left" vertical="top"/>
    </xf>
    <xf numFmtId="164" fontId="23" fillId="0" borderId="0" xfId="25" applyNumberFormat="1" applyFont="1" applyAlignment="1">
      <alignment horizontal="left" vertical="top"/>
    </xf>
    <xf numFmtId="170" fontId="9" fillId="0" borderId="0" xfId="1" applyNumberFormat="1" applyFont="1" applyAlignment="1">
      <alignment horizontal="center" vertical="center"/>
    </xf>
    <xf numFmtId="170" fontId="22" fillId="0" borderId="0" xfId="1" applyNumberFormat="1" applyFont="1" applyAlignment="1">
      <alignment horizontal="center" vertical="center"/>
    </xf>
    <xf numFmtId="170" fontId="9" fillId="0" borderId="0" xfId="1" applyNumberFormat="1" applyFont="1" applyAlignment="1">
      <alignment horizontal="left" vertical="top"/>
    </xf>
    <xf numFmtId="170" fontId="10" fillId="0" borderId="0" xfId="1" applyNumberFormat="1" applyFont="1" applyAlignment="1">
      <alignment horizontal="left" vertical="top"/>
    </xf>
    <xf numFmtId="170" fontId="23" fillId="0" borderId="0" xfId="1" applyNumberFormat="1" applyFont="1" applyAlignment="1">
      <alignment horizontal="left" vertical="top"/>
    </xf>
    <xf numFmtId="10" fontId="71" fillId="0" borderId="0" xfId="21" applyNumberFormat="1" applyFont="1" applyFill="1" applyBorder="1" applyAlignment="1">
      <alignment horizontal="center" vertical="center"/>
    </xf>
    <xf numFmtId="10" fontId="72" fillId="0" borderId="0" xfId="21" applyNumberFormat="1" applyFont="1" applyFill="1" applyBorder="1" applyAlignment="1">
      <alignment horizontal="center" vertical="center"/>
    </xf>
    <xf numFmtId="10" fontId="72" fillId="0" borderId="13" xfId="21" applyNumberFormat="1" applyFont="1" applyFill="1" applyBorder="1" applyAlignment="1">
      <alignment horizontal="center" vertical="center"/>
    </xf>
    <xf numFmtId="0" fontId="23" fillId="0" borderId="24" xfId="0" applyFont="1" applyBorder="1" applyAlignment="1">
      <alignment horizontal="left" vertical="center" wrapText="1"/>
    </xf>
    <xf numFmtId="0" fontId="23" fillId="0" borderId="0" xfId="0" applyFont="1" applyAlignment="1">
      <alignment horizontal="left" vertical="center" wrapText="1"/>
    </xf>
    <xf numFmtId="0" fontId="23" fillId="0" borderId="22" xfId="0" applyFont="1" applyBorder="1" applyAlignment="1">
      <alignment horizontal="left" vertical="center" wrapText="1"/>
    </xf>
    <xf numFmtId="0" fontId="23" fillId="0" borderId="5" xfId="0" applyFont="1" applyBorder="1" applyAlignment="1">
      <alignment horizontal="left" vertical="center" wrapText="1"/>
    </xf>
    <xf numFmtId="0" fontId="23" fillId="5" borderId="28" xfId="0" applyFont="1" applyFill="1" applyBorder="1" applyAlignment="1">
      <alignment horizontal="center" vertical="center" wrapText="1"/>
    </xf>
    <xf numFmtId="0" fontId="23" fillId="5" borderId="36" xfId="0" applyFont="1" applyFill="1" applyBorder="1" applyAlignment="1">
      <alignment horizontal="center" vertical="center" wrapText="1"/>
    </xf>
    <xf numFmtId="0" fontId="23" fillId="5" borderId="33" xfId="0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 wrapText="1"/>
    </xf>
    <xf numFmtId="0" fontId="23" fillId="5" borderId="9" xfId="0" applyFont="1" applyFill="1" applyBorder="1" applyAlignment="1">
      <alignment horizontal="center" vertical="center" wrapText="1"/>
    </xf>
    <xf numFmtId="0" fontId="23" fillId="5" borderId="3" xfId="0" applyFont="1" applyFill="1" applyBorder="1" applyAlignment="1">
      <alignment horizontal="center" vertical="center" wrapText="1"/>
    </xf>
    <xf numFmtId="0" fontId="23" fillId="4" borderId="8" xfId="0" applyFont="1" applyFill="1" applyBorder="1" applyAlignment="1">
      <alignment horizontal="center" vertical="center" wrapText="1"/>
    </xf>
    <xf numFmtId="0" fontId="23" fillId="5" borderId="2" xfId="0" applyFont="1" applyFill="1" applyBorder="1" applyAlignment="1">
      <alignment horizontal="center" vertical="center" wrapText="1"/>
    </xf>
    <xf numFmtId="0" fontId="23" fillId="5" borderId="6" xfId="0" applyFont="1" applyFill="1" applyBorder="1" applyAlignment="1">
      <alignment horizontal="center" vertical="center" wrapText="1"/>
    </xf>
    <xf numFmtId="0" fontId="23" fillId="5" borderId="4" xfId="0" applyFont="1" applyFill="1" applyBorder="1" applyAlignment="1">
      <alignment horizontal="center" vertical="center" wrapText="1"/>
    </xf>
    <xf numFmtId="164" fontId="23" fillId="2" borderId="1" xfId="1" applyFont="1" applyFill="1" applyBorder="1" applyAlignment="1">
      <alignment horizontal="center" vertical="center" wrapText="1"/>
    </xf>
    <xf numFmtId="164" fontId="23" fillId="2" borderId="3" xfId="1" applyFont="1" applyFill="1" applyBorder="1" applyAlignment="1">
      <alignment horizontal="center" vertical="center" wrapText="1"/>
    </xf>
    <xf numFmtId="0" fontId="23" fillId="3" borderId="10" xfId="0" applyFont="1" applyFill="1" applyBorder="1" applyAlignment="1">
      <alignment horizontal="center" vertical="center" wrapText="1"/>
    </xf>
    <xf numFmtId="0" fontId="23" fillId="3" borderId="11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0" fontId="23" fillId="2" borderId="3" xfId="0" applyFont="1" applyFill="1" applyBorder="1" applyAlignment="1">
      <alignment horizontal="center" vertical="center" wrapText="1"/>
    </xf>
    <xf numFmtId="0" fontId="23" fillId="3" borderId="12" xfId="0" applyFont="1" applyFill="1" applyBorder="1" applyAlignment="1">
      <alignment horizontal="center" vertical="center" wrapText="1"/>
    </xf>
    <xf numFmtId="0" fontId="23" fillId="2" borderId="10" xfId="0" applyFont="1" applyFill="1" applyBorder="1" applyAlignment="1">
      <alignment horizontal="center" vertical="center" wrapText="1"/>
    </xf>
    <xf numFmtId="0" fontId="23" fillId="2" borderId="11" xfId="0" applyFont="1" applyFill="1" applyBorder="1" applyAlignment="1">
      <alignment horizontal="center" vertical="center" wrapText="1"/>
    </xf>
    <xf numFmtId="0" fontId="23" fillId="2" borderId="12" xfId="0" applyFont="1" applyFill="1" applyBorder="1" applyAlignment="1">
      <alignment horizontal="center" vertical="center" wrapText="1"/>
    </xf>
    <xf numFmtId="0" fontId="23" fillId="8" borderId="8" xfId="0" applyFont="1" applyFill="1" applyBorder="1" applyAlignment="1">
      <alignment horizontal="center" vertical="center" wrapText="1"/>
    </xf>
    <xf numFmtId="0" fontId="23" fillId="6" borderId="2" xfId="0" applyFont="1" applyFill="1" applyBorder="1" applyAlignment="1">
      <alignment horizontal="center" vertical="center" wrapText="1"/>
    </xf>
    <xf numFmtId="0" fontId="23" fillId="6" borderId="56" xfId="0" applyFont="1" applyFill="1" applyBorder="1" applyAlignment="1">
      <alignment horizontal="center" vertical="center" wrapText="1"/>
    </xf>
    <xf numFmtId="0" fontId="23" fillId="6" borderId="57" xfId="0" applyFont="1" applyFill="1" applyBorder="1" applyAlignment="1">
      <alignment horizontal="center" vertical="center" wrapText="1"/>
    </xf>
    <xf numFmtId="0" fontId="23" fillId="6" borderId="58" xfId="0" applyFont="1" applyFill="1" applyBorder="1" applyAlignment="1">
      <alignment horizontal="center" vertical="center" wrapText="1"/>
    </xf>
    <xf numFmtId="0" fontId="23" fillId="6" borderId="47" xfId="0" applyFont="1" applyFill="1" applyBorder="1" applyAlignment="1">
      <alignment horizontal="center" vertical="center" wrapText="1"/>
    </xf>
    <xf numFmtId="0" fontId="23" fillId="6" borderId="59" xfId="0" applyFont="1" applyFill="1" applyBorder="1" applyAlignment="1">
      <alignment horizontal="center" vertical="center" wrapText="1"/>
    </xf>
    <xf numFmtId="0" fontId="24" fillId="0" borderId="24" xfId="0" applyFont="1" applyBorder="1" applyAlignment="1">
      <alignment horizontal="left" vertical="center" wrapText="1"/>
    </xf>
    <xf numFmtId="0" fontId="24" fillId="0" borderId="0" xfId="0" applyFont="1" applyAlignment="1">
      <alignment horizontal="left" vertical="center" wrapText="1"/>
    </xf>
    <xf numFmtId="0" fontId="24" fillId="0" borderId="22" xfId="0" applyFont="1" applyBorder="1" applyAlignment="1">
      <alignment horizontal="left" vertical="center" wrapText="1"/>
    </xf>
    <xf numFmtId="0" fontId="24" fillId="0" borderId="5" xfId="0" applyFont="1" applyBorder="1" applyAlignment="1">
      <alignment horizontal="left" vertical="center" wrapText="1"/>
    </xf>
    <xf numFmtId="0" fontId="43" fillId="4" borderId="8" xfId="0" applyFont="1" applyFill="1" applyBorder="1" applyAlignment="1">
      <alignment horizontal="center" vertical="center" wrapText="1"/>
    </xf>
    <xf numFmtId="0" fontId="43" fillId="5" borderId="1" xfId="0" applyFont="1" applyFill="1" applyBorder="1" applyAlignment="1">
      <alignment horizontal="center" vertical="center" wrapText="1"/>
    </xf>
    <xf numFmtId="0" fontId="43" fillId="5" borderId="9" xfId="0" applyFont="1" applyFill="1" applyBorder="1" applyAlignment="1">
      <alignment horizontal="center" vertical="center" wrapText="1"/>
    </xf>
    <xf numFmtId="0" fontId="43" fillId="5" borderId="3" xfId="0" applyFont="1" applyFill="1" applyBorder="1" applyAlignment="1">
      <alignment horizontal="center" vertical="center" wrapText="1"/>
    </xf>
    <xf numFmtId="0" fontId="43" fillId="2" borderId="10" xfId="0" applyFont="1" applyFill="1" applyBorder="1" applyAlignment="1">
      <alignment horizontal="center" vertical="center" wrapText="1"/>
    </xf>
    <xf numFmtId="0" fontId="43" fillId="2" borderId="11" xfId="0" applyFont="1" applyFill="1" applyBorder="1" applyAlignment="1">
      <alignment horizontal="center" vertical="center" wrapText="1"/>
    </xf>
    <xf numFmtId="0" fontId="43" fillId="8" borderId="8" xfId="0" applyFont="1" applyFill="1" applyBorder="1" applyAlignment="1">
      <alignment horizontal="center" vertical="center" wrapText="1"/>
    </xf>
    <xf numFmtId="0" fontId="43" fillId="6" borderId="2" xfId="0" applyFont="1" applyFill="1" applyBorder="1" applyAlignment="1">
      <alignment horizontal="center" vertical="center" wrapText="1"/>
    </xf>
    <xf numFmtId="0" fontId="43" fillId="6" borderId="56" xfId="0" applyFont="1" applyFill="1" applyBorder="1" applyAlignment="1">
      <alignment horizontal="center" vertical="center" wrapText="1"/>
    </xf>
    <xf numFmtId="0" fontId="43" fillId="6" borderId="57" xfId="0" applyFont="1" applyFill="1" applyBorder="1" applyAlignment="1">
      <alignment horizontal="center" vertical="center" wrapText="1"/>
    </xf>
    <xf numFmtId="0" fontId="43" fillId="6" borderId="58" xfId="0" applyFont="1" applyFill="1" applyBorder="1" applyAlignment="1">
      <alignment horizontal="center" vertical="center" wrapText="1"/>
    </xf>
    <xf numFmtId="0" fontId="43" fillId="6" borderId="47" xfId="0" applyFont="1" applyFill="1" applyBorder="1" applyAlignment="1">
      <alignment horizontal="center" vertical="center" wrapText="1"/>
    </xf>
    <xf numFmtId="0" fontId="43" fillId="6" borderId="59" xfId="0" applyFont="1" applyFill="1" applyBorder="1" applyAlignment="1">
      <alignment horizontal="center" vertical="center" wrapText="1"/>
    </xf>
    <xf numFmtId="0" fontId="43" fillId="5" borderId="2" xfId="0" applyFont="1" applyFill="1" applyBorder="1" applyAlignment="1">
      <alignment horizontal="center" vertical="center" wrapText="1"/>
    </xf>
    <xf numFmtId="0" fontId="43" fillId="5" borderId="6" xfId="0" applyFont="1" applyFill="1" applyBorder="1" applyAlignment="1">
      <alignment horizontal="center" vertical="center" wrapText="1"/>
    </xf>
    <xf numFmtId="0" fontId="43" fillId="5" borderId="4" xfId="0" applyFont="1" applyFill="1" applyBorder="1" applyAlignment="1">
      <alignment horizontal="center" vertical="center" wrapText="1"/>
    </xf>
    <xf numFmtId="0" fontId="43" fillId="2" borderId="1" xfId="0" applyFont="1" applyFill="1" applyBorder="1" applyAlignment="1">
      <alignment horizontal="center" vertical="center" wrapText="1"/>
    </xf>
    <xf numFmtId="0" fontId="43" fillId="2" borderId="3" xfId="0" applyFont="1" applyFill="1" applyBorder="1" applyAlignment="1">
      <alignment horizontal="center" vertical="center" wrapText="1"/>
    </xf>
    <xf numFmtId="0" fontId="43" fillId="3" borderId="10" xfId="0" applyFont="1" applyFill="1" applyBorder="1" applyAlignment="1">
      <alignment horizontal="center" vertical="center" wrapText="1"/>
    </xf>
    <xf numFmtId="0" fontId="43" fillId="3" borderId="11" xfId="0" applyFont="1" applyFill="1" applyBorder="1" applyAlignment="1">
      <alignment horizontal="center" vertical="center" wrapText="1"/>
    </xf>
    <xf numFmtId="0" fontId="43" fillId="3" borderId="12" xfId="0" applyFont="1" applyFill="1" applyBorder="1" applyAlignment="1">
      <alignment horizontal="center" vertical="center" wrapText="1"/>
    </xf>
    <xf numFmtId="1" fontId="45" fillId="0" borderId="19" xfId="1" applyNumberFormat="1" applyFont="1" applyFill="1" applyBorder="1" applyAlignment="1">
      <alignment horizontal="center" vertical="center"/>
    </xf>
    <xf numFmtId="1" fontId="45" fillId="0" borderId="50" xfId="1" applyNumberFormat="1" applyFont="1" applyFill="1" applyBorder="1" applyAlignment="1">
      <alignment horizontal="center" vertical="center"/>
    </xf>
    <xf numFmtId="1" fontId="45" fillId="0" borderId="38" xfId="1" applyNumberFormat="1" applyFont="1" applyFill="1" applyBorder="1" applyAlignment="1">
      <alignment horizontal="center" vertical="center"/>
    </xf>
    <xf numFmtId="179" fontId="45" fillId="0" borderId="0" xfId="3" applyNumberFormat="1" applyFont="1" applyFill="1" applyAlignment="1">
      <alignment horizontal="right" vertical="center"/>
    </xf>
    <xf numFmtId="0" fontId="43" fillId="0" borderId="24" xfId="0" applyFont="1" applyBorder="1" applyAlignment="1">
      <alignment horizontal="left" vertical="center" wrapText="1"/>
    </xf>
    <xf numFmtId="0" fontId="43" fillId="0" borderId="0" xfId="0" applyFont="1" applyAlignment="1">
      <alignment horizontal="left" vertical="center" wrapText="1"/>
    </xf>
    <xf numFmtId="0" fontId="43" fillId="5" borderId="28" xfId="0" applyFont="1" applyFill="1" applyBorder="1" applyAlignment="1">
      <alignment horizontal="center" vertical="center" wrapText="1"/>
    </xf>
    <xf numFmtId="0" fontId="43" fillId="5" borderId="36" xfId="0" applyFont="1" applyFill="1" applyBorder="1" applyAlignment="1">
      <alignment horizontal="center" vertical="center" wrapText="1"/>
    </xf>
    <xf numFmtId="0" fontId="43" fillId="5" borderId="33" xfId="0" applyFont="1" applyFill="1" applyBorder="1" applyAlignment="1">
      <alignment horizontal="center" vertical="center" wrapText="1"/>
    </xf>
    <xf numFmtId="0" fontId="43" fillId="0" borderId="22" xfId="0" applyFont="1" applyBorder="1" applyAlignment="1">
      <alignment horizontal="left" vertical="center" wrapText="1"/>
    </xf>
    <xf numFmtId="0" fontId="43" fillId="0" borderId="5" xfId="0" applyFont="1" applyBorder="1" applyAlignment="1">
      <alignment horizontal="left" vertical="center" wrapText="1"/>
    </xf>
    <xf numFmtId="0" fontId="35" fillId="0" borderId="24" xfId="0" applyFont="1" applyBorder="1" applyAlignment="1">
      <alignment horizontal="left" vertical="center" wrapText="1"/>
    </xf>
    <xf numFmtId="0" fontId="35" fillId="0" borderId="0" xfId="0" applyFont="1" applyAlignment="1">
      <alignment horizontal="left" vertical="center" wrapText="1"/>
    </xf>
    <xf numFmtId="0" fontId="35" fillId="0" borderId="22" xfId="0" applyFont="1" applyBorder="1" applyAlignment="1">
      <alignment horizontal="left" vertical="center" wrapText="1"/>
    </xf>
    <xf numFmtId="0" fontId="35" fillId="0" borderId="5" xfId="0" applyFont="1" applyBorder="1" applyAlignment="1">
      <alignment horizontal="left" vertical="center" wrapText="1"/>
    </xf>
    <xf numFmtId="0" fontId="32" fillId="0" borderId="24" xfId="0" applyFont="1" applyBorder="1" applyAlignment="1">
      <alignment horizontal="left" vertical="center" wrapText="1"/>
    </xf>
    <xf numFmtId="0" fontId="32" fillId="0" borderId="0" xfId="0" applyFont="1" applyAlignment="1">
      <alignment horizontal="left" vertical="center" wrapText="1"/>
    </xf>
    <xf numFmtId="0" fontId="32" fillId="0" borderId="22" xfId="0" applyFont="1" applyBorder="1" applyAlignment="1">
      <alignment horizontal="left" vertical="center" wrapText="1"/>
    </xf>
    <xf numFmtId="0" fontId="32" fillId="0" borderId="5" xfId="0" applyFont="1" applyBorder="1" applyAlignment="1">
      <alignment horizontal="left" vertical="center" wrapText="1"/>
    </xf>
    <xf numFmtId="0" fontId="23" fillId="2" borderId="9" xfId="0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vertical="center" wrapText="1"/>
    </xf>
    <xf numFmtId="0" fontId="23" fillId="2" borderId="3" xfId="0" applyFont="1" applyFill="1" applyBorder="1" applyAlignment="1">
      <alignment vertical="center" wrapText="1"/>
    </xf>
    <xf numFmtId="0" fontId="23" fillId="2" borderId="63" xfId="0" applyFont="1" applyFill="1" applyBorder="1" applyAlignment="1">
      <alignment horizontal="center" vertical="center" wrapText="1"/>
    </xf>
    <xf numFmtId="0" fontId="26" fillId="0" borderId="0" xfId="0" applyFont="1" applyAlignment="1" applyProtection="1">
      <alignment horizontal="center" vertical="center"/>
      <protection locked="0"/>
    </xf>
    <xf numFmtId="0" fontId="22" fillId="0" borderId="17" xfId="0" applyFont="1" applyBorder="1" applyAlignment="1">
      <alignment horizontal="center" vertical="center"/>
    </xf>
    <xf numFmtId="0" fontId="22" fillId="0" borderId="61" xfId="0" applyFont="1" applyBorder="1" applyAlignment="1">
      <alignment horizontal="center" vertical="center"/>
    </xf>
    <xf numFmtId="0" fontId="22" fillId="6" borderId="14" xfId="0" applyFont="1" applyFill="1" applyBorder="1" applyAlignment="1">
      <alignment horizontal="center" vertical="center"/>
    </xf>
    <xf numFmtId="0" fontId="22" fillId="6" borderId="18" xfId="0" applyFont="1" applyFill="1" applyBorder="1" applyAlignment="1">
      <alignment horizontal="center" vertical="center"/>
    </xf>
    <xf numFmtId="0" fontId="22" fillId="6" borderId="15" xfId="0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54" fillId="4" borderId="14" xfId="0" applyFont="1" applyFill="1" applyBorder="1" applyAlignment="1">
      <alignment horizontal="center" vertical="center" wrapText="1"/>
    </xf>
    <xf numFmtId="0" fontId="22" fillId="4" borderId="18" xfId="0" applyFont="1" applyFill="1" applyBorder="1" applyAlignment="1">
      <alignment horizontal="center" vertical="center" wrapText="1"/>
    </xf>
    <xf numFmtId="0" fontId="22" fillId="4" borderId="15" xfId="0" applyFont="1" applyFill="1" applyBorder="1" applyAlignment="1">
      <alignment horizontal="center" vertical="center" wrapText="1"/>
    </xf>
    <xf numFmtId="0" fontId="22" fillId="2" borderId="14" xfId="0" applyFont="1" applyFill="1" applyBorder="1" applyAlignment="1">
      <alignment horizontal="center" vertical="center" wrapText="1"/>
    </xf>
    <xf numFmtId="0" fontId="22" fillId="2" borderId="18" xfId="0" applyFont="1" applyFill="1" applyBorder="1" applyAlignment="1">
      <alignment horizontal="center" vertical="center" wrapText="1"/>
    </xf>
    <xf numFmtId="0" fontId="22" fillId="2" borderId="15" xfId="0" applyFont="1" applyFill="1" applyBorder="1" applyAlignment="1">
      <alignment horizontal="center" vertical="center" wrapText="1"/>
    </xf>
    <xf numFmtId="0" fontId="22" fillId="8" borderId="14" xfId="0" applyFont="1" applyFill="1" applyBorder="1" applyAlignment="1">
      <alignment horizontal="center" vertical="center" wrapText="1"/>
    </xf>
    <xf numFmtId="0" fontId="22" fillId="8" borderId="18" xfId="0" applyFont="1" applyFill="1" applyBorder="1" applyAlignment="1">
      <alignment horizontal="center" vertical="center" wrapText="1"/>
    </xf>
    <xf numFmtId="0" fontId="22" fillId="8" borderId="15" xfId="0" applyFont="1" applyFill="1" applyBorder="1" applyAlignment="1">
      <alignment horizontal="center" vertical="center" wrapText="1"/>
    </xf>
    <xf numFmtId="0" fontId="23" fillId="6" borderId="14" xfId="25" applyFont="1" applyFill="1" applyBorder="1" applyAlignment="1">
      <alignment horizontal="center" vertical="center"/>
    </xf>
    <xf numFmtId="0" fontId="23" fillId="6" borderId="18" xfId="25" applyFont="1" applyFill="1" applyBorder="1" applyAlignment="1">
      <alignment horizontal="center" vertical="center"/>
    </xf>
    <xf numFmtId="0" fontId="23" fillId="6" borderId="15" xfId="25" applyFont="1" applyFill="1" applyBorder="1" applyAlignment="1">
      <alignment horizontal="center" vertical="center"/>
    </xf>
    <xf numFmtId="0" fontId="64" fillId="0" borderId="0" xfId="25" applyFont="1" applyAlignment="1">
      <alignment horizontal="center" vertical="center"/>
    </xf>
    <xf numFmtId="0" fontId="23" fillId="0" borderId="13" xfId="25" applyFont="1" applyBorder="1" applyAlignment="1">
      <alignment horizontal="center" vertical="center"/>
    </xf>
    <xf numFmtId="0" fontId="69" fillId="4" borderId="14" xfId="25" applyFont="1" applyFill="1" applyBorder="1" applyAlignment="1">
      <alignment horizontal="center" vertical="center" wrapText="1"/>
    </xf>
    <xf numFmtId="0" fontId="69" fillId="4" borderId="18" xfId="25" applyFont="1" applyFill="1" applyBorder="1" applyAlignment="1">
      <alignment horizontal="center" vertical="center" wrapText="1"/>
    </xf>
    <xf numFmtId="0" fontId="69" fillId="4" borderId="15" xfId="25" applyFont="1" applyFill="1" applyBorder="1" applyAlignment="1">
      <alignment horizontal="center" vertical="center" wrapText="1"/>
    </xf>
    <xf numFmtId="0" fontId="23" fillId="2" borderId="14" xfId="25" applyFont="1" applyFill="1" applyBorder="1" applyAlignment="1">
      <alignment horizontal="center" vertical="center" wrapText="1"/>
    </xf>
    <xf numFmtId="0" fontId="23" fillId="2" borderId="18" xfId="25" applyFont="1" applyFill="1" applyBorder="1" applyAlignment="1">
      <alignment horizontal="center" vertical="center" wrapText="1"/>
    </xf>
    <xf numFmtId="0" fontId="23" fillId="2" borderId="15" xfId="25" applyFont="1" applyFill="1" applyBorder="1" applyAlignment="1">
      <alignment horizontal="center" vertical="center" wrapText="1"/>
    </xf>
    <xf numFmtId="0" fontId="69" fillId="8" borderId="14" xfId="25" applyFont="1" applyFill="1" applyBorder="1" applyAlignment="1">
      <alignment horizontal="center" vertical="center" wrapText="1"/>
    </xf>
    <xf numFmtId="0" fontId="69" fillId="8" borderId="18" xfId="25" applyFont="1" applyFill="1" applyBorder="1" applyAlignment="1">
      <alignment horizontal="center" vertical="center" wrapText="1"/>
    </xf>
    <xf numFmtId="0" fontId="69" fillId="8" borderId="15" xfId="25" applyFont="1" applyFill="1" applyBorder="1" applyAlignment="1">
      <alignment horizontal="center" vertical="center" wrapText="1"/>
    </xf>
  </cellXfs>
  <cellStyles count="27">
    <cellStyle name="Comma" xfId="3" builtinId="3"/>
    <cellStyle name="Comma [0]" xfId="1" builtinId="6"/>
    <cellStyle name="Comma [0] 10" xfId="6" xr:uid="{00000000-0005-0000-0000-000002000000}"/>
    <cellStyle name="Comma [0] 2" xfId="17" xr:uid="{00000000-0005-0000-0000-000003000000}"/>
    <cellStyle name="Comma [0] 3" xfId="18" xr:uid="{00000000-0005-0000-0000-000004000000}"/>
    <cellStyle name="Comma [0] 4" xfId="24" xr:uid="{00000000-0005-0000-0000-000005000000}"/>
    <cellStyle name="Comma 10" xfId="5" xr:uid="{00000000-0005-0000-0000-000006000000}"/>
    <cellStyle name="Comma 11 3" xfId="11" xr:uid="{00000000-0005-0000-0000-000007000000}"/>
    <cellStyle name="Comma 12" xfId="10" xr:uid="{00000000-0005-0000-0000-000008000000}"/>
    <cellStyle name="Comma 2" xfId="15" xr:uid="{00000000-0005-0000-0000-000009000000}"/>
    <cellStyle name="Comma 3" xfId="16" xr:uid="{00000000-0005-0000-0000-00000A000000}"/>
    <cellStyle name="Comma 4" xfId="20" xr:uid="{00000000-0005-0000-0000-00000B000000}"/>
    <cellStyle name="Comma 5" xfId="23" xr:uid="{00000000-0005-0000-0000-00000C000000}"/>
    <cellStyle name="Hyperlink" xfId="26" builtinId="8"/>
    <cellStyle name="Normal" xfId="0" builtinId="0"/>
    <cellStyle name="Normal 110" xfId="8" xr:uid="{00000000-0005-0000-0000-00000E000000}"/>
    <cellStyle name="Normal 14" xfId="19" xr:uid="{00000000-0005-0000-0000-00000F000000}"/>
    <cellStyle name="Normal 2" xfId="4" xr:uid="{00000000-0005-0000-0000-000010000000}"/>
    <cellStyle name="Normal 2 2" xfId="13" xr:uid="{00000000-0005-0000-0000-000011000000}"/>
    <cellStyle name="Normal 3" xfId="9" xr:uid="{00000000-0005-0000-0000-000012000000}"/>
    <cellStyle name="Normal 4" xfId="14" xr:uid="{00000000-0005-0000-0000-000013000000}"/>
    <cellStyle name="Normal 4 2" xfId="7" xr:uid="{00000000-0005-0000-0000-000014000000}"/>
    <cellStyle name="Normal 5" xfId="22" xr:uid="{00000000-0005-0000-0000-000015000000}"/>
    <cellStyle name="Normal 6" xfId="25" xr:uid="{00000000-0005-0000-0000-000016000000}"/>
    <cellStyle name="Percent" xfId="2" builtinId="5"/>
    <cellStyle name="Percent 2" xfId="12" xr:uid="{00000000-0005-0000-0000-000018000000}"/>
    <cellStyle name="Percent 3" xfId="21" xr:uid="{00000000-0005-0000-0000-000019000000}"/>
  </cellStyles>
  <dxfs count="0"/>
  <tableStyles count="0" defaultTableStyle="TableStyleMedium9" defaultPivotStyle="PivotStyleLight16"/>
  <colors>
    <mruColors>
      <color rgb="FFFF0066"/>
      <color rgb="FF99FF66"/>
      <color rgb="FFFF66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externalLink" Target="externalLinks/externalLink4.xml"/><Relationship Id="rId18" Type="http://schemas.openxmlformats.org/officeDocument/2006/relationships/externalLink" Target="externalLinks/externalLink9.xml"/><Relationship Id="rId26" Type="http://schemas.openxmlformats.org/officeDocument/2006/relationships/externalLink" Target="externalLinks/externalLink17.xml"/><Relationship Id="rId39" Type="http://schemas.openxmlformats.org/officeDocument/2006/relationships/externalLink" Target="externalLinks/externalLink30.xml"/><Relationship Id="rId21" Type="http://schemas.openxmlformats.org/officeDocument/2006/relationships/externalLink" Target="externalLinks/externalLink12.xml"/><Relationship Id="rId34" Type="http://schemas.openxmlformats.org/officeDocument/2006/relationships/externalLink" Target="externalLinks/externalLink25.xml"/><Relationship Id="rId42" Type="http://schemas.openxmlformats.org/officeDocument/2006/relationships/externalLink" Target="externalLinks/externalLink33.xml"/><Relationship Id="rId47" Type="http://schemas.openxmlformats.org/officeDocument/2006/relationships/externalLink" Target="externalLinks/externalLink38.xml"/><Relationship Id="rId50" Type="http://schemas.openxmlformats.org/officeDocument/2006/relationships/externalLink" Target="externalLinks/externalLink41.xml"/><Relationship Id="rId55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7.xml"/><Relationship Id="rId29" Type="http://schemas.openxmlformats.org/officeDocument/2006/relationships/externalLink" Target="externalLinks/externalLink20.xml"/><Relationship Id="rId11" Type="http://schemas.openxmlformats.org/officeDocument/2006/relationships/externalLink" Target="externalLinks/externalLink2.xml"/><Relationship Id="rId24" Type="http://schemas.openxmlformats.org/officeDocument/2006/relationships/externalLink" Target="externalLinks/externalLink15.xml"/><Relationship Id="rId32" Type="http://schemas.openxmlformats.org/officeDocument/2006/relationships/externalLink" Target="externalLinks/externalLink23.xml"/><Relationship Id="rId37" Type="http://schemas.openxmlformats.org/officeDocument/2006/relationships/externalLink" Target="externalLinks/externalLink28.xml"/><Relationship Id="rId40" Type="http://schemas.openxmlformats.org/officeDocument/2006/relationships/externalLink" Target="externalLinks/externalLink31.xml"/><Relationship Id="rId45" Type="http://schemas.openxmlformats.org/officeDocument/2006/relationships/externalLink" Target="externalLinks/externalLink36.xml"/><Relationship Id="rId53" Type="http://schemas.openxmlformats.org/officeDocument/2006/relationships/externalLink" Target="externalLinks/externalLink44.xml"/><Relationship Id="rId5" Type="http://schemas.openxmlformats.org/officeDocument/2006/relationships/worksheet" Target="worksheets/sheet5.xml"/><Relationship Id="rId19" Type="http://schemas.openxmlformats.org/officeDocument/2006/relationships/externalLink" Target="externalLinks/externalLink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5.xml"/><Relationship Id="rId22" Type="http://schemas.openxmlformats.org/officeDocument/2006/relationships/externalLink" Target="externalLinks/externalLink13.xml"/><Relationship Id="rId27" Type="http://schemas.openxmlformats.org/officeDocument/2006/relationships/externalLink" Target="externalLinks/externalLink18.xml"/><Relationship Id="rId30" Type="http://schemas.openxmlformats.org/officeDocument/2006/relationships/externalLink" Target="externalLinks/externalLink21.xml"/><Relationship Id="rId35" Type="http://schemas.openxmlformats.org/officeDocument/2006/relationships/externalLink" Target="externalLinks/externalLink26.xml"/><Relationship Id="rId43" Type="http://schemas.openxmlformats.org/officeDocument/2006/relationships/externalLink" Target="externalLinks/externalLink34.xml"/><Relationship Id="rId48" Type="http://schemas.openxmlformats.org/officeDocument/2006/relationships/externalLink" Target="externalLinks/externalLink39.xml"/><Relationship Id="rId56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42.xml"/><Relationship Id="rId3" Type="http://schemas.openxmlformats.org/officeDocument/2006/relationships/worksheet" Target="worksheets/sheet3.xml"/><Relationship Id="rId12" Type="http://schemas.openxmlformats.org/officeDocument/2006/relationships/externalLink" Target="externalLinks/externalLink3.xml"/><Relationship Id="rId17" Type="http://schemas.openxmlformats.org/officeDocument/2006/relationships/externalLink" Target="externalLinks/externalLink8.xml"/><Relationship Id="rId25" Type="http://schemas.openxmlformats.org/officeDocument/2006/relationships/externalLink" Target="externalLinks/externalLink16.xml"/><Relationship Id="rId33" Type="http://schemas.openxmlformats.org/officeDocument/2006/relationships/externalLink" Target="externalLinks/externalLink24.xml"/><Relationship Id="rId38" Type="http://schemas.openxmlformats.org/officeDocument/2006/relationships/externalLink" Target="externalLinks/externalLink29.xml"/><Relationship Id="rId46" Type="http://schemas.openxmlformats.org/officeDocument/2006/relationships/externalLink" Target="externalLinks/externalLink37.xml"/><Relationship Id="rId20" Type="http://schemas.openxmlformats.org/officeDocument/2006/relationships/externalLink" Target="externalLinks/externalLink11.xml"/><Relationship Id="rId41" Type="http://schemas.openxmlformats.org/officeDocument/2006/relationships/externalLink" Target="externalLinks/externalLink32.xml"/><Relationship Id="rId54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externalLink" Target="externalLinks/externalLink6.xml"/><Relationship Id="rId23" Type="http://schemas.openxmlformats.org/officeDocument/2006/relationships/externalLink" Target="externalLinks/externalLink14.xml"/><Relationship Id="rId28" Type="http://schemas.openxmlformats.org/officeDocument/2006/relationships/externalLink" Target="externalLinks/externalLink19.xml"/><Relationship Id="rId36" Type="http://schemas.openxmlformats.org/officeDocument/2006/relationships/externalLink" Target="externalLinks/externalLink27.xml"/><Relationship Id="rId49" Type="http://schemas.openxmlformats.org/officeDocument/2006/relationships/externalLink" Target="externalLinks/externalLink40.xml"/><Relationship Id="rId57" Type="http://schemas.openxmlformats.org/officeDocument/2006/relationships/calcChain" Target="calcChain.xml"/><Relationship Id="rId10" Type="http://schemas.openxmlformats.org/officeDocument/2006/relationships/externalLink" Target="externalLinks/externalLink1.xml"/><Relationship Id="rId31" Type="http://schemas.openxmlformats.org/officeDocument/2006/relationships/externalLink" Target="externalLinks/externalLink22.xml"/><Relationship Id="rId44" Type="http://schemas.openxmlformats.org/officeDocument/2006/relationships/externalLink" Target="externalLinks/externalLink35.xml"/><Relationship Id="rId52" Type="http://schemas.openxmlformats.org/officeDocument/2006/relationships/externalLink" Target="externalLinks/externalLink4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tekniks%20SIDRAP\ANALISA%20BARU\Bina%20Marga\5-ALAT%20-%20Copy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7%20dewi\2017\dinas%20perikanan\gudang%20penyimpanan%20barang\TazMania\Smoke%20Project\Penawaran%202005\cv%20buyung\paket%207\kaluku\1-BOQ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ISHAM-FIKA\polewali\13%20MILYAR\RAB%20PEMELIHARAAN%20BERKALA%20JLN%20BTS%20KOTA%20POLEWALI%20-%20BTS%20PROV%20SUL%20SE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k-d8c40027609\data%20(d)\COMPANY\Proyek%20-%202007\PU-LUTRA\RAB%20ASMAH-TJ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mong-computer\c\A.%20YASA%20INTI%20CONSULTANT\A.%20PROYEK%20KONSULTAN\My%20Documents\Skripsi%20Na%20Chelly\rab\Data\RAB2000\JULI%20(SD)\My%20Documents\Mujur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mong-computer\c\A.%20YASA%20INTI%20CONSULTANT\A.%20PROYEK%20KONSULTAN\My%20Documents\Skripsi%20Na%20Chelly\rab\Data\RAB2000\JULI%20(SD)\My%20Documents\Rehab.%20Balai%20Nika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mong-computer\c\A.%20YASA%20INTI%20CONSULTANT\A.%20PROYEK%20KONSULTAN\My%20Documents\Skripsi%20Na%20Chelly\rab\Data\RAB2000\JULI%20(SD)\My%20Documents\Pengkajoang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7%20dewi\2017\dinas%20perikanan\gudang%20penyimpanan%20barang\ee%202014\RAB%20VILLA%20CAMBA-CAMBANG%20-%20(EE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ROJEK%20RAB\Daftar%20Analisa%20K%20barru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user\Desktop\RRI\DATA%20KOMPUTER%20IWAN%20(D)%2027%20Juni%2012\My%20Document%20Windat\Perkebunan%20SULBAR\GOWA\GOWA%202010\Kantor%20DPRD%20Gowa%202010\5-RAB%20KEJARI%20MAMASA-ANI%20KURANGI%20VOL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Bone\RABPJK00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7%20dewi\2017\dinas%20perikanan\gudang%20penyimpanan%20barang\PDAM-PANGKEP%20(TOMBOLO)\D-STIMULUS(PEM.SARANA%20AIR%20BAKU%20TOMBOLO)\PERENCANAAN%20PPI%20PANGKEP\RAB%20PEMBANGUNAN%20PPI%20PANGKEP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7%20dewi\2017\dinas%20perikanan\gudang%20penyimpanan%20barang\PEMBOBOTAN%20DERMAGA\limbangan\limbangan%20%20CV.agung%20MANDIRI.xlsx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user\Desktop\RRI\My%20Document%20Windat\BONE\PASAR%20BONE%2008\GUDANG%20BONE%202009\JUNI\Juli\RAB%20GUDANG%20BONE%20FILE\Gudang%20Uloe%20B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My%20Document%20Windat\MAKASSAR\BKPMD\RAB%20BKPMD\Kakanta%20Project\File%20Penawaran\2010\Tender%20UNM\TENDER%20PASCASARJANA\PT.%20KAKANTA\RAB%20Tawar%2022%25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Other\LABORATORIUM%20PERIKANAN\RAB%20PERIKANAN.xlsx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Kantor%20D\OP%20II\Documents%20and%20Settings\171208\My%20Documents\RAB%20Batangmata\Tender\TIM-EST\budi\TenderJalan\CM-Jalan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ESAIN\Pujananting\AHSP%202015%20PARE%20NON%20PPN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PAHS2006\Copy%20of%20PAHS2006%20R2%20draft(MIS)new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ivisi%20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ivisi%204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7%20dewi\2017\dinas%20perikanan\gudang%20penyimpanan%20barang\02-Sadli\Data%202006\RSUD\PEMELIHARAAN%20RSU\rumah%20dokter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PDAM-PANGKEP%20(TOMBOLO)\D-STIMULUS(PEM.SARANA%20AIR%20BAKU%20TOMBOLO)\PERENCANAAN%20PPI%20PANGKEP\RAB%20PEMBANGUNAN%20PPI%20PANGKEP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7%20dewi\2017\dinas%20perikanan\gudang%20penyimpanan%20barang\Documents%20and%20Settings\mjc\My%20Documents\PASAR%20SIDRAP\Dokumen%20Lelang%20Pasar%20Pangkajene\1-RAB%20REVISI-PANG\4-rab%20rubah%20hrg%20bahan%20pasar%20pangkajene-contigency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lla'e\c\My%20Documents\My%20Files%20BeeT\maros\pbb\aspal%20AC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7\DINAS%20PARIWISATA\gambar\LPM%20Boriappaka\Documents%20and%20Settings\Start%20Menu\INSTANT-ACCESS\My%20Documents\RSU%20Enrekang%202005\maros\pbb\aspal%20AC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7%20dewi\2017\dinas%20perikanan\gudang%20penyimpanan%20barang\Data%202010\Data%20Untuk%20Dinas\RAB%20SARANA%20DAN%20PRASARANA%20APARATUR\Minimarket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7%20dewi\2017\dinas%20perikanan\gudang%20penyimpanan%20barang\DATA%202013\PERHUB.%202013\perhub%202013\rambu%202013\anggaran%20perubahan\penawarana%20perubahan\HALTE%20NISAR\HALTE%20-%20PENAWAR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Vatul\My%20Documents\pagar_rumah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Documents%20and%20Settings\user\My%20Documents\LAP%20HARGA%20SAT\ANL%20HARGA%20SATUAN\EXCEL-PAHS\PANDUAN%20BQ\EE%20FO%20Pamanukan\3-DIV3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KUMPULAN%20ANALISA%20HARGA\MY%20PROJECT\PT.%20NARAYANA%20ADICIPTA\FAJAR%20MAKMUR\PENAWARAN%20KARAWAK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MAKASSAR\TRIBUN\RAB-TRIBUN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Users\user\Desktop\RRI\DATA%20KOMPUTER%20IWAN%20(D)%2027%20Juni%2012\My%20Document%20Windat\Perkebunan%20SULBAR\GOWA\GOWA%202010\Kantor%20DPRD%20Gowa%202010\cAmpUr2\Pekerjaan%20Penyelesaian%20B1\File%2001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7\DINAS%20PARIWISATA\gambar\LPM%20Boriappaka\data%202012\perikanan%202012\PENAWARAN%20H.MIMING\irigasi%20tminik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ak-d8c40027609\data%20(d)\Documents%20and%20Settings\User\Favorites\My%20Documents\majid\Perumahan%20Borong1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emong-computer\c\A.%20YASA%20INTI%20CONSULTANT\A.%20PROYEK%20KONSULTAN\My%20Documents\Skripsi%20Na%20Chelly\rab\Data\RAB2000\JULI%20(SD)\My%20Documents\Pengkerikilan%20Jalan%20Desa%20(P3DT)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I:\MC%20DAK%202010\MC%20CV%20ADAMAL%20DAK%202010%20Laporan.xlsx" TargetMode="External"/></Relationships>
</file>

<file path=xl/externalLinks/_rels/externalLink4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APBDESA%202024\POKOK\03b.UMUM%20KANTOR%20LANTAI%20ATAS.xlsx" TargetMode="External"/><Relationship Id="rId1" Type="http://schemas.openxmlformats.org/officeDocument/2006/relationships/externalLinkPath" Target="03b.UMUM%20KANTOR%20LANTAI%20ATAS.xlsx" TargetMode="External"/></Relationships>
</file>

<file path=xl/externalLinks/_rels/externalLink4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APBDESA%202024\PERUBAHAN\08.REALISASI.%202024.%20PERUBAHAN.xlsx" TargetMode="External"/><Relationship Id="rId1" Type="http://schemas.openxmlformats.org/officeDocument/2006/relationships/externalLinkPath" Target="/APBDESA%202024/PERUBAHAN/08.REALISASI.%202024.%20PERUBAHAN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7\DINAS%20PARIWISATA\gambar\LPM%20Boriappaka\PDAM-PANGKEP%20(TOMBOLO)\D-STIMULUS(PEM.SARANA%20AIR%20BAKU%20TOMBOLO)\PERENCANAAN%20PPI%20PANGKEP\rev_RAB%20PEMBANGUNAN%20PPI%20PANGKEP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Kantor%20D\OP%20II\Documents%20and%20Settings\171208\My%20Documents\RAB%20Batangmata\TIM-EST\budi\TenderJalan\CM-Jalan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project\PROYEK%20JALAN%20KUPANG\Documents%20and%20Settings\User\Local%20Settings\Temp\Temporary%20Directory%201%20for%20TubanBulu.zip\MERR\Skedul-2003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PANTAI%20APATANAH\My%20Documents\reog\teka\SOLO-3A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2017\DINAS%20PARIWISATA\gambar\PENAWARAN-2010\JN_2010\RAB%20LUTIM-2010\JEMBT.LAUMPANG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eralatan (3)"/>
      <sheetName val="Peralatan"/>
      <sheetName val="Peralatan (2)"/>
    </sheetNames>
    <sheetDataSet>
      <sheetData sheetId="0"/>
      <sheetData sheetId="1">
        <row r="26">
          <cell r="BO26" t="str">
            <v xml:space="preserve"> Alat Baru</v>
          </cell>
        </row>
        <row r="27">
          <cell r="BO27">
            <v>1450000000</v>
          </cell>
        </row>
        <row r="46">
          <cell r="BO46" t="str">
            <v xml:space="preserve"> Alat Baru</v>
          </cell>
        </row>
        <row r="47">
          <cell r="BO47">
            <v>450000000</v>
          </cell>
        </row>
        <row r="66">
          <cell r="BO66" t="str">
            <v xml:space="preserve"> Alat Baru</v>
          </cell>
        </row>
        <row r="67">
          <cell r="BO67">
            <v>75000000</v>
          </cell>
        </row>
        <row r="86">
          <cell r="BO86" t="str">
            <v xml:space="preserve"> Alat Baru</v>
          </cell>
        </row>
        <row r="87">
          <cell r="BO87">
            <v>475000000</v>
          </cell>
        </row>
        <row r="106">
          <cell r="BO106" t="str">
            <v xml:space="preserve"> Alat Baru</v>
          </cell>
        </row>
        <row r="107">
          <cell r="BO107">
            <v>65000000</v>
          </cell>
        </row>
        <row r="126">
          <cell r="BO126" t="str">
            <v xml:space="preserve"> Alat Baru</v>
          </cell>
        </row>
        <row r="127">
          <cell r="BO127">
            <v>117605778</v>
          </cell>
        </row>
        <row r="146">
          <cell r="BO146" t="str">
            <v xml:space="preserve"> Alat Baru</v>
          </cell>
        </row>
        <row r="147">
          <cell r="BO147">
            <v>777038177</v>
          </cell>
        </row>
        <row r="166">
          <cell r="BO166" t="str">
            <v xml:space="preserve"> Alat Baru</v>
          </cell>
        </row>
        <row r="167">
          <cell r="BO167">
            <v>100000000</v>
          </cell>
        </row>
        <row r="186">
          <cell r="BO186" t="str">
            <v xml:space="preserve"> Alat Baru</v>
          </cell>
        </row>
        <row r="187">
          <cell r="BO187">
            <v>170000000</v>
          </cell>
        </row>
        <row r="206">
          <cell r="BO206" t="str">
            <v xml:space="preserve"> Alat Baru</v>
          </cell>
        </row>
        <row r="207">
          <cell r="BO207">
            <v>1300000000</v>
          </cell>
        </row>
        <row r="226">
          <cell r="BO226" t="str">
            <v xml:space="preserve"> Alat Baru</v>
          </cell>
        </row>
        <row r="227">
          <cell r="BO227">
            <v>175000000</v>
          </cell>
        </row>
        <row r="246">
          <cell r="BO246" t="str">
            <v xml:space="preserve"> Alat Baru</v>
          </cell>
        </row>
        <row r="247">
          <cell r="BO247">
            <v>125000000</v>
          </cell>
        </row>
        <row r="266">
          <cell r="BO266" t="str">
            <v xml:space="preserve"> Alat Baru</v>
          </cell>
        </row>
        <row r="267">
          <cell r="BO267">
            <v>300000000</v>
          </cell>
        </row>
        <row r="286">
          <cell r="BO286" t="str">
            <v xml:space="preserve"> Alat Baru</v>
          </cell>
        </row>
        <row r="287">
          <cell r="BO287">
            <v>504024763</v>
          </cell>
        </row>
        <row r="306">
          <cell r="BO306" t="str">
            <v xml:space="preserve"> Alat Baru</v>
          </cell>
        </row>
        <row r="307">
          <cell r="BO307">
            <v>300000000</v>
          </cell>
        </row>
        <row r="326">
          <cell r="BO326" t="str">
            <v xml:space="preserve"> Alat Baru</v>
          </cell>
        </row>
        <row r="327">
          <cell r="BO327">
            <v>125000000</v>
          </cell>
        </row>
        <row r="346">
          <cell r="BO346" t="str">
            <v xml:space="preserve"> Alat Baru</v>
          </cell>
        </row>
        <row r="347">
          <cell r="BO347">
            <v>225000000</v>
          </cell>
        </row>
        <row r="366">
          <cell r="BO366" t="str">
            <v xml:space="preserve"> Alat Baru</v>
          </cell>
        </row>
        <row r="367">
          <cell r="BO367">
            <v>225000000</v>
          </cell>
        </row>
        <row r="386">
          <cell r="BO386" t="str">
            <v xml:space="preserve"> Alat Baru</v>
          </cell>
        </row>
        <row r="387">
          <cell r="BO387">
            <v>350000000</v>
          </cell>
        </row>
        <row r="406">
          <cell r="BO406" t="str">
            <v xml:space="preserve"> Alat Baru</v>
          </cell>
        </row>
        <row r="407">
          <cell r="BO407">
            <v>5000000</v>
          </cell>
        </row>
        <row r="426">
          <cell r="BO426" t="str">
            <v xml:space="preserve"> Alat Baru</v>
          </cell>
        </row>
        <row r="427">
          <cell r="BO427">
            <v>950000000</v>
          </cell>
        </row>
        <row r="446">
          <cell r="BO446" t="str">
            <v xml:space="preserve"> Alat Baru</v>
          </cell>
        </row>
        <row r="447">
          <cell r="BO447">
            <v>5500000</v>
          </cell>
        </row>
        <row r="466">
          <cell r="BO466" t="str">
            <v xml:space="preserve"> Alat Baru</v>
          </cell>
        </row>
        <row r="467">
          <cell r="BO467">
            <v>70000000</v>
          </cell>
        </row>
        <row r="486">
          <cell r="BO486" t="str">
            <v xml:space="preserve"> Alat Baru</v>
          </cell>
        </row>
        <row r="487">
          <cell r="BO487">
            <v>100000000</v>
          </cell>
        </row>
        <row r="506">
          <cell r="BO506" t="str">
            <v xml:space="preserve"> Alat Baru</v>
          </cell>
        </row>
        <row r="507">
          <cell r="BO507">
            <v>10000000</v>
          </cell>
        </row>
        <row r="526">
          <cell r="BO526" t="str">
            <v xml:space="preserve"> Alat Baru</v>
          </cell>
        </row>
        <row r="527">
          <cell r="BO527">
            <v>27721362</v>
          </cell>
        </row>
        <row r="546">
          <cell r="BO546" t="str">
            <v xml:space="preserve"> Alat Baru</v>
          </cell>
        </row>
        <row r="547">
          <cell r="BO547">
            <v>46000000</v>
          </cell>
        </row>
        <row r="566">
          <cell r="BO566" t="str">
            <v xml:space="preserve"> Alat Baru</v>
          </cell>
        </row>
        <row r="567">
          <cell r="BO567">
            <v>100000000</v>
          </cell>
        </row>
        <row r="586">
          <cell r="BO586" t="str">
            <v xml:space="preserve"> Alat Baru</v>
          </cell>
        </row>
        <row r="587">
          <cell r="BO587">
            <v>166250000</v>
          </cell>
        </row>
        <row r="606">
          <cell r="BO606" t="str">
            <v xml:space="preserve"> Alat Baru</v>
          </cell>
        </row>
        <row r="607">
          <cell r="BO607">
            <v>70000000</v>
          </cell>
        </row>
        <row r="626">
          <cell r="BO626" t="str">
            <v xml:space="preserve"> Alat Baru</v>
          </cell>
        </row>
        <row r="627">
          <cell r="BO627">
            <v>350000000</v>
          </cell>
        </row>
        <row r="646">
          <cell r="BO646" t="str">
            <v xml:space="preserve"> Alat Baru</v>
          </cell>
        </row>
        <row r="647">
          <cell r="BO647">
            <v>17500000</v>
          </cell>
        </row>
        <row r="666">
          <cell r="BO666" t="str">
            <v xml:space="preserve"> Alat Baru</v>
          </cell>
        </row>
        <row r="667">
          <cell r="BO667">
            <v>2250000000</v>
          </cell>
        </row>
        <row r="697">
          <cell r="BO697" t="str">
            <v xml:space="preserve"> Alat Baru</v>
          </cell>
        </row>
        <row r="698">
          <cell r="BO698">
            <v>15000000</v>
          </cell>
        </row>
      </sheetData>
      <sheetData sheetId="2">
        <row r="26">
          <cell r="R26" t="str">
            <v xml:space="preserve"> Alat Baru</v>
          </cell>
        </row>
        <row r="27">
          <cell r="R27">
            <v>115000000</v>
          </cell>
        </row>
      </sheetData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kap Biaya"/>
      <sheetName val="Kuantitas &amp; Harga"/>
      <sheetName val="Pekerjaan Utama"/>
      <sheetName val="%"/>
    </sheetNames>
    <sheetDataSet>
      <sheetData sheetId="0"/>
      <sheetData sheetId="1"/>
      <sheetData sheetId="2"/>
      <sheetData sheetId="3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ISCLAIMER"/>
      <sheetName val="Info"/>
      <sheetName val="maj"/>
      <sheetName val="%"/>
      <sheetName val="Peta Quarry"/>
      <sheetName val="Lalu Lintas"/>
      <sheetName val="Jembatan Sementara"/>
      <sheetName val="s pen"/>
      <sheetName val="Rek"/>
      <sheetName val="Rek (2)"/>
      <sheetName val="kuan"/>
      <sheetName val="daftar Rek"/>
      <sheetName val="BOQ"/>
      <sheetName val="BOQ (2)"/>
      <sheetName val="BOQ (3)"/>
      <sheetName val="Mob"/>
      <sheetName val="D2"/>
      <sheetName val="D3"/>
      <sheetName val="D4"/>
      <sheetName val="D5"/>
      <sheetName val="D6"/>
      <sheetName val="D6 (2)"/>
      <sheetName val="D7(1)"/>
      <sheetName val="D7(2)"/>
      <sheetName val="D7(3)"/>
      <sheetName val="D8(1)"/>
      <sheetName val="D8(2)"/>
      <sheetName val="D9"/>
      <sheetName val="D10 LS-Rutin"/>
      <sheetName val="5-Alt rekap"/>
      <sheetName val="5-Alt(1)"/>
      <sheetName val="5-Alt (2)"/>
      <sheetName val="s"/>
      <sheetName val="subMPU"/>
      <sheetName val="TKDN"/>
      <sheetName val="4-sewa alat"/>
      <sheetName val="4-Basic Price"/>
      <sheetName val="4-Anl Quarry"/>
      <sheetName val="Phit.MobAlat"/>
      <sheetName val="4-form harga bhn"/>
      <sheetName val="D6 ASBT"/>
      <sheetName val="D10 Kuantitas"/>
      <sheetName val="D10 Anl HSP"/>
      <sheetName val="AggHls&amp;Ksr"/>
      <sheetName val="Agg A"/>
      <sheetName val="Agg B"/>
      <sheetName val="Agg C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30">
          <cell r="H30">
            <v>12781798631.286753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>
        <row r="9">
          <cell r="AW9">
            <v>467707.26136056206</v>
          </cell>
        </row>
        <row r="12">
          <cell r="AW12">
            <v>141719.99416040618</v>
          </cell>
        </row>
        <row r="13">
          <cell r="AW13">
            <v>129797.6224252492</v>
          </cell>
        </row>
        <row r="14">
          <cell r="AW14">
            <v>546067.51894643786</v>
          </cell>
        </row>
        <row r="15">
          <cell r="AW15">
            <v>218560.56208522132</v>
          </cell>
        </row>
        <row r="16">
          <cell r="AW16">
            <v>379497.98598497483</v>
          </cell>
        </row>
        <row r="17">
          <cell r="AW17">
            <v>421162.09322059539</v>
          </cell>
        </row>
        <row r="18">
          <cell r="AW18">
            <v>399232.71211119508</v>
          </cell>
        </row>
        <row r="20">
          <cell r="AW20">
            <v>364800.16636393958</v>
          </cell>
        </row>
        <row r="23">
          <cell r="AW23">
            <v>177213.55390979</v>
          </cell>
        </row>
        <row r="24">
          <cell r="AW24">
            <v>319006.52024057799</v>
          </cell>
        </row>
        <row r="30">
          <cell r="AW30">
            <v>206606.7081541408</v>
          </cell>
        </row>
        <row r="34">
          <cell r="AW34">
            <v>1146374.1555954497</v>
          </cell>
        </row>
        <row r="36">
          <cell r="AW36">
            <v>425535.28258158843</v>
          </cell>
        </row>
        <row r="38">
          <cell r="AW38">
            <v>396670.51937153604</v>
          </cell>
        </row>
      </sheetData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>
        <row r="8">
          <cell r="D8" t="str">
            <v>(L01)</v>
          </cell>
          <cell r="E8" t="str">
            <v>Jam</v>
          </cell>
          <cell r="F8">
            <v>9285.7142857142862</v>
          </cell>
        </row>
        <row r="9">
          <cell r="D9" t="str">
            <v>(L02)</v>
          </cell>
          <cell r="E9" t="str">
            <v>Jam</v>
          </cell>
          <cell r="F9">
            <v>11428.571428571429</v>
          </cell>
        </row>
        <row r="10">
          <cell r="D10" t="str">
            <v>(L03)</v>
          </cell>
          <cell r="E10" t="str">
            <v>Jam</v>
          </cell>
          <cell r="F10">
            <v>12857.142857142857</v>
          </cell>
        </row>
        <row r="11">
          <cell r="D11" t="str">
            <v>(L04)</v>
          </cell>
          <cell r="E11" t="str">
            <v>Jam</v>
          </cell>
          <cell r="F11">
            <v>12857.142857142857</v>
          </cell>
        </row>
        <row r="12">
          <cell r="D12" t="str">
            <v>(L05)</v>
          </cell>
          <cell r="E12" t="str">
            <v>Jam</v>
          </cell>
          <cell r="F12">
            <v>11428.571428571429</v>
          </cell>
        </row>
        <row r="13">
          <cell r="D13" t="str">
            <v>(L06)</v>
          </cell>
          <cell r="E13" t="str">
            <v>Jam</v>
          </cell>
          <cell r="F13">
            <v>11428.571428571429</v>
          </cell>
        </row>
        <row r="14">
          <cell r="D14" t="str">
            <v>(L07)</v>
          </cell>
          <cell r="E14" t="str">
            <v>Jam</v>
          </cell>
          <cell r="F14">
            <v>11428.571428571429</v>
          </cell>
        </row>
        <row r="15">
          <cell r="D15" t="str">
            <v>(L08)</v>
          </cell>
          <cell r="E15" t="str">
            <v>Jam</v>
          </cell>
          <cell r="F15">
            <v>12857.142857142857</v>
          </cell>
        </row>
        <row r="16">
          <cell r="D16" t="str">
            <v>(L09)</v>
          </cell>
          <cell r="E16" t="str">
            <v>Jam</v>
          </cell>
          <cell r="F16">
            <v>11428.571428571429</v>
          </cell>
        </row>
        <row r="17">
          <cell r="D17" t="str">
            <v>(L10)</v>
          </cell>
          <cell r="E17" t="str">
            <v>Jam</v>
          </cell>
          <cell r="F17">
            <v>12142.857142857143</v>
          </cell>
        </row>
      </sheetData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KAP"/>
      <sheetName val="RAB ASRAMA"/>
      <sheetName val="AnLisa"/>
      <sheetName val="harga"/>
      <sheetName val="SCHEDULE"/>
      <sheetName val="BACKUP"/>
      <sheetName val="Asrama Master"/>
      <sheetName val="Total"/>
      <sheetName val="RKP"/>
      <sheetName val="RAB"/>
      <sheetName val="Analisa"/>
      <sheetName val="-Harga"/>
      <sheetName val="Besi"/>
      <sheetName val="VOLUME"/>
      <sheetName val="@$anTy"/>
    </sheetNames>
    <sheetDataSet>
      <sheetData sheetId="0">
        <row r="3">
          <cell r="B3" t="str">
            <v>REKAPITULASI DAFTAR KUANTITAS DAN HARGA</v>
          </cell>
        </row>
        <row r="5">
          <cell r="B5" t="str">
            <v xml:space="preserve"> KEGIATAN</v>
          </cell>
          <cell r="D5" t="str">
            <v>: PEMBANGUNAN SARANA &amp; PRASARANA PENDIDIKAN DAN KEBUDAYAAN</v>
          </cell>
        </row>
        <row r="6">
          <cell r="D6" t="str">
            <v xml:space="preserve">  KABUPATEN LUWU UTARA T.A. 2007</v>
          </cell>
        </row>
        <row r="7">
          <cell r="B7" t="str">
            <v xml:space="preserve"> PEKERJAAN</v>
          </cell>
          <cell r="D7" t="str">
            <v>: PEMBANGUNAN ASRAMA MAHASISWA LUWU UTARA</v>
          </cell>
        </row>
        <row r="8">
          <cell r="B8" t="str">
            <v xml:space="preserve"> LOKASI </v>
          </cell>
          <cell r="D8" t="str">
            <v>: KOTA MAKASSAR</v>
          </cell>
        </row>
        <row r="10">
          <cell r="B10" t="str">
            <v>NO.</v>
          </cell>
          <cell r="C10" t="str">
            <v>URAIAN JENIS PEKERJAAN</v>
          </cell>
          <cell r="G10" t="str">
            <v>JUMLAH HARGA</v>
          </cell>
        </row>
        <row r="13">
          <cell r="B13" t="str">
            <v>I</v>
          </cell>
          <cell r="C13" t="str">
            <v xml:space="preserve"> PEKERJAAN PENDAHULUAN</v>
          </cell>
          <cell r="G13">
            <v>2850000</v>
          </cell>
        </row>
        <row r="14">
          <cell r="B14" t="str">
            <v>II</v>
          </cell>
          <cell r="C14" t="str">
            <v xml:space="preserve"> PEKERJAAN TANAH / PASIR</v>
          </cell>
          <cell r="G14">
            <v>12861619.951187501</v>
          </cell>
        </row>
        <row r="15">
          <cell r="B15" t="str">
            <v>III</v>
          </cell>
          <cell r="C15" t="str">
            <v xml:space="preserve"> PEKERJAAN PONDASI, TEMBOK BATU BATA DAN BETON</v>
          </cell>
          <cell r="G15">
            <v>275927213.66568005</v>
          </cell>
        </row>
        <row r="16">
          <cell r="B16" t="str">
            <v>IV</v>
          </cell>
          <cell r="C16" t="str">
            <v>PEKERJAAN PLESTERAN</v>
          </cell>
          <cell r="G16">
            <v>27110072.451280005</v>
          </cell>
        </row>
        <row r="17">
          <cell r="B17" t="str">
            <v>V</v>
          </cell>
          <cell r="C17" t="str">
            <v xml:space="preserve"> PEKERJAAN ATAP / KAP</v>
          </cell>
          <cell r="G17">
            <v>73566197.409200013</v>
          </cell>
        </row>
        <row r="18">
          <cell r="B18" t="str">
            <v>VI</v>
          </cell>
          <cell r="C18" t="str">
            <v xml:space="preserve"> PEKERJAAN PLAFOND DAN RANGKA</v>
          </cell>
          <cell r="G18">
            <v>18250233.080000006</v>
          </cell>
        </row>
        <row r="19">
          <cell r="B19" t="str">
            <v>VII</v>
          </cell>
          <cell r="C19" t="str">
            <v xml:space="preserve"> PEKERJAAN KERAMIK</v>
          </cell>
          <cell r="G19">
            <v>65115931.592</v>
          </cell>
        </row>
        <row r="20">
          <cell r="B20" t="str">
            <v>VIII</v>
          </cell>
          <cell r="C20" t="str">
            <v xml:space="preserve"> PEKERJAAN KUSEN PINTU/JENDELA</v>
          </cell>
          <cell r="G20">
            <v>56644928</v>
          </cell>
        </row>
        <row r="21">
          <cell r="B21" t="str">
            <v>IX</v>
          </cell>
          <cell r="C21" t="str">
            <v>PEKERJAAN KUNCI, ENGSEL, GRENDEL DAN HAK ANGIN</v>
          </cell>
          <cell r="G21">
            <v>28321095</v>
          </cell>
        </row>
        <row r="22">
          <cell r="B22" t="str">
            <v>X</v>
          </cell>
          <cell r="C22" t="str">
            <v>PEKERJAAN LISTRIK</v>
          </cell>
          <cell r="G22">
            <v>21808240</v>
          </cell>
        </row>
        <row r="23">
          <cell r="B23" t="str">
            <v>XI</v>
          </cell>
          <cell r="C23" t="str">
            <v>PEKERJAAN SANITASI / PIPA</v>
          </cell>
          <cell r="G23">
            <v>19970703.007083334</v>
          </cell>
        </row>
        <row r="24">
          <cell r="B24" t="str">
            <v>XII</v>
          </cell>
          <cell r="C24" t="str">
            <v>PEKERJAAN CAT</v>
          </cell>
          <cell r="G24">
            <v>13536949.638959998</v>
          </cell>
        </row>
        <row r="25">
          <cell r="B25" t="str">
            <v>XIII</v>
          </cell>
          <cell r="C25" t="str">
            <v>PEKERJAAN LUAR GEDUNG</v>
          </cell>
          <cell r="G25">
            <v>5319618</v>
          </cell>
        </row>
        <row r="26">
          <cell r="B26" t="str">
            <v>Jumlah Harga Pekejaan A</v>
          </cell>
          <cell r="G26">
            <v>621282801.79539084</v>
          </cell>
        </row>
        <row r="27">
          <cell r="B27" t="str">
            <v>B.</v>
          </cell>
          <cell r="C27" t="str">
            <v>PEMBANGUNAN PAGAR KELILING</v>
          </cell>
        </row>
        <row r="28">
          <cell r="B28" t="str">
            <v>I</v>
          </cell>
          <cell r="C28" t="e">
            <v>#REF!</v>
          </cell>
          <cell r="G28" t="e">
            <v>#REF!</v>
          </cell>
        </row>
        <row r="29">
          <cell r="B29" t="str">
            <v>II</v>
          </cell>
          <cell r="C29" t="e">
            <v>#REF!</v>
          </cell>
          <cell r="G29" t="e">
            <v>#REF!</v>
          </cell>
        </row>
        <row r="30">
          <cell r="B30" t="str">
            <v>III</v>
          </cell>
          <cell r="C30" t="e">
            <v>#REF!</v>
          </cell>
          <cell r="G30" t="e">
            <v>#REF!</v>
          </cell>
        </row>
        <row r="31">
          <cell r="B31" t="str">
            <v>IV</v>
          </cell>
          <cell r="C31" t="e">
            <v>#REF!</v>
          </cell>
          <cell r="G31" t="e">
            <v>#REF!</v>
          </cell>
        </row>
        <row r="32">
          <cell r="B32" t="str">
            <v>Jumlah Harga Pekejaan B</v>
          </cell>
          <cell r="G32" t="e">
            <v>#REF!</v>
          </cell>
        </row>
        <row r="34">
          <cell r="B34" t="str">
            <v>A</v>
          </cell>
          <cell r="C34" t="str">
            <v>Jumlah Harga Pekerjaan  (termasuk biaya umum dan keuntungan)</v>
          </cell>
          <cell r="G34">
            <v>621282801.79539084</v>
          </cell>
        </row>
        <row r="35">
          <cell r="B35" t="str">
            <v>B</v>
          </cell>
          <cell r="C35" t="str">
            <v>Pajak Pertambahan Nilai ( PPN ) = 10% x (A)</v>
          </cell>
          <cell r="G35">
            <v>62128280.179539084</v>
          </cell>
        </row>
        <row r="36">
          <cell r="B36" t="str">
            <v>C</v>
          </cell>
          <cell r="C36" t="str">
            <v>JUMLAH  TOTAL HARGA PEKERJAAN = (A) + (B)</v>
          </cell>
          <cell r="G36">
            <v>683411081.97492993</v>
          </cell>
        </row>
        <row r="37">
          <cell r="B37" t="str">
            <v>D</v>
          </cell>
          <cell r="C37" t="str">
            <v>PEMBULATAN JUMLAH TOTAL HARGA PEKERJAAN</v>
          </cell>
          <cell r="G37">
            <v>683411000</v>
          </cell>
        </row>
        <row r="38">
          <cell r="B38" t="str">
            <v>Terbilang : Enam Ratus Delapan Puluh Tiga Juta Empat Ratus Sebelas Ribu Rupiah</v>
          </cell>
        </row>
        <row r="42">
          <cell r="F42" t="str">
            <v>Masamba,  29  Maret  2007</v>
          </cell>
        </row>
        <row r="43">
          <cell r="B43" t="str">
            <v>Diperiksa,</v>
          </cell>
        </row>
        <row r="44">
          <cell r="B44" t="str">
            <v>P P T K</v>
          </cell>
          <cell r="F44" t="str">
            <v>CV. TIDAR  JAYA</v>
          </cell>
        </row>
        <row r="50">
          <cell r="B50" t="str">
            <v>HAERUDDIN, SH</v>
          </cell>
          <cell r="F50" t="str">
            <v>Ir. MUH. SOFYAN KASO</v>
          </cell>
        </row>
        <row r="51">
          <cell r="B51" t="str">
            <v>Nip. 580 055 929</v>
          </cell>
          <cell r="F51" t="str">
            <v>Direktur</v>
          </cell>
        </row>
        <row r="52">
          <cell r="B52" t="str">
            <v>Nip. 010 170 081</v>
          </cell>
          <cell r="F52" t="str">
            <v>Nip : 010 247 987</v>
          </cell>
        </row>
      </sheetData>
      <sheetData sheetId="1"/>
      <sheetData sheetId="2"/>
      <sheetData sheetId="3">
        <row r="16">
          <cell r="F16">
            <v>30000</v>
          </cell>
        </row>
        <row r="34">
          <cell r="F34">
            <v>70000</v>
          </cell>
        </row>
        <row r="37">
          <cell r="F37">
            <v>2500</v>
          </cell>
        </row>
        <row r="52">
          <cell r="F52">
            <v>30000</v>
          </cell>
        </row>
        <row r="62">
          <cell r="F62">
            <v>7000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8">
          <cell r="P8" t="str">
            <v>0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kap"/>
      <sheetName val="RAB"/>
      <sheetName val="Bahan"/>
      <sheetName val="Analisa"/>
      <sheetName val="Times"/>
      <sheetName val="Rupiah"/>
      <sheetName val="Daftar Hrg Bahan &amp; upah"/>
    </sheetNames>
    <sheetDataSet>
      <sheetData sheetId="0"/>
      <sheetData sheetId="1"/>
      <sheetData sheetId="2"/>
      <sheetData sheetId="3"/>
      <sheetData sheetId="4"/>
      <sheetData sheetId="5"/>
      <sheetData sheetId="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B"/>
      <sheetName val="Analisa"/>
      <sheetName val="Bahan"/>
      <sheetName val="Times"/>
      <sheetName val="Bahan (2)"/>
      <sheetName val="RAB (2)"/>
      <sheetName val="Daftar Hrg Bahan &amp; upah"/>
    </sheetNames>
    <sheetDataSet>
      <sheetData sheetId="0"/>
      <sheetData sheetId="1">
        <row r="57">
          <cell r="H57">
            <v>20050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kap"/>
      <sheetName val="RAB"/>
      <sheetName val="RAB Wae Tuo"/>
      <sheetName val="Daftar Harga"/>
      <sheetName val="Analisa K"/>
      <sheetName val="Analisa E"/>
      <sheetName val="Analisa F"/>
      <sheetName val="Times"/>
      <sheetName val="Harga Alat"/>
      <sheetName val="Huruf"/>
      <sheetName val="mc"/>
      <sheetName val="A-Alat Sewa Standart"/>
      <sheetName val="HB "/>
      <sheetName val="time schedul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okasi 1"/>
      <sheetName val="Sheet1"/>
      <sheetName val="Sheet2"/>
      <sheetName val="Sheet3"/>
      <sheetName val="Analisa"/>
      <sheetName val="Hrg Bahan"/>
      <sheetName val="EE Villa"/>
      <sheetName val="TIME SCHEDULE"/>
      <sheetName val="Volume"/>
      <sheetName val="Sheet4"/>
    </sheetNames>
    <sheetDataSet>
      <sheetData sheetId="0"/>
      <sheetData sheetId="1"/>
      <sheetData sheetId="2"/>
      <sheetData sheetId="3"/>
      <sheetData sheetId="4">
        <row r="465">
          <cell r="M465">
            <v>156656.25</v>
          </cell>
        </row>
        <row r="511">
          <cell r="M511">
            <v>30690</v>
          </cell>
        </row>
        <row r="545">
          <cell r="M545">
            <v>16657.5</v>
          </cell>
        </row>
      </sheetData>
      <sheetData sheetId="5">
        <row r="8">
          <cell r="N8">
            <v>112500</v>
          </cell>
        </row>
        <row r="9">
          <cell r="N9">
            <v>270000</v>
          </cell>
        </row>
        <row r="14">
          <cell r="N14">
            <v>87000</v>
          </cell>
        </row>
        <row r="15">
          <cell r="N15">
            <v>112500</v>
          </cell>
        </row>
        <row r="16">
          <cell r="N16">
            <v>150000</v>
          </cell>
        </row>
        <row r="17">
          <cell r="N17">
            <v>87000</v>
          </cell>
        </row>
        <row r="20">
          <cell r="N20">
            <v>15000</v>
          </cell>
        </row>
        <row r="23">
          <cell r="N23">
            <v>550</v>
          </cell>
        </row>
        <row r="26">
          <cell r="N26">
            <v>11000000</v>
          </cell>
        </row>
        <row r="30">
          <cell r="N30">
            <v>4500000</v>
          </cell>
        </row>
        <row r="31">
          <cell r="N31">
            <v>5000000</v>
          </cell>
        </row>
        <row r="33">
          <cell r="N33">
            <v>2625000</v>
          </cell>
        </row>
        <row r="70">
          <cell r="N70">
            <v>10500</v>
          </cell>
        </row>
        <row r="88">
          <cell r="N88">
            <v>18750</v>
          </cell>
        </row>
        <row r="99">
          <cell r="N99">
            <v>23750</v>
          </cell>
        </row>
        <row r="100">
          <cell r="N100">
            <v>13750</v>
          </cell>
        </row>
        <row r="108">
          <cell r="N108">
            <v>2000</v>
          </cell>
        </row>
        <row r="122">
          <cell r="N122">
            <v>60000</v>
          </cell>
        </row>
        <row r="146">
          <cell r="N146">
            <v>150000</v>
          </cell>
        </row>
        <row r="154">
          <cell r="N154">
            <v>25000</v>
          </cell>
        </row>
        <row r="155">
          <cell r="N155">
            <v>20000</v>
          </cell>
        </row>
        <row r="157">
          <cell r="N157">
            <v>15000</v>
          </cell>
        </row>
        <row r="158">
          <cell r="N158">
            <v>14500</v>
          </cell>
        </row>
        <row r="165">
          <cell r="N165">
            <v>176500</v>
          </cell>
        </row>
        <row r="166">
          <cell r="N166">
            <v>400000</v>
          </cell>
        </row>
        <row r="169">
          <cell r="N169">
            <v>20000</v>
          </cell>
        </row>
        <row r="178">
          <cell r="N178">
            <v>80000</v>
          </cell>
        </row>
        <row r="179">
          <cell r="N179">
            <v>93000</v>
          </cell>
        </row>
        <row r="180">
          <cell r="N180">
            <v>22500</v>
          </cell>
        </row>
        <row r="181">
          <cell r="N181">
            <v>10000</v>
          </cell>
        </row>
        <row r="186">
          <cell r="N186">
            <v>15000</v>
          </cell>
        </row>
        <row r="189">
          <cell r="N189">
            <v>31500</v>
          </cell>
        </row>
        <row r="195">
          <cell r="N195">
            <v>25000</v>
          </cell>
        </row>
        <row r="200">
          <cell r="N200">
            <v>8000</v>
          </cell>
        </row>
        <row r="212">
          <cell r="N212">
            <v>13000</v>
          </cell>
        </row>
        <row r="213">
          <cell r="N213">
            <v>17000</v>
          </cell>
        </row>
        <row r="223">
          <cell r="N223">
            <v>210000</v>
          </cell>
        </row>
      </sheetData>
      <sheetData sheetId="6"/>
      <sheetData sheetId="7"/>
      <sheetData sheetId="8"/>
      <sheetData sheetId="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alian Tanah"/>
      <sheetName val="An.K0"/>
      <sheetName val="An.K1"/>
      <sheetName val="An.K2"/>
      <sheetName val="An.K3"/>
      <sheetName val="An.K4"/>
      <sheetName val="An.K5"/>
      <sheetName val="An.K6"/>
      <sheetName val="An.K7"/>
      <sheetName val="An.K8"/>
      <sheetName val="Alat"/>
      <sheetName val="An. Alat"/>
      <sheetName val="Daf. K"/>
      <sheetName val="Analisa Quary"/>
      <sheetName val="Daftar Bahan"/>
      <sheetName val="D. Upah"/>
      <sheetName val="Sheet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366">
          <cell r="B366" t="str">
            <v>Pengaduk beton 125 ltr - 6 HP</v>
          </cell>
        </row>
      </sheetData>
      <sheetData sheetId="9"/>
      <sheetData sheetId="10">
        <row r="5">
          <cell r="E5" t="str">
            <v>E.001</v>
          </cell>
          <cell r="F5">
            <v>700000000</v>
          </cell>
          <cell r="G5">
            <v>0.20483218564643682</v>
          </cell>
          <cell r="H5">
            <v>2.5</v>
          </cell>
          <cell r="I5">
            <v>8</v>
          </cell>
          <cell r="J5">
            <v>750</v>
          </cell>
          <cell r="K5">
            <v>6000</v>
          </cell>
          <cell r="L5">
            <v>510748.14454058622</v>
          </cell>
          <cell r="M5">
            <v>1276870.3613514656</v>
          </cell>
          <cell r="O5" t="str">
            <v>E.001</v>
          </cell>
          <cell r="P5" t="str">
            <v>Bulldozer</v>
          </cell>
          <cell r="Q5">
            <v>180</v>
          </cell>
          <cell r="R5" t="str">
            <v>HP</v>
          </cell>
          <cell r="S5" t="str">
            <v>UMUR KERJA : 8 Tahun</v>
          </cell>
        </row>
        <row r="6">
          <cell r="E6" t="str">
            <v>E.002</v>
          </cell>
          <cell r="F6">
            <v>950000000</v>
          </cell>
          <cell r="G6">
            <v>0.20483218564643682</v>
          </cell>
          <cell r="H6">
            <v>2.5</v>
          </cell>
          <cell r="I6">
            <v>8</v>
          </cell>
          <cell r="J6">
            <v>750</v>
          </cell>
          <cell r="K6">
            <v>6000</v>
          </cell>
          <cell r="L6">
            <v>578585.44301399391</v>
          </cell>
          <cell r="M6">
            <v>1446463.6075349848</v>
          </cell>
          <cell r="O6" t="str">
            <v>E.002</v>
          </cell>
          <cell r="P6" t="str">
            <v>Excavator</v>
          </cell>
          <cell r="Q6">
            <v>145</v>
          </cell>
          <cell r="R6" t="str">
            <v>HP</v>
          </cell>
          <cell r="S6" t="str">
            <v>UMUR KERJA : 8 Tahun</v>
          </cell>
        </row>
        <row r="7">
          <cell r="E7" t="str">
            <v>E.010</v>
          </cell>
          <cell r="F7">
            <v>660000000</v>
          </cell>
          <cell r="G7">
            <v>0.20483218564643682</v>
          </cell>
          <cell r="H7">
            <v>2.5</v>
          </cell>
          <cell r="I7">
            <v>8</v>
          </cell>
          <cell r="J7">
            <v>750</v>
          </cell>
          <cell r="K7">
            <v>6000</v>
          </cell>
          <cell r="L7">
            <v>453042.98765573744</v>
          </cell>
          <cell r="M7">
            <v>1132607.4691393436</v>
          </cell>
          <cell r="O7" t="str">
            <v>E.010</v>
          </cell>
          <cell r="P7" t="str">
            <v>Motor Grader</v>
          </cell>
          <cell r="Q7">
            <v>145</v>
          </cell>
          <cell r="R7" t="str">
            <v>HP</v>
          </cell>
          <cell r="S7" t="str">
            <v>UMUR KERJA : 8 Tahun</v>
          </cell>
        </row>
        <row r="8">
          <cell r="E8" t="str">
            <v>E.052</v>
          </cell>
          <cell r="F8">
            <v>520000000</v>
          </cell>
          <cell r="G8">
            <v>0.20483218564643682</v>
          </cell>
          <cell r="H8">
            <v>2.5</v>
          </cell>
          <cell r="I8">
            <v>8</v>
          </cell>
          <cell r="J8">
            <v>750</v>
          </cell>
          <cell r="K8">
            <v>6000</v>
          </cell>
          <cell r="L8">
            <v>392436.28506899276</v>
          </cell>
          <cell r="M8">
            <v>981090.7126724819</v>
          </cell>
          <cell r="O8" t="str">
            <v>E.052</v>
          </cell>
          <cell r="P8" t="str">
            <v>Loader Wheeled</v>
          </cell>
          <cell r="Q8">
            <v>145</v>
          </cell>
          <cell r="R8" t="str">
            <v>HP</v>
          </cell>
          <cell r="S8" t="str">
            <v>UMUR KERJA : 8 Tahun</v>
          </cell>
        </row>
        <row r="9">
          <cell r="E9" t="str">
            <v>E.080</v>
          </cell>
          <cell r="F9">
            <v>200000000</v>
          </cell>
          <cell r="G9">
            <v>0.18062178192763814</v>
          </cell>
          <cell r="H9">
            <v>2</v>
          </cell>
          <cell r="I9">
            <v>10</v>
          </cell>
          <cell r="J9">
            <v>600</v>
          </cell>
          <cell r="K9">
            <v>6000</v>
          </cell>
          <cell r="L9">
            <v>197116.87604866421</v>
          </cell>
          <cell r="M9">
            <v>394233.75209732843</v>
          </cell>
          <cell r="O9" t="str">
            <v>E.080</v>
          </cell>
          <cell r="P9" t="str">
            <v>Roller 3 Wheel 8-10 ton</v>
          </cell>
          <cell r="Q9">
            <v>87</v>
          </cell>
          <cell r="R9" t="str">
            <v>HP</v>
          </cell>
          <cell r="S9" t="str">
            <v>UMUR KERJA : 10 Tahun</v>
          </cell>
        </row>
        <row r="10">
          <cell r="E10" t="str">
            <v>E.082</v>
          </cell>
          <cell r="F10">
            <v>325000000</v>
          </cell>
          <cell r="G10">
            <v>0.20483218564643682</v>
          </cell>
          <cell r="H10">
            <v>2.5</v>
          </cell>
          <cell r="I10">
            <v>8</v>
          </cell>
          <cell r="J10">
            <v>750</v>
          </cell>
          <cell r="K10">
            <v>6000</v>
          </cell>
          <cell r="L10">
            <v>267630.85032024811</v>
          </cell>
          <cell r="M10">
            <v>669077.1258006203</v>
          </cell>
          <cell r="O10" t="str">
            <v>E.082</v>
          </cell>
          <cell r="P10" t="str">
            <v>Self Vibrator Roller 10 ton</v>
          </cell>
          <cell r="Q10">
            <v>110</v>
          </cell>
          <cell r="R10" t="str">
            <v>HP</v>
          </cell>
          <cell r="S10" t="str">
            <v>UMUR KERJA : 8 Tahun</v>
          </cell>
        </row>
        <row r="11">
          <cell r="E11" t="str">
            <v>E.084</v>
          </cell>
          <cell r="F11">
            <v>500000000</v>
          </cell>
          <cell r="G11">
            <v>0.18062178192763814</v>
          </cell>
          <cell r="H11">
            <v>2</v>
          </cell>
          <cell r="I11">
            <v>10</v>
          </cell>
          <cell r="J11">
            <v>600</v>
          </cell>
          <cell r="K11">
            <v>6000</v>
          </cell>
          <cell r="L11">
            <v>351430.84361143416</v>
          </cell>
          <cell r="M11">
            <v>702861.68722286832</v>
          </cell>
          <cell r="O11" t="str">
            <v>E.084</v>
          </cell>
          <cell r="P11" t="str">
            <v>Pneumatic Roller 8-15 ton</v>
          </cell>
          <cell r="Q11">
            <v>95</v>
          </cell>
          <cell r="R11" t="str">
            <v>HP</v>
          </cell>
          <cell r="S11" t="str">
            <v>UMUR KERJA : 10 Tahun</v>
          </cell>
        </row>
        <row r="12">
          <cell r="E12" t="str">
            <v>E.087</v>
          </cell>
          <cell r="F12">
            <v>160000000</v>
          </cell>
          <cell r="G12">
            <v>0.24667978105957364</v>
          </cell>
          <cell r="H12">
            <v>3.3333333333333335</v>
          </cell>
          <cell r="I12">
            <v>6</v>
          </cell>
          <cell r="J12">
            <v>1000</v>
          </cell>
          <cell r="K12">
            <v>6000</v>
          </cell>
          <cell r="L12">
            <v>75341.513447688732</v>
          </cell>
          <cell r="M12">
            <v>251138.37815896244</v>
          </cell>
          <cell r="O12" t="str">
            <v>E.087</v>
          </cell>
          <cell r="P12" t="str">
            <v>Vibrator Roller 600 kg</v>
          </cell>
          <cell r="Q12">
            <v>12</v>
          </cell>
          <cell r="R12" t="str">
            <v>HP</v>
          </cell>
          <cell r="S12" t="str">
            <v>UMUR KERJA : 6 Tahun</v>
          </cell>
        </row>
        <row r="13">
          <cell r="E13" t="str">
            <v>E.088</v>
          </cell>
          <cell r="F13">
            <v>15000000</v>
          </cell>
          <cell r="G13">
            <v>0.24667978105957364</v>
          </cell>
          <cell r="H13">
            <v>1.25</v>
          </cell>
          <cell r="I13">
            <v>6</v>
          </cell>
          <cell r="J13">
            <v>375</v>
          </cell>
          <cell r="K13">
            <v>2250</v>
          </cell>
          <cell r="L13">
            <v>19989.348537515867</v>
          </cell>
          <cell r="M13">
            <v>24986.685671894833</v>
          </cell>
          <cell r="O13" t="str">
            <v>E.088</v>
          </cell>
          <cell r="P13" t="str">
            <v>Plate Vibrator Tamper</v>
          </cell>
          <cell r="Q13">
            <v>4</v>
          </cell>
          <cell r="R13" t="str">
            <v>HP</v>
          </cell>
          <cell r="S13" t="str">
            <v>UMUR KERJA : 6 Tahun</v>
          </cell>
        </row>
        <row r="14">
          <cell r="E14" t="str">
            <v>E.089</v>
          </cell>
          <cell r="F14">
            <v>15000000</v>
          </cell>
          <cell r="G14">
            <v>0.28085403903961037</v>
          </cell>
          <cell r="H14">
            <v>1.2</v>
          </cell>
          <cell r="I14">
            <v>5</v>
          </cell>
          <cell r="J14">
            <v>360</v>
          </cell>
          <cell r="K14">
            <v>1800</v>
          </cell>
          <cell r="L14">
            <v>21682.372478952857</v>
          </cell>
          <cell r="M14">
            <v>26018.846974743428</v>
          </cell>
          <cell r="O14" t="str">
            <v>E.089</v>
          </cell>
          <cell r="P14" t="str">
            <v xml:space="preserve">Concrete Vibrator </v>
          </cell>
          <cell r="Q14">
            <v>4</v>
          </cell>
          <cell r="R14" t="str">
            <v>HP</v>
          </cell>
          <cell r="S14" t="str">
            <v>UMUR KERJA : 5 Tahun</v>
          </cell>
        </row>
        <row r="15">
          <cell r="E15" t="str">
            <v>E.154</v>
          </cell>
          <cell r="F15">
            <v>75000000</v>
          </cell>
          <cell r="G15">
            <v>0.24667978105957364</v>
          </cell>
          <cell r="H15">
            <v>3.3333333333333335</v>
          </cell>
          <cell r="I15">
            <v>6</v>
          </cell>
          <cell r="J15">
            <v>1000</v>
          </cell>
          <cell r="K15">
            <v>6000</v>
          </cell>
          <cell r="L15">
            <v>34282.841030889613</v>
          </cell>
          <cell r="M15">
            <v>114276.13676963205</v>
          </cell>
          <cell r="O15" t="str">
            <v>E.154</v>
          </cell>
          <cell r="P15" t="str">
            <v>Asphalt Sprayer Towed 400 L</v>
          </cell>
          <cell r="Q15">
            <v>6</v>
          </cell>
          <cell r="R15" t="str">
            <v>HP</v>
          </cell>
          <cell r="S15" t="str">
            <v>UMUR KERJA : 6 Tahun</v>
          </cell>
        </row>
        <row r="16">
          <cell r="E16" t="str">
            <v>E.155</v>
          </cell>
          <cell r="F16">
            <v>1400000000</v>
          </cell>
          <cell r="G16">
            <v>0.18062178192763814</v>
          </cell>
          <cell r="H16">
            <v>2</v>
          </cell>
          <cell r="I16">
            <v>10</v>
          </cell>
          <cell r="J16">
            <v>600</v>
          </cell>
          <cell r="K16">
            <v>6000</v>
          </cell>
          <cell r="L16">
            <v>813490.01640409546</v>
          </cell>
          <cell r="M16">
            <v>1626980.0328081909</v>
          </cell>
          <cell r="O16" t="str">
            <v>E.155</v>
          </cell>
          <cell r="P16" t="str">
            <v>Asphalt Mixing Plant 30 t / h</v>
          </cell>
          <cell r="Q16">
            <v>150</v>
          </cell>
          <cell r="R16" t="str">
            <v>HP</v>
          </cell>
          <cell r="S16" t="str">
            <v>UMUR KERJA : 10 Tahun</v>
          </cell>
        </row>
        <row r="17">
          <cell r="E17" t="str">
            <v>E.157</v>
          </cell>
          <cell r="F17">
            <v>400000000</v>
          </cell>
          <cell r="G17">
            <v>0.22260307571215759</v>
          </cell>
          <cell r="H17">
            <v>2.8571428571428572</v>
          </cell>
          <cell r="I17">
            <v>7</v>
          </cell>
          <cell r="J17">
            <v>857.14285714285711</v>
          </cell>
          <cell r="K17">
            <v>6000</v>
          </cell>
          <cell r="L17">
            <v>217915.26260978417</v>
          </cell>
          <cell r="M17">
            <v>622615.03602795477</v>
          </cell>
          <cell r="O17" t="str">
            <v>E.157</v>
          </cell>
          <cell r="P17" t="str">
            <v>Asphalt Finisher</v>
          </cell>
          <cell r="Q17">
            <v>60</v>
          </cell>
          <cell r="R17" t="str">
            <v>HP</v>
          </cell>
          <cell r="S17" t="str">
            <v>UMUR KERJA : 7 Tahun</v>
          </cell>
        </row>
        <row r="18">
          <cell r="E18" t="str">
            <v>E.182</v>
          </cell>
          <cell r="F18">
            <v>175000000</v>
          </cell>
          <cell r="G18">
            <v>0.24667978105957364</v>
          </cell>
          <cell r="H18">
            <v>3.3333333333333335</v>
          </cell>
          <cell r="I18">
            <v>6</v>
          </cell>
          <cell r="J18">
            <v>1000</v>
          </cell>
          <cell r="K18">
            <v>6000</v>
          </cell>
          <cell r="L18">
            <v>171862.70787874245</v>
          </cell>
          <cell r="M18">
            <v>572875.69292914157</v>
          </cell>
          <cell r="O18" t="str">
            <v>E.182</v>
          </cell>
          <cell r="P18" t="str">
            <v>Water Tank Truck</v>
          </cell>
          <cell r="Q18">
            <v>115</v>
          </cell>
          <cell r="R18" t="str">
            <v>HP</v>
          </cell>
          <cell r="S18" t="str">
            <v>UMUR KERJA : 6 Tahun</v>
          </cell>
        </row>
        <row r="19">
          <cell r="E19" t="str">
            <v>E.211</v>
          </cell>
          <cell r="F19">
            <v>140000000</v>
          </cell>
          <cell r="G19">
            <v>0.24667978105957364</v>
          </cell>
          <cell r="H19">
            <v>3.3333333333333335</v>
          </cell>
          <cell r="I19">
            <v>6</v>
          </cell>
          <cell r="J19">
            <v>1000</v>
          </cell>
          <cell r="K19">
            <v>6000</v>
          </cell>
          <cell r="L19">
            <v>158410.92352299395</v>
          </cell>
          <cell r="M19">
            <v>528036.41174331319</v>
          </cell>
          <cell r="O19" t="str">
            <v>E.211</v>
          </cell>
          <cell r="P19" t="str">
            <v>Dump Truck, 3,5 ton</v>
          </cell>
          <cell r="Q19">
            <v>115</v>
          </cell>
          <cell r="R19" t="str">
            <v>HP</v>
          </cell>
          <cell r="S19" t="str">
            <v>UMUR KERJA : 6 Tahun</v>
          </cell>
        </row>
        <row r="20">
          <cell r="E20" t="str">
            <v>E.212</v>
          </cell>
          <cell r="F20">
            <v>175000000</v>
          </cell>
          <cell r="G20">
            <v>0.24667978105957364</v>
          </cell>
          <cell r="H20">
            <v>3.3333333333333335</v>
          </cell>
          <cell r="I20">
            <v>6</v>
          </cell>
          <cell r="J20">
            <v>1000</v>
          </cell>
          <cell r="K20">
            <v>6000</v>
          </cell>
          <cell r="L20">
            <v>199150.65207874242</v>
          </cell>
          <cell r="M20">
            <v>663835.50692914147</v>
          </cell>
          <cell r="O20" t="str">
            <v>E.212</v>
          </cell>
          <cell r="P20" t="str">
            <v>Dump Truck, 5,0 ton</v>
          </cell>
          <cell r="Q20">
            <v>145</v>
          </cell>
          <cell r="R20" t="str">
            <v>HP</v>
          </cell>
          <cell r="S20" t="str">
            <v>UMUR KERJA : 6 Tahun</v>
          </cell>
        </row>
        <row r="21">
          <cell r="E21" t="str">
            <v>E.221</v>
          </cell>
          <cell r="F21">
            <v>150000000</v>
          </cell>
          <cell r="G21">
            <v>0.24667978105957364</v>
          </cell>
          <cell r="H21">
            <v>3.3333333333333335</v>
          </cell>
          <cell r="I21">
            <v>6</v>
          </cell>
          <cell r="J21">
            <v>1000</v>
          </cell>
          <cell r="K21">
            <v>6000</v>
          </cell>
          <cell r="L21">
            <v>162254.29048177923</v>
          </cell>
          <cell r="M21">
            <v>540847.63493926416</v>
          </cell>
          <cell r="O21" t="str">
            <v>E.221</v>
          </cell>
          <cell r="P21" t="str">
            <v>Flat Bed Truck 4,0 ton</v>
          </cell>
          <cell r="Q21">
            <v>115</v>
          </cell>
          <cell r="R21" t="str">
            <v>HP</v>
          </cell>
          <cell r="S21" t="str">
            <v>UMUR KERJA : 6 Tahun</v>
          </cell>
        </row>
        <row r="22">
          <cell r="E22" t="str">
            <v>E.251</v>
          </cell>
          <cell r="F22">
            <v>10000000</v>
          </cell>
          <cell r="G22">
            <v>0.28085403903961037</v>
          </cell>
          <cell r="H22">
            <v>3</v>
          </cell>
          <cell r="I22">
            <v>5</v>
          </cell>
          <cell r="J22">
            <v>900</v>
          </cell>
          <cell r="K22">
            <v>4500</v>
          </cell>
          <cell r="L22">
            <v>10269.31681838743</v>
          </cell>
          <cell r="M22">
            <v>30807.950455162289</v>
          </cell>
          <cell r="O22" t="str">
            <v>E.251</v>
          </cell>
          <cell r="P22" t="str">
            <v>Concrete Mixer 0,125 m3</v>
          </cell>
          <cell r="Q22">
            <v>6</v>
          </cell>
          <cell r="R22" t="str">
            <v>HP</v>
          </cell>
          <cell r="S22" t="str">
            <v>UMUR KERJA : 5 Tahun</v>
          </cell>
        </row>
        <row r="23">
          <cell r="E23" t="str">
            <v>E.252</v>
          </cell>
          <cell r="F23">
            <v>15000000</v>
          </cell>
          <cell r="G23">
            <v>0.28085403903961037</v>
          </cell>
          <cell r="H23">
            <v>3</v>
          </cell>
          <cell r="I23">
            <v>5</v>
          </cell>
          <cell r="J23">
            <v>900</v>
          </cell>
          <cell r="K23">
            <v>4500</v>
          </cell>
          <cell r="L23">
            <v>16313.573367581144</v>
          </cell>
          <cell r="M23">
            <v>48940.720102743435</v>
          </cell>
          <cell r="O23" t="str">
            <v>E.252</v>
          </cell>
          <cell r="P23" t="str">
            <v>Concrete Mixer 0,25 m3</v>
          </cell>
          <cell r="Q23">
            <v>10</v>
          </cell>
          <cell r="R23" t="str">
            <v>HP</v>
          </cell>
          <cell r="S23" t="str">
            <v>UMUR KERJA : 5 Tahun</v>
          </cell>
        </row>
        <row r="24">
          <cell r="E24" t="str">
            <v>E.301</v>
          </cell>
          <cell r="F24">
            <v>35000000</v>
          </cell>
          <cell r="G24">
            <v>0.20483218564643682</v>
          </cell>
          <cell r="H24">
            <v>1.5625</v>
          </cell>
          <cell r="I24">
            <v>8</v>
          </cell>
          <cell r="J24">
            <v>468.75</v>
          </cell>
          <cell r="K24">
            <v>3750</v>
          </cell>
          <cell r="L24">
            <v>56078.615934697838</v>
          </cell>
          <cell r="M24">
            <v>87622.83739796537</v>
          </cell>
          <cell r="O24" t="str">
            <v>E.301</v>
          </cell>
          <cell r="P24" t="str">
            <v>Compresor, Air 150 m3</v>
          </cell>
          <cell r="Q24">
            <v>35</v>
          </cell>
          <cell r="R24" t="str">
            <v>HP</v>
          </cell>
          <cell r="S24" t="str">
            <v>UMUR KERJA : 8 Tahun</v>
          </cell>
        </row>
        <row r="25">
          <cell r="E25" t="str">
            <v>E.341</v>
          </cell>
          <cell r="F25">
            <v>21000000</v>
          </cell>
          <cell r="G25">
            <v>0.3327079107505071</v>
          </cell>
          <cell r="H25">
            <v>1.875</v>
          </cell>
          <cell r="I25">
            <v>4</v>
          </cell>
          <cell r="J25">
            <v>562.5</v>
          </cell>
          <cell r="K25">
            <v>2250</v>
          </cell>
          <cell r="L25">
            <v>26203.978629127785</v>
          </cell>
          <cell r="M25">
            <v>49132.459929614597</v>
          </cell>
          <cell r="O25" t="str">
            <v>E.341</v>
          </cell>
          <cell r="P25" t="str">
            <v>Water Pump ( Ø 5 cm)</v>
          </cell>
          <cell r="Q25">
            <v>8</v>
          </cell>
          <cell r="R25" t="str">
            <v>HP</v>
          </cell>
          <cell r="S25" t="str">
            <v>UMUR KERJA : 4 Tahun</v>
          </cell>
        </row>
        <row r="26">
          <cell r="E26" t="str">
            <v>E.342</v>
          </cell>
          <cell r="F26">
            <v>12000000</v>
          </cell>
          <cell r="G26">
            <v>0.3327079107505071</v>
          </cell>
          <cell r="H26">
            <v>2.5</v>
          </cell>
          <cell r="I26">
            <v>4</v>
          </cell>
          <cell r="J26">
            <v>750</v>
          </cell>
          <cell r="K26">
            <v>3000</v>
          </cell>
          <cell r="L26">
            <v>17207.635761054767</v>
          </cell>
          <cell r="M26">
            <v>43019.089402636921</v>
          </cell>
          <cell r="O26" t="str">
            <v>E.342</v>
          </cell>
          <cell r="P26" t="str">
            <v>Water Pump ( Ø 10 cm)</v>
          </cell>
          <cell r="Q26">
            <v>10</v>
          </cell>
          <cell r="R26" t="str">
            <v>HP</v>
          </cell>
          <cell r="S26" t="str">
            <v>UMUR KERJA : 4 Tahun</v>
          </cell>
        </row>
        <row r="27">
          <cell r="E27" t="str">
            <v>E.351</v>
          </cell>
          <cell r="F27">
            <v>2446000</v>
          </cell>
          <cell r="G27">
            <v>0.28085403903961037</v>
          </cell>
          <cell r="H27">
            <v>2.5</v>
          </cell>
          <cell r="I27">
            <v>5</v>
          </cell>
          <cell r="J27">
            <v>750</v>
          </cell>
          <cell r="K27">
            <v>3750</v>
          </cell>
          <cell r="L27">
            <v>1412.3383962162779</v>
          </cell>
          <cell r="M27">
            <v>3530.8459905406949</v>
          </cell>
          <cell r="O27" t="str">
            <v>E.351</v>
          </cell>
          <cell r="P27" t="str">
            <v>Jackhamer, Equipment, etc.</v>
          </cell>
          <cell r="Q27">
            <v>0</v>
          </cell>
          <cell r="R27" t="str">
            <v>HP</v>
          </cell>
          <cell r="S27" t="str">
            <v>UMUR KERJA : 5 Tahun</v>
          </cell>
        </row>
        <row r="28">
          <cell r="E28" t="str">
            <v>E.401</v>
          </cell>
          <cell r="F28">
            <v>20452000</v>
          </cell>
          <cell r="G28">
            <v>0.28085403903961037</v>
          </cell>
          <cell r="H28">
            <v>2</v>
          </cell>
          <cell r="I28">
            <v>5</v>
          </cell>
          <cell r="J28">
            <v>600</v>
          </cell>
          <cell r="K28">
            <v>3000</v>
          </cell>
          <cell r="L28">
            <v>14761.419092096952</v>
          </cell>
          <cell r="M28">
            <v>29522.838184193904</v>
          </cell>
          <cell r="O28" t="str">
            <v>E.401</v>
          </cell>
          <cell r="P28" t="str">
            <v>Tractor Equipment, etc.</v>
          </cell>
          <cell r="Q28">
            <v>0</v>
          </cell>
          <cell r="R28" t="str">
            <v>HP</v>
          </cell>
          <cell r="S28" t="str">
            <v>UMUR KERJA : 5 Tahun</v>
          </cell>
        </row>
      </sheetData>
      <sheetData sheetId="11"/>
      <sheetData sheetId="12"/>
      <sheetData sheetId="13"/>
      <sheetData sheetId="14">
        <row r="6">
          <cell r="F6" t="str">
            <v>M.010</v>
          </cell>
          <cell r="G6">
            <v>55000</v>
          </cell>
          <cell r="H6">
            <v>70</v>
          </cell>
          <cell r="I6">
            <v>3224.8612299105816</v>
          </cell>
          <cell r="J6">
            <v>277932.88323280332</v>
          </cell>
        </row>
        <row r="7">
          <cell r="F7" t="str">
            <v>M.011</v>
          </cell>
          <cell r="G7">
            <v>65000</v>
          </cell>
          <cell r="H7">
            <v>70</v>
          </cell>
          <cell r="I7">
            <v>3173.8635885514946</v>
          </cell>
          <cell r="J7">
            <v>284298.7466866186</v>
          </cell>
        </row>
        <row r="8">
          <cell r="F8" t="str">
            <v>M.012</v>
          </cell>
          <cell r="G8">
            <v>50000</v>
          </cell>
          <cell r="H8">
            <v>70</v>
          </cell>
          <cell r="I8">
            <v>3173.8635885514946</v>
          </cell>
          <cell r="J8">
            <v>269448.7466866186</v>
          </cell>
        </row>
        <row r="9">
          <cell r="F9" t="str">
            <v>M.022</v>
          </cell>
          <cell r="G9">
            <v>200000</v>
          </cell>
          <cell r="H9">
            <v>70</v>
          </cell>
          <cell r="I9">
            <v>3173.8635885514946</v>
          </cell>
          <cell r="J9">
            <v>417948.7466866186</v>
          </cell>
        </row>
        <row r="10">
          <cell r="F10" t="str">
            <v>M.023</v>
          </cell>
          <cell r="G10">
            <v>200000</v>
          </cell>
          <cell r="H10">
            <v>70</v>
          </cell>
          <cell r="I10">
            <v>3173.8635885514946</v>
          </cell>
          <cell r="J10">
            <v>417948.7466866186</v>
          </cell>
        </row>
        <row r="11">
          <cell r="F11" t="str">
            <v>M.024</v>
          </cell>
          <cell r="G11">
            <v>200000</v>
          </cell>
          <cell r="H11">
            <v>70</v>
          </cell>
          <cell r="I11">
            <v>3173.8635885514946</v>
          </cell>
          <cell r="J11">
            <v>417948.7466866186</v>
          </cell>
        </row>
        <row r="12">
          <cell r="F12" t="str">
            <v>M.025</v>
          </cell>
          <cell r="G12">
            <v>200000</v>
          </cell>
          <cell r="H12">
            <v>70</v>
          </cell>
          <cell r="I12">
            <v>3173.8635885514946</v>
          </cell>
          <cell r="J12">
            <v>417948.7466866186</v>
          </cell>
        </row>
        <row r="13">
          <cell r="F13" t="str">
            <v>M.026</v>
          </cell>
          <cell r="G13">
            <v>200000</v>
          </cell>
          <cell r="H13">
            <v>70</v>
          </cell>
          <cell r="I13">
            <v>3173.8635885514946</v>
          </cell>
          <cell r="J13">
            <v>417948.7466866186</v>
          </cell>
        </row>
        <row r="14">
          <cell r="F14" t="str">
            <v>M.026</v>
          </cell>
          <cell r="G14">
            <v>200000</v>
          </cell>
          <cell r="H14">
            <v>70</v>
          </cell>
          <cell r="I14">
            <v>3173.8635885514946</v>
          </cell>
          <cell r="J14">
            <v>417948.7466866186</v>
          </cell>
        </row>
        <row r="15">
          <cell r="F15" t="str">
            <v>M.031</v>
          </cell>
          <cell r="G15">
            <v>110000</v>
          </cell>
          <cell r="H15">
            <v>5</v>
          </cell>
          <cell r="I15">
            <v>2245.0387519440183</v>
          </cell>
          <cell r="J15">
            <v>120012.94182212288</v>
          </cell>
        </row>
        <row r="16">
          <cell r="F16" t="str">
            <v>M.033</v>
          </cell>
          <cell r="G16">
            <v>150000</v>
          </cell>
          <cell r="H16">
            <v>5</v>
          </cell>
          <cell r="I16">
            <v>2245.0387519440183</v>
          </cell>
          <cell r="J16">
            <v>159612.9418221229</v>
          </cell>
        </row>
        <row r="17">
          <cell r="F17" t="str">
            <v>M.035</v>
          </cell>
          <cell r="G17">
            <v>160000</v>
          </cell>
          <cell r="H17">
            <v>5</v>
          </cell>
          <cell r="I17">
            <v>2245.0387519440183</v>
          </cell>
          <cell r="J17">
            <v>169512.9418221229</v>
          </cell>
        </row>
        <row r="18">
          <cell r="F18" t="str">
            <v>M.040</v>
          </cell>
          <cell r="G18">
            <v>35000</v>
          </cell>
          <cell r="H18">
            <v>5</v>
          </cell>
          <cell r="I18">
            <v>3173.8635885514946</v>
          </cell>
          <cell r="J18">
            <v>50360.624763329899</v>
          </cell>
        </row>
        <row r="19">
          <cell r="F19" t="str">
            <v>M.041</v>
          </cell>
          <cell r="G19">
            <v>85000</v>
          </cell>
          <cell r="H19">
            <v>70</v>
          </cell>
          <cell r="I19">
            <v>3173.8635885514946</v>
          </cell>
          <cell r="J19">
            <v>304098.7466866186</v>
          </cell>
        </row>
        <row r="20">
          <cell r="F20" t="str">
            <v>M.042</v>
          </cell>
          <cell r="G20">
            <v>100000</v>
          </cell>
          <cell r="H20">
            <v>70</v>
          </cell>
          <cell r="I20">
            <v>3173.8635885514946</v>
          </cell>
          <cell r="J20">
            <v>318948.7466866186</v>
          </cell>
        </row>
        <row r="21">
          <cell r="F21" t="str">
            <v>M.050</v>
          </cell>
          <cell r="G21">
            <v>25000</v>
          </cell>
          <cell r="H21">
            <v>5</v>
          </cell>
          <cell r="I21">
            <v>3173.8635885514946</v>
          </cell>
          <cell r="J21">
            <v>40460.624763329899</v>
          </cell>
        </row>
        <row r="22">
          <cell r="F22" t="str">
            <v>M.061</v>
          </cell>
          <cell r="G22">
            <v>6500</v>
          </cell>
          <cell r="H22">
            <v>20</v>
          </cell>
          <cell r="I22">
            <v>4.9424705815234917</v>
          </cell>
          <cell r="J22">
            <v>6532.8609175141655</v>
          </cell>
        </row>
        <row r="23">
          <cell r="F23" t="str">
            <v>M.062</v>
          </cell>
          <cell r="G23">
            <v>3000000</v>
          </cell>
          <cell r="H23">
            <v>10</v>
          </cell>
          <cell r="I23">
            <v>4942.470581523492</v>
          </cell>
          <cell r="J23">
            <v>3018930.4587570829</v>
          </cell>
        </row>
        <row r="24">
          <cell r="F24" t="str">
            <v>M.063</v>
          </cell>
          <cell r="G24">
            <v>16250</v>
          </cell>
          <cell r="H24">
            <v>5</v>
          </cell>
          <cell r="I24">
            <v>13.162797862377271</v>
          </cell>
          <cell r="J24">
            <v>16152.655849418767</v>
          </cell>
        </row>
        <row r="25">
          <cell r="F25" t="str">
            <v>M.065</v>
          </cell>
          <cell r="G25">
            <v>2500</v>
          </cell>
          <cell r="H25">
            <v>5</v>
          </cell>
          <cell r="I25">
            <v>13.162797862377271</v>
          </cell>
          <cell r="J25">
            <v>2540.1558494187675</v>
          </cell>
        </row>
        <row r="26">
          <cell r="F26" t="str">
            <v>M.070</v>
          </cell>
          <cell r="G26">
            <v>30000</v>
          </cell>
          <cell r="H26">
            <v>5</v>
          </cell>
          <cell r="I26">
            <v>3224.8612299105816</v>
          </cell>
          <cell r="J26">
            <v>45663.063088057381</v>
          </cell>
        </row>
        <row r="27">
          <cell r="F27" t="str">
            <v>M.080</v>
          </cell>
          <cell r="G27">
            <v>42500</v>
          </cell>
          <cell r="H27">
            <v>5</v>
          </cell>
          <cell r="I27">
            <v>553.46285637947688</v>
          </cell>
          <cell r="J27">
            <v>44814.641139078412</v>
          </cell>
        </row>
        <row r="28">
          <cell r="F28" t="str">
            <v>M.081</v>
          </cell>
          <cell r="G28">
            <v>180000</v>
          </cell>
          <cell r="H28">
            <v>5</v>
          </cell>
          <cell r="I28">
            <v>2245.0387519440183</v>
          </cell>
          <cell r="J28">
            <v>189312.9418221229</v>
          </cell>
        </row>
        <row r="29">
          <cell r="F29" t="str">
            <v>M.090</v>
          </cell>
          <cell r="G29">
            <v>60000</v>
          </cell>
          <cell r="H29">
            <v>5</v>
          </cell>
          <cell r="I29">
            <v>4.9424705815234917</v>
          </cell>
          <cell r="J29">
            <v>59424.46522937854</v>
          </cell>
        </row>
        <row r="30">
          <cell r="F30" t="str">
            <v>M.091</v>
          </cell>
          <cell r="G30">
            <v>48000</v>
          </cell>
          <cell r="H30">
            <v>5</v>
          </cell>
          <cell r="I30">
            <v>4.9424705815234917</v>
          </cell>
          <cell r="J30">
            <v>47544.46522937854</v>
          </cell>
        </row>
        <row r="31">
          <cell r="F31" t="str">
            <v>M.164</v>
          </cell>
          <cell r="G31">
            <v>18750</v>
          </cell>
          <cell r="H31">
            <v>5</v>
          </cell>
          <cell r="I31">
            <v>4.9424705815234917</v>
          </cell>
          <cell r="J31">
            <v>18586.96522937854</v>
          </cell>
        </row>
        <row r="32">
          <cell r="F32" t="str">
            <v>M.165</v>
          </cell>
          <cell r="G32">
            <v>15000</v>
          </cell>
          <cell r="H32">
            <v>7</v>
          </cell>
          <cell r="I32">
            <v>4.9424705815234917</v>
          </cell>
          <cell r="J32">
            <v>14884.251321129959</v>
          </cell>
        </row>
        <row r="33">
          <cell r="F33" t="str">
            <v>M.166</v>
          </cell>
          <cell r="G33">
            <v>16500</v>
          </cell>
          <cell r="H33">
            <v>7</v>
          </cell>
          <cell r="I33">
            <v>4.9424705815234917</v>
          </cell>
          <cell r="J33">
            <v>16369.251321129957</v>
          </cell>
        </row>
        <row r="34">
          <cell r="F34" t="str">
            <v>M.166a</v>
          </cell>
          <cell r="G34">
            <v>13750</v>
          </cell>
          <cell r="H34">
            <v>5</v>
          </cell>
          <cell r="I34">
            <v>4.9424705815234917</v>
          </cell>
          <cell r="J34">
            <v>13636.965229378542</v>
          </cell>
        </row>
        <row r="35">
          <cell r="F35" t="str">
            <v>M.167</v>
          </cell>
          <cell r="G35">
            <v>11000</v>
          </cell>
          <cell r="H35">
            <v>5</v>
          </cell>
          <cell r="I35">
            <v>4.9424705815234917</v>
          </cell>
          <cell r="J35">
            <v>10914.465229378542</v>
          </cell>
        </row>
        <row r="36">
          <cell r="F36" t="str">
            <v>M.167</v>
          </cell>
          <cell r="G36">
            <v>13500</v>
          </cell>
          <cell r="H36">
            <v>5</v>
          </cell>
          <cell r="I36">
            <v>4.9424705815234917</v>
          </cell>
          <cell r="J36">
            <v>13389.465229378542</v>
          </cell>
        </row>
        <row r="37">
          <cell r="F37" t="str">
            <v>M.168</v>
          </cell>
          <cell r="G37">
            <v>12500</v>
          </cell>
          <cell r="H37">
            <v>5</v>
          </cell>
          <cell r="I37">
            <v>4.9424705815234917</v>
          </cell>
          <cell r="J37">
            <v>12399.465229378542</v>
          </cell>
        </row>
        <row r="38">
          <cell r="F38" t="str">
            <v>M.170</v>
          </cell>
          <cell r="G38">
            <v>60000</v>
          </cell>
          <cell r="H38">
            <v>70</v>
          </cell>
          <cell r="I38">
            <v>4.9424705815234917</v>
          </cell>
          <cell r="J38">
            <v>59742.513211299578</v>
          </cell>
        </row>
        <row r="39">
          <cell r="F39" t="str">
            <v>M.180</v>
          </cell>
          <cell r="G39">
            <v>1000000</v>
          </cell>
          <cell r="H39">
            <v>5</v>
          </cell>
          <cell r="I39">
            <v>3992.0319012001187</v>
          </cell>
          <cell r="J39">
            <v>1009760.5579109406</v>
          </cell>
        </row>
        <row r="40">
          <cell r="F40" t="str">
            <v>M.180a</v>
          </cell>
          <cell r="G40">
            <v>10000</v>
          </cell>
          <cell r="H40">
            <v>5</v>
          </cell>
          <cell r="I40">
            <v>50.355614548213623</v>
          </cell>
          <cell r="J40">
            <v>10149.260292013658</v>
          </cell>
        </row>
        <row r="41">
          <cell r="F41" t="str">
            <v>M.181</v>
          </cell>
          <cell r="G41">
            <v>1500000</v>
          </cell>
          <cell r="H41">
            <v>5</v>
          </cell>
          <cell r="I41">
            <v>4279.3194062897683</v>
          </cell>
          <cell r="J41">
            <v>1506182.6310611342</v>
          </cell>
        </row>
        <row r="42">
          <cell r="F42" t="str">
            <v>M.181a</v>
          </cell>
          <cell r="G42">
            <v>2000000</v>
          </cell>
          <cell r="H42">
            <v>5</v>
          </cell>
          <cell r="I42">
            <v>4279.3194062897683</v>
          </cell>
          <cell r="J42">
            <v>2001182.6310611342</v>
          </cell>
        </row>
        <row r="43">
          <cell r="F43" t="str">
            <v>M.183</v>
          </cell>
          <cell r="G43">
            <v>6321</v>
          </cell>
          <cell r="H43">
            <v>5</v>
          </cell>
          <cell r="I43">
            <v>1.25354751566366</v>
          </cell>
          <cell r="J43">
            <v>6263.9950602025356</v>
          </cell>
        </row>
        <row r="44">
          <cell r="F44" t="str">
            <v>M.184</v>
          </cell>
          <cell r="G44">
            <v>6502</v>
          </cell>
          <cell r="H44">
            <v>5</v>
          </cell>
          <cell r="I44">
            <v>1.25354751566366</v>
          </cell>
          <cell r="J44">
            <v>6443.1850602025352</v>
          </cell>
        </row>
        <row r="45">
          <cell r="F45" t="str">
            <v>M.185</v>
          </cell>
          <cell r="G45">
            <v>27500</v>
          </cell>
          <cell r="H45">
            <v>5</v>
          </cell>
          <cell r="I45">
            <v>1.25354751566366</v>
          </cell>
          <cell r="J45">
            <v>27231.205060202534</v>
          </cell>
        </row>
      </sheetData>
      <sheetData sheetId="15">
        <row r="7">
          <cell r="E7" t="str">
            <v>L.061</v>
          </cell>
          <cell r="F7">
            <v>7142.8571428571431</v>
          </cell>
          <cell r="G7">
            <v>50000</v>
          </cell>
        </row>
        <row r="8">
          <cell r="E8" t="str">
            <v>L.072</v>
          </cell>
          <cell r="F8">
            <v>8571.4285714285706</v>
          </cell>
          <cell r="G8">
            <v>60000</v>
          </cell>
        </row>
        <row r="9">
          <cell r="E9" t="str">
            <v>L.073</v>
          </cell>
          <cell r="F9">
            <v>8571.4285714285706</v>
          </cell>
          <cell r="G9">
            <v>60000</v>
          </cell>
        </row>
        <row r="10">
          <cell r="E10" t="str">
            <v>L.079</v>
          </cell>
          <cell r="F10">
            <v>7857.1428571428569</v>
          </cell>
          <cell r="G10">
            <v>55000</v>
          </cell>
        </row>
        <row r="11">
          <cell r="E11" t="str">
            <v>L.081</v>
          </cell>
          <cell r="F11">
            <v>8571.4285714285706</v>
          </cell>
          <cell r="G11">
            <v>60000</v>
          </cell>
        </row>
        <row r="12">
          <cell r="E12" t="str">
            <v>L.082</v>
          </cell>
          <cell r="F12">
            <v>7142.8571428571431</v>
          </cell>
          <cell r="G12">
            <v>50000</v>
          </cell>
        </row>
        <row r="13">
          <cell r="E13" t="str">
            <v>L.083</v>
          </cell>
          <cell r="F13">
            <v>5714.2857142857147</v>
          </cell>
          <cell r="G13">
            <v>40000</v>
          </cell>
        </row>
        <row r="14">
          <cell r="E14" t="str">
            <v>L.091</v>
          </cell>
          <cell r="F14">
            <v>7142.8571428571431</v>
          </cell>
          <cell r="G14">
            <v>50000</v>
          </cell>
        </row>
        <row r="15">
          <cell r="E15" t="str">
            <v>L.099</v>
          </cell>
          <cell r="F15">
            <v>5357.1428571428569</v>
          </cell>
          <cell r="G15">
            <v>37500</v>
          </cell>
        </row>
        <row r="16">
          <cell r="E16" t="str">
            <v>L.101</v>
          </cell>
          <cell r="F16">
            <v>5000</v>
          </cell>
          <cell r="G16">
            <v>35000</v>
          </cell>
        </row>
        <row r="17">
          <cell r="E17" t="str">
            <v>L.103</v>
          </cell>
          <cell r="F17">
            <v>5357.1428571428569</v>
          </cell>
          <cell r="G17">
            <v>37500</v>
          </cell>
        </row>
        <row r="18">
          <cell r="E18" t="str">
            <v>L.106</v>
          </cell>
          <cell r="F18">
            <v>5714.2857142857147</v>
          </cell>
          <cell r="G18">
            <v>40000</v>
          </cell>
        </row>
      </sheetData>
      <sheetData sheetId="16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KAP"/>
      <sheetName val="1.pem.lahan"/>
      <sheetName val="2.KANTOR KEJAKSAAN"/>
      <sheetName val="3.rumah 70"/>
      <sheetName val="4.RUMAH 50 "/>
      <sheetName val="SAMPUL"/>
      <sheetName val="ANALISA-SNI"/>
      <sheetName val="an.alt"/>
      <sheetName val="daft sewa alt"/>
      <sheetName val="an K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4">
          <cell r="C4" t="str">
            <v>Bulldozer 100HP</v>
          </cell>
          <cell r="D4" t="str">
            <v>Per Jam</v>
          </cell>
          <cell r="E4">
            <v>248292.12800000003</v>
          </cell>
        </row>
        <row r="5">
          <cell r="C5" t="str">
            <v>Motor Greder</v>
          </cell>
          <cell r="D5" t="str">
            <v>Per Jam</v>
          </cell>
          <cell r="E5">
            <v>248577.6</v>
          </cell>
        </row>
        <row r="6">
          <cell r="C6" t="str">
            <v>Loader Wheeled</v>
          </cell>
          <cell r="D6" t="str">
            <v>Per Jam</v>
          </cell>
          <cell r="E6">
            <v>250335.76</v>
          </cell>
        </row>
        <row r="7">
          <cell r="C7" t="str">
            <v>Roller Three Wheeled</v>
          </cell>
          <cell r="D7" t="str">
            <v>Per Jam</v>
          </cell>
          <cell r="E7">
            <v>61911.152000000002</v>
          </cell>
        </row>
        <row r="8">
          <cell r="C8" t="str">
            <v>Dumptruck 5 ton</v>
          </cell>
          <cell r="D8" t="str">
            <v>Per Jam</v>
          </cell>
          <cell r="E8">
            <v>213254.47999999998</v>
          </cell>
        </row>
        <row r="9">
          <cell r="C9" t="str">
            <v>Dumptruck 3,5 ton</v>
          </cell>
          <cell r="D9" t="str">
            <v>Per Jam</v>
          </cell>
          <cell r="E9">
            <v>155522.88</v>
          </cell>
        </row>
        <row r="10">
          <cell r="C10" t="str">
            <v>Water Tanker</v>
          </cell>
          <cell r="D10" t="str">
            <v>Per Jam</v>
          </cell>
          <cell r="E10">
            <v>141288.17599999998</v>
          </cell>
        </row>
        <row r="11">
          <cell r="C11" t="str">
            <v>Water Pump</v>
          </cell>
          <cell r="D11" t="str">
            <v>Per Jam</v>
          </cell>
          <cell r="E11">
            <v>31041.728000000003</v>
          </cell>
        </row>
      </sheetData>
      <sheetData sheetId="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rg.sat."/>
      <sheetName val="RAB.Ruas-68 (jembt)goi"/>
      <sheetName val="RAB.Ruas-68 (2)"/>
    </sheetNames>
    <sheetDataSet>
      <sheetData sheetId="0">
        <row r="552">
          <cell r="J552">
            <v>9437.5</v>
          </cell>
        </row>
        <row r="832">
          <cell r="J832">
            <v>6411.6565211686493</v>
          </cell>
        </row>
        <row r="902">
          <cell r="J902">
            <v>39347</v>
          </cell>
        </row>
        <row r="1042">
          <cell r="J1042">
            <v>182288.79740365112</v>
          </cell>
        </row>
        <row r="1112">
          <cell r="J1112">
            <v>53438.850155888853</v>
          </cell>
        </row>
        <row r="1182">
          <cell r="J1182">
            <v>99998.916217128033</v>
          </cell>
        </row>
        <row r="1198">
          <cell r="I1198">
            <v>10752.5</v>
          </cell>
        </row>
        <row r="1213">
          <cell r="I1213">
            <v>8114.1676840215441</v>
          </cell>
        </row>
        <row r="1320">
          <cell r="J1320">
            <v>55980.658570277425</v>
          </cell>
        </row>
        <row r="2090">
          <cell r="J2090">
            <v>273073.42786310945</v>
          </cell>
        </row>
        <row r="2160">
          <cell r="J2160">
            <v>21468.626832587564</v>
          </cell>
        </row>
        <row r="2300">
          <cell r="J2300">
            <v>15843.707723208241</v>
          </cell>
        </row>
        <row r="3700">
          <cell r="J3700">
            <v>724171.78187766683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argaDasar"/>
      <sheetName val="REKAP total"/>
      <sheetName val="REKAP"/>
      <sheetName val="RAB"/>
      <sheetName val="Antek"/>
      <sheetName val="Analisa"/>
      <sheetName val="Analisa SNI"/>
      <sheetName val="Anmob"/>
      <sheetName val="Analisa LS"/>
      <sheetName val="Peralatan"/>
      <sheetName val="AN. SNI"/>
      <sheetName val="TERBILANG"/>
    </sheetNames>
    <sheetDataSet>
      <sheetData sheetId="0">
        <row r="17">
          <cell r="D17" t="str">
            <v>Pekerja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6">
          <cell r="BO26" t="str">
            <v xml:space="preserve"> Alat Baru</v>
          </cell>
        </row>
        <row r="27">
          <cell r="BO27">
            <v>1341125891</v>
          </cell>
        </row>
        <row r="46">
          <cell r="BO46" t="str">
            <v xml:space="preserve"> Alat Baru</v>
          </cell>
        </row>
        <row r="47">
          <cell r="BO47">
            <v>247812175</v>
          </cell>
        </row>
        <row r="66">
          <cell r="BO66" t="str">
            <v xml:space="preserve"> Alat Baru</v>
          </cell>
        </row>
        <row r="67">
          <cell r="BO67">
            <v>55862745</v>
          </cell>
        </row>
        <row r="86">
          <cell r="BO86" t="str">
            <v xml:space="preserve"> Alat Baru</v>
          </cell>
        </row>
        <row r="87">
          <cell r="BO87">
            <v>888028890</v>
          </cell>
        </row>
        <row r="106">
          <cell r="BO106" t="str">
            <v xml:space="preserve"> Alat Baru</v>
          </cell>
        </row>
        <row r="107">
          <cell r="BO107">
            <v>54602683</v>
          </cell>
        </row>
        <row r="126">
          <cell r="BO126" t="str">
            <v xml:space="preserve"> Alat Baru</v>
          </cell>
        </row>
        <row r="127">
          <cell r="BO127">
            <v>117605778</v>
          </cell>
        </row>
        <row r="146">
          <cell r="BO146" t="str">
            <v xml:space="preserve"> Alat Baru</v>
          </cell>
        </row>
        <row r="147">
          <cell r="BO147">
            <v>777038177</v>
          </cell>
        </row>
        <row r="166">
          <cell r="BO166" t="str">
            <v xml:space="preserve"> Alat Baru</v>
          </cell>
        </row>
        <row r="167">
          <cell r="BO167">
            <v>92404540</v>
          </cell>
        </row>
        <row r="186">
          <cell r="BO186" t="str">
            <v xml:space="preserve"> Alat Baru</v>
          </cell>
        </row>
        <row r="187">
          <cell r="BO187">
            <v>285614032</v>
          </cell>
        </row>
        <row r="206">
          <cell r="BO206" t="str">
            <v xml:space="preserve"> Alat Baru</v>
          </cell>
        </row>
        <row r="207">
          <cell r="BO207">
            <v>1404024763</v>
          </cell>
        </row>
        <row r="226">
          <cell r="BO226" t="str">
            <v xml:space="preserve"> Alat Baru</v>
          </cell>
        </row>
        <row r="227">
          <cell r="BO227">
            <v>105005159</v>
          </cell>
        </row>
        <row r="246">
          <cell r="BO246" t="str">
            <v xml:space="preserve"> Alat Baru</v>
          </cell>
        </row>
        <row r="247">
          <cell r="BO247">
            <v>46006191</v>
          </cell>
        </row>
        <row r="266">
          <cell r="BO266" t="str">
            <v xml:space="preserve"> Alat Baru</v>
          </cell>
        </row>
        <row r="267">
          <cell r="BO267">
            <v>1224220842</v>
          </cell>
        </row>
        <row r="286">
          <cell r="BO286" t="str">
            <v xml:space="preserve"> Alat Baru</v>
          </cell>
        </row>
        <row r="287">
          <cell r="BO287">
            <v>504024763</v>
          </cell>
        </row>
        <row r="306">
          <cell r="BO306" t="str">
            <v xml:space="preserve"> Alat Baru</v>
          </cell>
        </row>
        <row r="307">
          <cell r="BO307">
            <v>1099019604</v>
          </cell>
        </row>
        <row r="326">
          <cell r="BO326" t="str">
            <v xml:space="preserve"> Alat Baru</v>
          </cell>
        </row>
        <row r="327">
          <cell r="BO327">
            <v>155407635</v>
          </cell>
        </row>
        <row r="346">
          <cell r="BO346" t="str">
            <v xml:space="preserve"> Alat Baru</v>
          </cell>
        </row>
        <row r="347">
          <cell r="BO347">
            <v>155407635</v>
          </cell>
        </row>
        <row r="366">
          <cell r="BO366" t="str">
            <v xml:space="preserve"> Alat Baru</v>
          </cell>
        </row>
        <row r="367">
          <cell r="BO367">
            <v>176408667</v>
          </cell>
        </row>
        <row r="386">
          <cell r="BO386" t="str">
            <v xml:space="preserve"> Alat Baru</v>
          </cell>
        </row>
        <row r="387">
          <cell r="BO387">
            <v>1297409699</v>
          </cell>
        </row>
        <row r="406">
          <cell r="BO406" t="str">
            <v xml:space="preserve"> Alat Baru</v>
          </cell>
        </row>
        <row r="407">
          <cell r="BO407">
            <v>35854386</v>
          </cell>
        </row>
        <row r="426">
          <cell r="BO426" t="str">
            <v xml:space="preserve"> Alat Baru</v>
          </cell>
        </row>
        <row r="427">
          <cell r="BO427">
            <v>1310989671</v>
          </cell>
        </row>
        <row r="446">
          <cell r="BO446" t="str">
            <v xml:space="preserve"> Alat Baru</v>
          </cell>
        </row>
        <row r="447">
          <cell r="BO447">
            <v>20450464</v>
          </cell>
        </row>
        <row r="466">
          <cell r="BO466" t="str">
            <v xml:space="preserve"> Alat Baru</v>
          </cell>
        </row>
        <row r="467">
          <cell r="BO467">
            <v>105005159</v>
          </cell>
        </row>
        <row r="486">
          <cell r="BO486" t="str">
            <v xml:space="preserve"> Alat Baru</v>
          </cell>
        </row>
        <row r="487">
          <cell r="BO487">
            <v>71403508</v>
          </cell>
        </row>
        <row r="506">
          <cell r="BO506" t="str">
            <v xml:space="preserve"> Alat Baru</v>
          </cell>
        </row>
        <row r="507">
          <cell r="BO507">
            <v>6720330</v>
          </cell>
        </row>
        <row r="526">
          <cell r="BO526" t="str">
            <v xml:space="preserve"> Alat Baru</v>
          </cell>
        </row>
        <row r="527">
          <cell r="BO527">
            <v>27721362</v>
          </cell>
        </row>
        <row r="546">
          <cell r="BO546" t="str">
            <v xml:space="preserve"> Alat Baru</v>
          </cell>
        </row>
        <row r="547">
          <cell r="BO547">
            <v>46000000</v>
          </cell>
        </row>
        <row r="566">
          <cell r="BO566" t="str">
            <v xml:space="preserve"> Alat Baru</v>
          </cell>
        </row>
        <row r="567">
          <cell r="BO567">
            <v>112500000</v>
          </cell>
        </row>
        <row r="586">
          <cell r="BO586" t="str">
            <v xml:space="preserve"> Alat Baru</v>
          </cell>
        </row>
        <row r="587">
          <cell r="BO587">
            <v>166250000</v>
          </cell>
        </row>
        <row r="606">
          <cell r="BO606" t="str">
            <v xml:space="preserve"> Alat Baru</v>
          </cell>
        </row>
        <row r="607">
          <cell r="BO607">
            <v>70000000</v>
          </cell>
        </row>
        <row r="626">
          <cell r="BO626" t="str">
            <v xml:space="preserve"> Alat Baru</v>
          </cell>
        </row>
        <row r="627">
          <cell r="BO627">
            <v>350000000</v>
          </cell>
        </row>
        <row r="646">
          <cell r="BO646" t="str">
            <v xml:space="preserve"> Alat Baru</v>
          </cell>
        </row>
        <row r="647">
          <cell r="BO647">
            <v>17500000</v>
          </cell>
        </row>
        <row r="666">
          <cell r="BO666" t="str">
            <v xml:space="preserve"> Alat Baru</v>
          </cell>
        </row>
        <row r="667">
          <cell r="BO667">
            <v>2250000000</v>
          </cell>
        </row>
        <row r="697">
          <cell r="BO697" t="str">
            <v xml:space="preserve"> Alat Baru</v>
          </cell>
        </row>
        <row r="698">
          <cell r="BO698">
            <v>15000000</v>
          </cell>
        </row>
      </sheetData>
      <sheetData sheetId="10"/>
      <sheetData sheetId="1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FTAR HARGA BARU"/>
      <sheetName val="ANALISA.T"/>
      <sheetName val="perhitingan  limbangan"/>
      <sheetName val="TAMBATAN"/>
      <sheetName val="REKAP TAMBATAN"/>
      <sheetName val="time"/>
      <sheetName val="Sheet1"/>
      <sheetName val="SAMPUL MC (4)"/>
      <sheetName val="MC juni"/>
      <sheetName val="rincian juni"/>
      <sheetName val="BOBOT JUNI"/>
      <sheetName val="BOBOT JUNI (2)"/>
      <sheetName val="BOBOT JUNI (4)"/>
      <sheetName val="BOBOT JUNI (3)"/>
      <sheetName val="BOBOT JUli"/>
      <sheetName val="BOBOT JUli (2)"/>
      <sheetName val="BOBOT JUli (3)"/>
      <sheetName val="BOBOT JUli (4)"/>
      <sheetName val="rincian juli"/>
      <sheetName val="MC juni (2)"/>
      <sheetName val="Sheet3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43">
          <cell r="I43">
            <v>97.105629050154732</v>
          </cell>
        </row>
      </sheetData>
      <sheetData sheetId="17">
        <row r="43">
          <cell r="I43">
            <v>99.999999999999986</v>
          </cell>
        </row>
      </sheetData>
      <sheetData sheetId="18" refreshError="1"/>
      <sheetData sheetId="19" refreshError="1"/>
      <sheetData sheetId="20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kap Bajoe (2)"/>
      <sheetName val="Rekap ULOE B"/>
      <sheetName val="Rekap 2009"/>
      <sheetName val="Gudang Uloe1"/>
      <sheetName val="Gudang Bajoe"/>
      <sheetName val="Gudang Bajoe 2009"/>
      <sheetName val="Gudang Uloe B"/>
      <sheetName val="Kantor Pengelola"/>
      <sheetName val="Kantor Pengelola (2)"/>
      <sheetName val="RMH PENJG"/>
      <sheetName val="WC"/>
      <sheetName val="Pos "/>
      <sheetName val="lANTAI jEMUR"/>
      <sheetName val="Pagar"/>
      <sheetName val="Paving"/>
      <sheetName val="penerngan"/>
      <sheetName val="Peralatan Gdg"/>
      <sheetName val="FASIL GDG"/>
      <sheetName val="HBU"/>
      <sheetName val="PERSIAPAN"/>
      <sheetName val="TANAH"/>
      <sheetName val="PONDASI"/>
      <sheetName val="DINDING"/>
      <sheetName val="PLESTERAN"/>
      <sheetName val="KAYU"/>
      <sheetName val="BETON"/>
      <sheetName val="ATAP"/>
      <sheetName val="LANGIT2"/>
      <sheetName val="PIPA &amp; SANITASI"/>
      <sheetName val="BESI"/>
      <sheetName val="KUNCI&amp;KACA"/>
      <sheetName val="LANTAI"/>
      <sheetName val="CAT"/>
      <sheetName val="Listri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>
        <row r="8">
          <cell r="E8" t="str">
            <v>BAHAN BATU, PASIR, CIPPING DAN BATU MERAH</v>
          </cell>
        </row>
        <row r="9">
          <cell r="E9" t="str">
            <v>Batu gunung</v>
          </cell>
        </row>
        <row r="10">
          <cell r="E10" t="str">
            <v>Pasir pasang</v>
          </cell>
        </row>
        <row r="11">
          <cell r="E11" t="str">
            <v>Pasir beton</v>
          </cell>
        </row>
        <row r="12">
          <cell r="E12" t="str">
            <v>Pasir beton (Kg)</v>
          </cell>
        </row>
        <row r="13">
          <cell r="E13" t="str">
            <v>Pasir urug</v>
          </cell>
        </row>
        <row r="14">
          <cell r="E14" t="str">
            <v>split/chipping 2-3 cm</v>
          </cell>
        </row>
        <row r="15">
          <cell r="E15" t="str">
            <v>split/chipping 2-3 cm(Kg)</v>
          </cell>
        </row>
        <row r="16">
          <cell r="E16" t="str">
            <v>Koral beton</v>
          </cell>
        </row>
        <row r="17">
          <cell r="E17" t="str">
            <v>Tanah Timbunan</v>
          </cell>
        </row>
        <row r="18">
          <cell r="E18" t="str">
            <v>Krikil</v>
          </cell>
        </row>
        <row r="19">
          <cell r="E19" t="str">
            <v>Krikil (Kg)</v>
          </cell>
        </row>
        <row r="20">
          <cell r="E20" t="str">
            <v>Tanah urug didatangkan</v>
          </cell>
        </row>
        <row r="21">
          <cell r="E21" t="str">
            <v>Sirtu</v>
          </cell>
        </row>
        <row r="22">
          <cell r="E22" t="str">
            <v>Batu merah</v>
          </cell>
        </row>
        <row r="23">
          <cell r="E23" t="str">
            <v>Batu kali</v>
          </cell>
        </row>
        <row r="24">
          <cell r="E24" t="str">
            <v>Batu belah 15/20</v>
          </cell>
        </row>
        <row r="25">
          <cell r="E25" t="str">
            <v>Batu pecah 5/7</v>
          </cell>
        </row>
        <row r="26">
          <cell r="E26" t="str">
            <v>Kapur Padam</v>
          </cell>
        </row>
        <row r="27">
          <cell r="E27" t="str">
            <v>Tanah Liat</v>
          </cell>
        </row>
        <row r="28">
          <cell r="E28" t="str">
            <v>Ijuk</v>
          </cell>
        </row>
        <row r="29">
          <cell r="E29" t="str">
            <v>Batu granit</v>
          </cell>
        </row>
        <row r="30">
          <cell r="E30" t="str">
            <v>Batu teraso</v>
          </cell>
        </row>
        <row r="31">
          <cell r="E31" t="str">
            <v>Batacote</v>
          </cell>
        </row>
        <row r="32">
          <cell r="E32" t="str">
            <v>Air</v>
          </cell>
        </row>
        <row r="33">
          <cell r="E33" t="str">
            <v>Pasir silika</v>
          </cell>
        </row>
        <row r="34">
          <cell r="E34" t="str">
            <v>Batu apung</v>
          </cell>
        </row>
        <row r="36">
          <cell r="E36" t="str">
            <v>BAHAN SEMEN</v>
          </cell>
        </row>
        <row r="37">
          <cell r="E37" t="str">
            <v>Semen PC 50kg</v>
          </cell>
        </row>
        <row r="38">
          <cell r="E38" t="str">
            <v>Semen PC 50kg (zak)</v>
          </cell>
        </row>
        <row r="39">
          <cell r="E39" t="str">
            <v>PC Warna</v>
          </cell>
        </row>
        <row r="40">
          <cell r="E40" t="str">
            <v>Semen Portland</v>
          </cell>
        </row>
        <row r="41">
          <cell r="E41" t="str">
            <v>Semen PC 40 kg (zak)</v>
          </cell>
        </row>
        <row r="42">
          <cell r="E42" t="str">
            <v>Semen Abu-abu</v>
          </cell>
        </row>
        <row r="43">
          <cell r="E43" t="str">
            <v>Strorox-100</v>
          </cell>
        </row>
        <row r="44">
          <cell r="E44" t="str">
            <v>Rapidrant</v>
          </cell>
        </row>
        <row r="45">
          <cell r="E45" t="str">
            <v>Puzzdith-100 XR</v>
          </cell>
        </row>
        <row r="46">
          <cell r="E46" t="str">
            <v>Semen Nat</v>
          </cell>
        </row>
        <row r="47">
          <cell r="E47" t="str">
            <v>Semen Putih</v>
          </cell>
        </row>
        <row r="48">
          <cell r="E48" t="str">
            <v>Semen Merah</v>
          </cell>
        </row>
        <row r="50">
          <cell r="E50" t="str">
            <v>BAHAN BESI</v>
          </cell>
        </row>
        <row r="51">
          <cell r="E51" t="str">
            <v>Besi beton polos</v>
          </cell>
        </row>
        <row r="52">
          <cell r="E52" t="str">
            <v>Kawat beton</v>
          </cell>
        </row>
        <row r="53">
          <cell r="E53" t="str">
            <v>Paku Biasa 1/2" - 1"</v>
          </cell>
        </row>
        <row r="54">
          <cell r="E54" t="str">
            <v>Paku biasa 2" - 5"</v>
          </cell>
        </row>
        <row r="55">
          <cell r="E55" t="str">
            <v>Paku asbes</v>
          </cell>
        </row>
        <row r="56">
          <cell r="E56" t="str">
            <v>Paku 3 cm</v>
          </cell>
        </row>
        <row r="57">
          <cell r="E57" t="str">
            <v>Paku 6 cm</v>
          </cell>
        </row>
        <row r="58">
          <cell r="E58" t="str">
            <v>Paku 7 cm</v>
          </cell>
        </row>
        <row r="59">
          <cell r="E59" t="str">
            <v>Paku 10 cm</v>
          </cell>
        </row>
        <row r="60">
          <cell r="E60" t="str">
            <v>Paku 12 cm</v>
          </cell>
        </row>
        <row r="61">
          <cell r="E61" t="str">
            <v>Paku 5-7 cm</v>
          </cell>
        </row>
        <row r="62">
          <cell r="E62" t="str">
            <v>Paku 5-10 cm</v>
          </cell>
        </row>
        <row r="63">
          <cell r="E63" t="str">
            <v>Paku 7-10 cm</v>
          </cell>
        </row>
        <row r="64">
          <cell r="E64" t="str">
            <v>Paku beton</v>
          </cell>
        </row>
        <row r="65">
          <cell r="E65" t="str">
            <v>Paku pancing</v>
          </cell>
        </row>
        <row r="66">
          <cell r="E66" t="str">
            <v>Paku tripleks</v>
          </cell>
        </row>
        <row r="67">
          <cell r="E67" t="str">
            <v>Besi plat 2 mm 120 x 240 mm</v>
          </cell>
        </row>
        <row r="68">
          <cell r="E68" t="str">
            <v>Besi plat 3 mm 120 x 240 mm</v>
          </cell>
        </row>
        <row r="69">
          <cell r="E69" t="str">
            <v>Besi plat 10 mm</v>
          </cell>
        </row>
        <row r="70">
          <cell r="E70" t="str">
            <v>Besi strip 30,3 mm</v>
          </cell>
        </row>
        <row r="71">
          <cell r="E71" t="str">
            <v>Besi strip 35,4 mm</v>
          </cell>
        </row>
        <row r="72">
          <cell r="E72" t="str">
            <v>Besi strip 40,6 mm</v>
          </cell>
        </row>
        <row r="73">
          <cell r="E73" t="str">
            <v>Besi strip 50,6 mm</v>
          </cell>
        </row>
        <row r="74">
          <cell r="E74" t="str">
            <v>Besi siku 30.30.3</v>
          </cell>
        </row>
        <row r="75">
          <cell r="E75" t="str">
            <v>Besi siku 40.40.4</v>
          </cell>
        </row>
        <row r="76">
          <cell r="E76" t="str">
            <v>Besi siku 50.50.5</v>
          </cell>
        </row>
        <row r="77">
          <cell r="E77" t="str">
            <v>Besi siku 60.60.6</v>
          </cell>
        </row>
        <row r="78">
          <cell r="E78" t="str">
            <v>Besi siku 70.70.7</v>
          </cell>
        </row>
        <row r="79">
          <cell r="E79" t="str">
            <v>Besi Canal CNP  125 x 50 x 20 x 2,3</v>
          </cell>
        </row>
        <row r="80">
          <cell r="E80" t="str">
            <v>Besi strip</v>
          </cell>
        </row>
        <row r="81">
          <cell r="E81" t="str">
            <v>Besi strip tebal 5 mm</v>
          </cell>
        </row>
        <row r="82">
          <cell r="E82" t="str">
            <v>Besi Hollow 4 x 4</v>
          </cell>
        </row>
        <row r="83">
          <cell r="E83" t="str">
            <v>Kawat Duri</v>
          </cell>
        </row>
        <row r="84">
          <cell r="E84" t="str">
            <v>Pagar kawat jaring</v>
          </cell>
        </row>
        <row r="85">
          <cell r="E85" t="str">
            <v>Besi Angkur Ø8mm</v>
          </cell>
        </row>
        <row r="86">
          <cell r="E86" t="str">
            <v>Paku sekrup 3,5"</v>
          </cell>
        </row>
        <row r="87">
          <cell r="E87" t="str">
            <v xml:space="preserve">Paku sekrup 5 cm </v>
          </cell>
        </row>
        <row r="88">
          <cell r="E88" t="str">
            <v xml:space="preserve">Paku sekrup10 cm </v>
          </cell>
        </row>
        <row r="89">
          <cell r="E89" t="str">
            <v>Jaring kawat baja</v>
          </cell>
        </row>
        <row r="90">
          <cell r="E90" t="str">
            <v>Besi presstressed polos</v>
          </cell>
        </row>
        <row r="91">
          <cell r="E91" t="str">
            <v>Paku hak panjang 15cm</v>
          </cell>
        </row>
        <row r="92">
          <cell r="E92" t="str">
            <v>Kawat besi</v>
          </cell>
        </row>
        <row r="93">
          <cell r="E93" t="str">
            <v>Kawat las</v>
          </cell>
        </row>
        <row r="94">
          <cell r="E94" t="str">
            <v>Besi profil</v>
          </cell>
        </row>
        <row r="95">
          <cell r="E95" t="str">
            <v>Besi baja IWF 300x200</v>
          </cell>
        </row>
        <row r="96">
          <cell r="E96" t="str">
            <v>Besi baja IWF 200x150</v>
          </cell>
        </row>
        <row r="97">
          <cell r="E97" t="str">
            <v>Besi Beton Dia 12 mm</v>
          </cell>
        </row>
        <row r="98">
          <cell r="E98" t="str">
            <v>Besi Beton Dia 16 mm</v>
          </cell>
        </row>
        <row r="99">
          <cell r="E99" t="str">
            <v>Angker baut 19 mm</v>
          </cell>
        </row>
        <row r="100">
          <cell r="E100" t="str">
            <v>Mur Baut 19 mm</v>
          </cell>
        </row>
        <row r="101">
          <cell r="E101" t="str">
            <v>Mur Baut 16 mm</v>
          </cell>
        </row>
        <row r="102">
          <cell r="E102" t="str">
            <v>Mur Baut 12 mm</v>
          </cell>
        </row>
        <row r="103">
          <cell r="E103" t="str">
            <v>Pintu besi baja</v>
          </cell>
        </row>
        <row r="104">
          <cell r="E104" t="str">
            <v>Jendela besi</v>
          </cell>
        </row>
        <row r="105">
          <cell r="E105" t="str">
            <v>Jendela besi tahan api</v>
          </cell>
        </row>
        <row r="106">
          <cell r="E106" t="str">
            <v>Pintu gulung besi</v>
          </cell>
        </row>
        <row r="107">
          <cell r="E107" t="str">
            <v>Pintu lipat</v>
          </cell>
        </row>
        <row r="108">
          <cell r="E108" t="str">
            <v>Pintu sunscreen aluminium</v>
          </cell>
        </row>
        <row r="109">
          <cell r="E109" t="str">
            <v>Rolling door</v>
          </cell>
        </row>
        <row r="110">
          <cell r="E110" t="str">
            <v>Pintu Aluminium</v>
          </cell>
        </row>
        <row r="111">
          <cell r="E111" t="str">
            <v>Venetions blinds</v>
          </cell>
        </row>
        <row r="112">
          <cell r="E112" t="str">
            <v>Vertikals blinds</v>
          </cell>
        </row>
        <row r="113">
          <cell r="E113" t="str">
            <v>Besi strips 2x3</v>
          </cell>
        </row>
        <row r="114">
          <cell r="E114" t="str">
            <v>Kawat nyamuk</v>
          </cell>
        </row>
        <row r="115">
          <cell r="E115" t="str">
            <v>Kawat kassa</v>
          </cell>
        </row>
        <row r="116">
          <cell r="E116" t="str">
            <v>Kawat burung</v>
          </cell>
        </row>
        <row r="117">
          <cell r="E117" t="str">
            <v>Kawat Harmonika</v>
          </cell>
        </row>
        <row r="118">
          <cell r="E118" t="str">
            <v>Baja strip (0.2x2) cm</v>
          </cell>
        </row>
        <row r="119">
          <cell r="E119" t="str">
            <v>Profil Alluminium</v>
          </cell>
        </row>
        <row r="120">
          <cell r="E120" t="str">
            <v>Profil kaca</v>
          </cell>
        </row>
        <row r="121">
          <cell r="E121" t="str">
            <v>Besi scuare tube</v>
          </cell>
        </row>
        <row r="122">
          <cell r="E122" t="str">
            <v>Besi Lis kaca (1x1) cm</v>
          </cell>
        </row>
        <row r="123">
          <cell r="E123" t="str">
            <v>Skrup fixer</v>
          </cell>
        </row>
        <row r="124">
          <cell r="E124" t="str">
            <v>Sealant</v>
          </cell>
        </row>
        <row r="125">
          <cell r="E125" t="str">
            <v>Alluminium strip</v>
          </cell>
        </row>
        <row r="126">
          <cell r="E126" t="str">
            <v>Alluminium C</v>
          </cell>
        </row>
        <row r="127">
          <cell r="E127" t="str">
            <v>Alluminium B</v>
          </cell>
        </row>
        <row r="130">
          <cell r="E130" t="str">
            <v>BAHAN PLAPON</v>
          </cell>
        </row>
        <row r="131">
          <cell r="E131" t="str">
            <v>Mulripleks 1.22 x 2.44 x 4 mm</v>
          </cell>
        </row>
        <row r="132">
          <cell r="E132" t="str">
            <v>Multipleks 1.22 x 2.44 x 6 mm</v>
          </cell>
        </row>
        <row r="133">
          <cell r="E133" t="str">
            <v>Multipleks 1.22 x 2.44 x 9 mm</v>
          </cell>
        </row>
        <row r="134">
          <cell r="E134" t="str">
            <v>Fiber semen (Harpleks)  super 240 x 108 x 0,4 cm</v>
          </cell>
        </row>
        <row r="135">
          <cell r="E135" t="str">
            <v>Fiber semen (Harpleks)  super 180 x 108 x 0,4 cm</v>
          </cell>
        </row>
        <row r="136">
          <cell r="E136" t="str">
            <v>Tripleks melamin</v>
          </cell>
        </row>
        <row r="137">
          <cell r="E137" t="str">
            <v>Asbes  plat harpleks 200 x 100 x 0,3 cm</v>
          </cell>
        </row>
        <row r="138">
          <cell r="E138" t="str">
            <v>List profil 2 x 3 cm</v>
          </cell>
        </row>
        <row r="139">
          <cell r="E139" t="str">
            <v>List profil 3 x 3 cm</v>
          </cell>
        </row>
        <row r="140">
          <cell r="E140" t="str">
            <v>List profil 3 x 4cm</v>
          </cell>
        </row>
        <row r="141">
          <cell r="E141" t="str">
            <v>List profil 4 x 4 cm</v>
          </cell>
        </row>
        <row r="142">
          <cell r="E142" t="str">
            <v>List profil 4 x 5 cm</v>
          </cell>
        </row>
        <row r="143">
          <cell r="E143" t="str">
            <v>Woodplank 2/20 x 4 M</v>
          </cell>
        </row>
        <row r="144">
          <cell r="E144" t="str">
            <v>Asbes 3,5 mm</v>
          </cell>
        </row>
        <row r="145">
          <cell r="E145" t="str">
            <v>Asbes semen 4 mm (1,00x1,00)m</v>
          </cell>
        </row>
        <row r="146">
          <cell r="E146" t="str">
            <v>Asbes semen 5 mm (1,00x1,00)m</v>
          </cell>
        </row>
        <row r="147">
          <cell r="E147" t="str">
            <v>Asbes semen 6 mm (1,00x1,00)m</v>
          </cell>
        </row>
        <row r="148">
          <cell r="E148" t="str">
            <v>GRC,4 mm</v>
          </cell>
        </row>
        <row r="149">
          <cell r="E149" t="str">
            <v>Gypsumboard 9 mm</v>
          </cell>
        </row>
        <row r="150">
          <cell r="E150" t="str">
            <v>Gypsumboard 8 mm</v>
          </cell>
        </row>
        <row r="151">
          <cell r="E151" t="str">
            <v>Profil gypsumboard type CE (besar)</v>
          </cell>
        </row>
        <row r="152">
          <cell r="E152" t="str">
            <v>Tripleks.4"</v>
          </cell>
        </row>
        <row r="153">
          <cell r="E153" t="str">
            <v>List profil 3 x 3 cm</v>
          </cell>
        </row>
        <row r="154">
          <cell r="E154" t="str">
            <v>Akustik ukuran 30x30 cm</v>
          </cell>
        </row>
        <row r="155">
          <cell r="E155" t="str">
            <v>Akustik ukuran 30x60 cm</v>
          </cell>
        </row>
        <row r="156">
          <cell r="E156" t="str">
            <v>Akustik ukuran 60x120 cm</v>
          </cell>
        </row>
        <row r="157">
          <cell r="E157" t="str">
            <v>Plywood (30x60) tebal 4mm</v>
          </cell>
        </row>
        <row r="158">
          <cell r="E158" t="str">
            <v>Plywood (30x60) tebal 6mm</v>
          </cell>
        </row>
        <row r="159">
          <cell r="E159" t="str">
            <v>Plywood (60x120) tebal 4mm</v>
          </cell>
        </row>
        <row r="160">
          <cell r="E160" t="str">
            <v>Plywood (60x120) tebal 6mm</v>
          </cell>
        </row>
        <row r="161">
          <cell r="E161" t="str">
            <v>Ramset</v>
          </cell>
        </row>
        <row r="166">
          <cell r="E166" t="str">
            <v>BAHAN KERAMIK</v>
          </cell>
        </row>
        <row r="167">
          <cell r="E167" t="str">
            <v>Tegel keramik  30 x 30 cm</v>
          </cell>
        </row>
        <row r="168">
          <cell r="E168" t="str">
            <v>Tegel keramik 30 x 30 cm (putih polos)</v>
          </cell>
        </row>
        <row r="169">
          <cell r="E169" t="str">
            <v>Tegel keramik  20 x 20 cm (kasar)</v>
          </cell>
        </row>
        <row r="170">
          <cell r="E170" t="str">
            <v>Tegel keramik  20 x 20 cm (putih)</v>
          </cell>
        </row>
        <row r="171">
          <cell r="E171" t="str">
            <v>Tegel keramik  20 x 25 cm ( warna )</v>
          </cell>
        </row>
        <row r="172">
          <cell r="E172" t="str">
            <v>Tegel keramik 10 x 10 cm ( putih )</v>
          </cell>
        </row>
        <row r="173">
          <cell r="E173" t="str">
            <v>Tegel granite 40 x 40 cm</v>
          </cell>
        </row>
        <row r="174">
          <cell r="E174" t="str">
            <v>Tegel granite 40 x 40 cm</v>
          </cell>
        </row>
        <row r="175">
          <cell r="E175" t="str">
            <v>Tegel granite 30 x 30 cm</v>
          </cell>
        </row>
        <row r="176">
          <cell r="E176" t="str">
            <v xml:space="preserve">Tegel keramik  40 x 40 cm </v>
          </cell>
        </row>
        <row r="177">
          <cell r="E177" t="str">
            <v>Tegel keramik 30 x 30 cm impresso</v>
          </cell>
        </row>
        <row r="178">
          <cell r="E178" t="str">
            <v>Tegel keramik 20 x 20 cm kia</v>
          </cell>
        </row>
        <row r="179">
          <cell r="E179" t="str">
            <v>Tegel keramik 20 x 25 cm kia</v>
          </cell>
        </row>
        <row r="180">
          <cell r="E180" t="str">
            <v>Porselen Bak Mandi (11x11)cm</v>
          </cell>
        </row>
        <row r="181">
          <cell r="E181" t="str">
            <v>Porselen (10x20) cm</v>
          </cell>
        </row>
        <row r="182">
          <cell r="E182" t="str">
            <v>Porselen (20x20) cm</v>
          </cell>
        </row>
        <row r="183">
          <cell r="E183" t="str">
            <v>Ubin PC abu-abu (40x40) cm</v>
          </cell>
        </row>
        <row r="184">
          <cell r="E184" t="str">
            <v>Ubin PC abu-abu (30x30) cm</v>
          </cell>
        </row>
        <row r="185">
          <cell r="E185" t="str">
            <v>Ubin PC abu-abu (20x20) cm</v>
          </cell>
        </row>
        <row r="186">
          <cell r="E186" t="str">
            <v>Ubin warna (40x40) cm</v>
          </cell>
        </row>
        <row r="187">
          <cell r="E187" t="str">
            <v>Ubin warna (30x30) cm</v>
          </cell>
        </row>
        <row r="188">
          <cell r="E188" t="str">
            <v>Ubin warna (20x20) cm</v>
          </cell>
        </row>
        <row r="189">
          <cell r="E189" t="str">
            <v>Ubin teraso (40x40) cm</v>
          </cell>
        </row>
        <row r="190">
          <cell r="E190" t="str">
            <v>Ubin teraso (30x30) cm</v>
          </cell>
        </row>
        <row r="191">
          <cell r="E191" t="str">
            <v>Ubin keramik (33x33) cm</v>
          </cell>
        </row>
        <row r="192">
          <cell r="E192" t="str">
            <v>Ubin keramik (30x30) cm</v>
          </cell>
        </row>
        <row r="193">
          <cell r="E193" t="str">
            <v>Ubin keramik (20x20) cm</v>
          </cell>
        </row>
        <row r="194">
          <cell r="E194" t="str">
            <v>Ubin keramik (10x33) cm</v>
          </cell>
        </row>
        <row r="195">
          <cell r="E195" t="str">
            <v>Ubin keramik (15x15) cm</v>
          </cell>
        </row>
        <row r="196">
          <cell r="E196" t="str">
            <v>Ubin keramik (20x20) cm</v>
          </cell>
        </row>
        <row r="197">
          <cell r="E197" t="str">
            <v>Ubin keramik (25x25) cm</v>
          </cell>
        </row>
        <row r="198">
          <cell r="E198" t="str">
            <v>Ubin keramik (15x20) cm</v>
          </cell>
        </row>
        <row r="199">
          <cell r="E199" t="str">
            <v>Marmer (100x100) cm</v>
          </cell>
        </row>
        <row r="200">
          <cell r="E200" t="str">
            <v>karpet</v>
          </cell>
        </row>
        <row r="201">
          <cell r="E201" t="str">
            <v>lem karpet</v>
          </cell>
        </row>
        <row r="202">
          <cell r="E202" t="str">
            <v>Underlayer/rubber corrugate</v>
          </cell>
        </row>
        <row r="203">
          <cell r="E203" t="str">
            <v>Bata pelapis dinding</v>
          </cell>
        </row>
        <row r="204">
          <cell r="E204" t="str">
            <v>Batu paras</v>
          </cell>
        </row>
        <row r="205">
          <cell r="E205" t="str">
            <v>Batu tempel hitam</v>
          </cell>
        </row>
        <row r="206">
          <cell r="E206" t="str">
            <v>Vynil</v>
          </cell>
        </row>
        <row r="207">
          <cell r="E207" t="str">
            <v>Lem vynil</v>
          </cell>
        </row>
        <row r="208">
          <cell r="E208" t="str">
            <v>Vynil karet</v>
          </cell>
        </row>
        <row r="209">
          <cell r="E209" t="str">
            <v>Ubin teralux (30x30)cm</v>
          </cell>
        </row>
        <row r="210">
          <cell r="E210" t="str">
            <v>Ubin teralux (40x40)cm</v>
          </cell>
        </row>
        <row r="211">
          <cell r="E211" t="str">
            <v>Ubin teralux marmer (60x60)cm</v>
          </cell>
        </row>
        <row r="212">
          <cell r="E212" t="str">
            <v>Ubin teralux marmer (40x40)cm</v>
          </cell>
        </row>
        <row r="213">
          <cell r="E213" t="str">
            <v>Ubin teralux marmer (30x30)cm</v>
          </cell>
        </row>
        <row r="214">
          <cell r="E214" t="str">
            <v>Ubin porselen</v>
          </cell>
        </row>
        <row r="215">
          <cell r="E215" t="str">
            <v>Plint ubin (15x20)cm</v>
          </cell>
        </row>
        <row r="216">
          <cell r="E216" t="str">
            <v>Plint ubin (10x30)cm</v>
          </cell>
        </row>
        <row r="217">
          <cell r="E217" t="str">
            <v>Plint ubin (10x40)cm</v>
          </cell>
        </row>
        <row r="218">
          <cell r="E218" t="str">
            <v>Plint ubin marmer (10x60)cm</v>
          </cell>
        </row>
        <row r="219">
          <cell r="E219" t="str">
            <v>Plint ubin PC warna (10x20)cm</v>
          </cell>
        </row>
        <row r="220">
          <cell r="E220" t="str">
            <v>Plint ubin PC warna (10x30)cm</v>
          </cell>
        </row>
        <row r="221">
          <cell r="E221" t="str">
            <v>Plint ubin PC warna (10x40)cm</v>
          </cell>
        </row>
        <row r="222">
          <cell r="E222" t="str">
            <v>Plint ubin teraso (10x30)cm</v>
          </cell>
        </row>
        <row r="223">
          <cell r="E223" t="str">
            <v>Plint ubin teraso (10x40)cm</v>
          </cell>
        </row>
        <row r="224">
          <cell r="E224" t="str">
            <v>Plint ubin granit (10x30)cm</v>
          </cell>
        </row>
        <row r="225">
          <cell r="E225" t="str">
            <v>Plint ubin granit (10x40)cm</v>
          </cell>
        </row>
        <row r="226">
          <cell r="E226" t="str">
            <v>Plint ubin teralux kerang (10x30)cm</v>
          </cell>
        </row>
        <row r="227">
          <cell r="E227" t="str">
            <v>Plint ubin teralux kerang (10x40)cm</v>
          </cell>
        </row>
        <row r="228">
          <cell r="E228" t="str">
            <v>Plint ubin teralux marmer (10x30)cm</v>
          </cell>
        </row>
        <row r="229">
          <cell r="E229" t="str">
            <v>Plint ubin teralux marmer (10x40)cm</v>
          </cell>
        </row>
        <row r="230">
          <cell r="E230" t="str">
            <v>Plint ubin teralux marmer (10x60)cm</v>
          </cell>
        </row>
        <row r="231">
          <cell r="E231" t="str">
            <v>Plint keramik artistik (10x20) cm</v>
          </cell>
        </row>
        <row r="232">
          <cell r="E232" t="str">
            <v>Plint keramik artistik (10x10) cm</v>
          </cell>
        </row>
        <row r="233">
          <cell r="E233" t="str">
            <v>Plint keramik artistik (5x20) cm</v>
          </cell>
        </row>
        <row r="234">
          <cell r="E234" t="str">
            <v>Internal cove</v>
          </cell>
        </row>
        <row r="235">
          <cell r="E235" t="str">
            <v>Ubin keramik artistik (10x20) cm</v>
          </cell>
        </row>
        <row r="236">
          <cell r="E236" t="str">
            <v>Ubin keramik artistik (10x10) cm</v>
          </cell>
        </row>
        <row r="237">
          <cell r="E237" t="str">
            <v>Ubin keramik artistik (5x20) cm</v>
          </cell>
        </row>
        <row r="238">
          <cell r="E238" t="str">
            <v>Lantai Mosaik (30x30)</v>
          </cell>
        </row>
        <row r="239">
          <cell r="E239" t="str">
            <v>Parquet jati</v>
          </cell>
        </row>
        <row r="240">
          <cell r="E240" t="str">
            <v>Gymfloor</v>
          </cell>
        </row>
        <row r="241">
          <cell r="E241" t="str">
            <v>Porselin (11x11)</v>
          </cell>
        </row>
        <row r="242">
          <cell r="E242" t="str">
            <v>Porselin (10x20)</v>
          </cell>
        </row>
        <row r="243">
          <cell r="E243" t="str">
            <v>Porselin (20x20)</v>
          </cell>
        </row>
        <row r="244">
          <cell r="E244" t="str">
            <v>Floor hardener</v>
          </cell>
        </row>
        <row r="246">
          <cell r="E246" t="str">
            <v>BAHAN ATAP</v>
          </cell>
        </row>
        <row r="247">
          <cell r="E247" t="str">
            <v>Genteng  keramik</v>
          </cell>
        </row>
        <row r="248">
          <cell r="E248" t="str">
            <v>Genteng beton</v>
          </cell>
        </row>
        <row r="249">
          <cell r="E249" t="str">
            <v>Karet Pelapis Genteng</v>
          </cell>
        </row>
        <row r="250">
          <cell r="E250" t="str">
            <v>Nok genteng keramik</v>
          </cell>
        </row>
        <row r="251">
          <cell r="E251" t="str">
            <v>Nok genteng palentong</v>
          </cell>
        </row>
        <row r="252">
          <cell r="E252" t="str">
            <v>Genteng palentong kecil</v>
          </cell>
        </row>
        <row r="253">
          <cell r="E253" t="str">
            <v>Genteng palentong besar</v>
          </cell>
        </row>
        <row r="254">
          <cell r="E254" t="str">
            <v>Genteng bubung palentong</v>
          </cell>
        </row>
        <row r="255">
          <cell r="E255" t="str">
            <v>Nok genteng keramik</v>
          </cell>
        </row>
        <row r="256">
          <cell r="E256" t="str">
            <v>Karet pelapis atap genteng lebar 110 cm x 25 m</v>
          </cell>
        </row>
        <row r="257">
          <cell r="E257" t="str">
            <v>Seng plat</v>
          </cell>
        </row>
        <row r="258">
          <cell r="E258" t="str">
            <v>Gunting seng</v>
          </cell>
        </row>
        <row r="259">
          <cell r="E259" t="str">
            <v>Karet talang 50 cm</v>
          </cell>
        </row>
        <row r="260">
          <cell r="E260" t="str">
            <v>Seng talang 50 cm</v>
          </cell>
        </row>
        <row r="261">
          <cell r="E261" t="str">
            <v>Genteng metal Ex. Multi Roof</v>
          </cell>
        </row>
        <row r="262">
          <cell r="E262" t="str">
            <v>Genteng metal Ex. Sakura Roof</v>
          </cell>
        </row>
        <row r="263">
          <cell r="E263" t="str">
            <v>Nok genteng Metal Ex. Multi Roof</v>
          </cell>
        </row>
        <row r="264">
          <cell r="E264" t="str">
            <v>Nok genteng Metal Ex. Sakura Roof</v>
          </cell>
        </row>
        <row r="265">
          <cell r="E265" t="str">
            <v>Nok genteng Aspal</v>
          </cell>
        </row>
        <row r="266">
          <cell r="E266" t="str">
            <v>Genteng sirap</v>
          </cell>
        </row>
        <row r="267">
          <cell r="E267" t="str">
            <v>Nok genteng beton</v>
          </cell>
        </row>
        <row r="268">
          <cell r="E268" t="str">
            <v>Atap Spandek G550 AZ-100 T=0,4 mm</v>
          </cell>
        </row>
        <row r="269">
          <cell r="E269" t="str">
            <v>Nok Spandek G550 AZ-100 T=0,4 mm</v>
          </cell>
        </row>
        <row r="270">
          <cell r="E270" t="str">
            <v>Plastic Aerator</v>
          </cell>
        </row>
        <row r="271">
          <cell r="E271" t="str">
            <v>Aluminium Foil</v>
          </cell>
        </row>
        <row r="272">
          <cell r="E272" t="str">
            <v>Atap aluminium gelombang</v>
          </cell>
        </row>
        <row r="273">
          <cell r="E273" t="str">
            <v>Nok aluminium standar 40 cm</v>
          </cell>
        </row>
        <row r="274">
          <cell r="E274" t="str">
            <v>Genteng Decra bond</v>
          </cell>
        </row>
        <row r="275">
          <cell r="E275" t="str">
            <v>Aluminium foil/sisalation</v>
          </cell>
        </row>
        <row r="276">
          <cell r="E276" t="str">
            <v>Paku Sekrup + Mor + Pelapis</v>
          </cell>
        </row>
        <row r="277">
          <cell r="E277" t="str">
            <v>Smar Truss C75.100</v>
          </cell>
        </row>
        <row r="278">
          <cell r="E278" t="str">
            <v>Web C75.75</v>
          </cell>
        </row>
        <row r="279">
          <cell r="E279" t="str">
            <v>Top Span 40</v>
          </cell>
        </row>
        <row r="280">
          <cell r="E280" t="str">
            <v>ZA, G550</v>
          </cell>
        </row>
        <row r="281">
          <cell r="E281" t="str">
            <v>Main Truss 1.05 TCT</v>
          </cell>
        </row>
        <row r="282">
          <cell r="E282" t="str">
            <v>Web 0,8 TCT</v>
          </cell>
        </row>
        <row r="283">
          <cell r="E283" t="str">
            <v>Ancor / Seng Pelapis Genteng</v>
          </cell>
        </row>
        <row r="286">
          <cell r="E286" t="str">
            <v>BAHAN SENG/ALUMINIUM</v>
          </cell>
        </row>
        <row r="287">
          <cell r="E287" t="str">
            <v>Seng plat   BJLS 0.30</v>
          </cell>
        </row>
        <row r="288">
          <cell r="E288" t="str">
            <v>Seng plat   BJLS 0.28</v>
          </cell>
        </row>
        <row r="289">
          <cell r="E289" t="str">
            <v>Seng gelombang  BWG 34 "  BJLS 0.18 mm</v>
          </cell>
        </row>
        <row r="290">
          <cell r="E290" t="str">
            <v>Seng gelombang  BWG 33 "  BJLS 0.22 mm</v>
          </cell>
        </row>
        <row r="291">
          <cell r="E291" t="str">
            <v>Seng gelombang  BWG 32 "  BJLS 0.30 mm</v>
          </cell>
        </row>
        <row r="292">
          <cell r="E292" t="str">
            <v>Seng gelombang  BWG 28 "  BJLS 0.35 mm</v>
          </cell>
        </row>
        <row r="293">
          <cell r="E293" t="str">
            <v>Plat aluminium 0,31 mm</v>
          </cell>
        </row>
        <row r="294">
          <cell r="E294" t="str">
            <v>Seng Gelombang 3" - 5"</v>
          </cell>
        </row>
        <row r="295">
          <cell r="E295" t="str">
            <v>Seng Gelombang BJLS 32</v>
          </cell>
        </row>
        <row r="296">
          <cell r="E296" t="str">
            <v>Profil Aluminium 'T"</v>
          </cell>
        </row>
        <row r="298">
          <cell r="E298" t="str">
            <v>BAHAN KAYU</v>
          </cell>
        </row>
        <row r="299">
          <cell r="E299" t="str">
            <v>Kayu klas I  (balok) untuk kuda-kuda</v>
          </cell>
        </row>
        <row r="300">
          <cell r="E300" t="str">
            <v>Kayu klas II (balok)</v>
          </cell>
        </row>
        <row r="301">
          <cell r="E301" t="str">
            <v>Kayu klas II (papan)</v>
          </cell>
        </row>
        <row r="302">
          <cell r="E302" t="str">
            <v>Kayu klas III (balok)</v>
          </cell>
        </row>
        <row r="303">
          <cell r="E303" t="str">
            <v>Kayu klas III (papan)</v>
          </cell>
        </row>
        <row r="304">
          <cell r="E304" t="str">
            <v>Kayu klas I (papan) listplank dan pintu/jendela</v>
          </cell>
        </row>
        <row r="305">
          <cell r="E305" t="str">
            <v>Dolken kayu Ø8-10/400 cm</v>
          </cell>
        </row>
        <row r="306">
          <cell r="E306" t="str">
            <v>Kayu klas I (balok) untuk kosen  pintu/jendela</v>
          </cell>
        </row>
        <row r="307">
          <cell r="E307" t="str">
            <v>Kayu borneo. balok</v>
          </cell>
        </row>
        <row r="308">
          <cell r="E308" t="str">
            <v>Kayu borneo. papan</v>
          </cell>
        </row>
        <row r="309">
          <cell r="E309" t="str">
            <v>Kayu kamper. Balok</v>
          </cell>
        </row>
        <row r="310">
          <cell r="E310" t="str">
            <v>Kayu kamper. Papan</v>
          </cell>
        </row>
        <row r="311">
          <cell r="E311" t="str">
            <v>Kayu jati. Balok</v>
          </cell>
        </row>
        <row r="312">
          <cell r="E312" t="str">
            <v>Kayu jati. Papan</v>
          </cell>
        </row>
        <row r="313">
          <cell r="E313" t="str">
            <v>Kayu damar laut. Balok</v>
          </cell>
        </row>
        <row r="314">
          <cell r="E314" t="str">
            <v>Ply wood 4' x 3' x 4 mm</v>
          </cell>
        </row>
        <row r="315">
          <cell r="E315" t="str">
            <v>Ply wood 4' x 8' x 4 mm</v>
          </cell>
        </row>
        <row r="316">
          <cell r="E316" t="str">
            <v>Ply wood 4' x 8' x 6 mm</v>
          </cell>
        </row>
        <row r="317">
          <cell r="E317" t="str">
            <v>Plywood Ukuran 90x220 cm Tebal 4 mm</v>
          </cell>
        </row>
        <row r="318">
          <cell r="E318" t="str">
            <v>Plywood Ukuran 120x240 cm Tebal 4 mm</v>
          </cell>
        </row>
        <row r="319">
          <cell r="E319" t="str">
            <v>Formika 4' x 3'</v>
          </cell>
        </row>
        <row r="320">
          <cell r="E320" t="str">
            <v>Teakwood 4' x 8' x 4 mm</v>
          </cell>
        </row>
        <row r="321">
          <cell r="E321" t="str">
            <v>Teakwood 90x220 Tebal 4 mm</v>
          </cell>
        </row>
        <row r="322">
          <cell r="E322" t="str">
            <v>Teakwood 120x240 Tebal 4 mm</v>
          </cell>
        </row>
        <row r="323">
          <cell r="E323" t="str">
            <v>Formika 4' x 8'</v>
          </cell>
        </row>
        <row r="324">
          <cell r="E324" t="str">
            <v>Kayu 2/3</v>
          </cell>
        </row>
        <row r="325">
          <cell r="E325" t="str">
            <v>Kayu 5/7</v>
          </cell>
        </row>
        <row r="326">
          <cell r="E326" t="str">
            <v>Kayu 3/5</v>
          </cell>
        </row>
        <row r="327">
          <cell r="E327" t="str">
            <v>Kayu 6/12</v>
          </cell>
        </row>
        <row r="328">
          <cell r="E328" t="str">
            <v>Kayu 4/6</v>
          </cell>
        </row>
        <row r="329">
          <cell r="E329" t="str">
            <v>Papan Mal</v>
          </cell>
        </row>
        <row r="330">
          <cell r="E330" t="str">
            <v>Kayu papan 3/20</v>
          </cell>
        </row>
        <row r="331">
          <cell r="E331" t="str">
            <v>Kayu biasa</v>
          </cell>
        </row>
        <row r="332">
          <cell r="E332" t="str">
            <v>Jendela Nako</v>
          </cell>
        </row>
        <row r="333">
          <cell r="E333" t="str">
            <v>Kayu Terentang</v>
          </cell>
        </row>
        <row r="334">
          <cell r="E334" t="str">
            <v>Bambu ø 6-8/600 cm</v>
          </cell>
        </row>
        <row r="335">
          <cell r="E335" t="str">
            <v>Bilik bambu</v>
          </cell>
        </row>
        <row r="336">
          <cell r="E336" t="str">
            <v>List kayu 2/4</v>
          </cell>
        </row>
        <row r="337">
          <cell r="E337" t="str">
            <v>Kayu perancah</v>
          </cell>
        </row>
        <row r="338">
          <cell r="E338" t="str">
            <v>Kayu</v>
          </cell>
        </row>
        <row r="339">
          <cell r="E339" t="str">
            <v>Bilik bambu</v>
          </cell>
        </row>
        <row r="341">
          <cell r="E341" t="str">
            <v>BAHAN KUNCI, ENGSEL, GRENDEL DAN HAK ANGIN</v>
          </cell>
        </row>
        <row r="342">
          <cell r="E342" t="str">
            <v>Kunci tanam antik</v>
          </cell>
        </row>
        <row r="343">
          <cell r="E343" t="str">
            <v>Kunci tanam biasa</v>
          </cell>
        </row>
        <row r="344">
          <cell r="E344" t="str">
            <v>Kunci tanam kamar mandi</v>
          </cell>
        </row>
        <row r="345">
          <cell r="E345" t="str">
            <v>Kunci tanam kamar silinder</v>
          </cell>
        </row>
        <row r="346">
          <cell r="E346" t="str">
            <v>Kunci selot</v>
          </cell>
        </row>
        <row r="347">
          <cell r="E347" t="str">
            <v>Kunci lemari</v>
          </cell>
        </row>
        <row r="348">
          <cell r="E348" t="str">
            <v>Kunci tanam</v>
          </cell>
        </row>
        <row r="349">
          <cell r="E349" t="str">
            <v>Kunci Pintu 2x Putar</v>
          </cell>
        </row>
        <row r="350">
          <cell r="E350" t="str">
            <v>Engsel pintu</v>
          </cell>
        </row>
        <row r="351">
          <cell r="E351" t="str">
            <v>Engsel jendela</v>
          </cell>
        </row>
        <row r="352">
          <cell r="E352" t="str">
            <v>Grendel jendela</v>
          </cell>
        </row>
        <row r="353">
          <cell r="E353" t="str">
            <v>Expanyolet tanam</v>
          </cell>
        </row>
        <row r="354">
          <cell r="E354" t="str">
            <v>Kait angin</v>
          </cell>
        </row>
        <row r="355">
          <cell r="E355" t="str">
            <v>Kunci pywood</v>
          </cell>
        </row>
        <row r="356">
          <cell r="E356" t="str">
            <v>Grendel tanam</v>
          </cell>
        </row>
        <row r="357">
          <cell r="E357" t="str">
            <v>Pintu fiber crem</v>
          </cell>
        </row>
        <row r="358">
          <cell r="E358" t="str">
            <v>Pintu PVC ivori</v>
          </cell>
        </row>
        <row r="359">
          <cell r="E359" t="str">
            <v>Engsel onda 4'</v>
          </cell>
        </row>
        <row r="360">
          <cell r="E360" t="str">
            <v>Engsel 3'</v>
          </cell>
        </row>
        <row r="361">
          <cell r="E361" t="str">
            <v>Engsel 4 x 3</v>
          </cell>
        </row>
        <row r="362">
          <cell r="E362" t="str">
            <v>Engsel 3 x 2,5</v>
          </cell>
        </row>
        <row r="363">
          <cell r="E363" t="str">
            <v>Grendel kodok</v>
          </cell>
        </row>
        <row r="364">
          <cell r="E364" t="str">
            <v>Spring knip</v>
          </cell>
        </row>
        <row r="365">
          <cell r="E365" t="str">
            <v>Door closer</v>
          </cell>
        </row>
        <row r="366">
          <cell r="E366" t="str">
            <v>Door Holder</v>
          </cell>
        </row>
        <row r="367">
          <cell r="E367" t="str">
            <v>Door stop</v>
          </cell>
        </row>
        <row r="368">
          <cell r="E368" t="str">
            <v>Rel pintu dorong</v>
          </cell>
        </row>
        <row r="369">
          <cell r="E369" t="str">
            <v>Gembok</v>
          </cell>
        </row>
        <row r="371">
          <cell r="E371" t="str">
            <v>BAHAN KACA</v>
          </cell>
        </row>
        <row r="372">
          <cell r="E372" t="str">
            <v>Kaca bening 3 mm</v>
          </cell>
        </row>
        <row r="373">
          <cell r="E373" t="str">
            <v>Kaca bening 5mm</v>
          </cell>
        </row>
        <row r="374">
          <cell r="E374" t="str">
            <v>Kaca bening 8 mm</v>
          </cell>
        </row>
        <row r="375">
          <cell r="E375" t="str">
            <v>Kaca buram 5 mm</v>
          </cell>
        </row>
        <row r="376">
          <cell r="E376" t="str">
            <v>Kaca buram 12 mm</v>
          </cell>
        </row>
        <row r="377">
          <cell r="E377" t="str">
            <v>Kaca Rayband 5mm</v>
          </cell>
        </row>
        <row r="378">
          <cell r="E378" t="str">
            <v>Kaca nako lengkap teralis</v>
          </cell>
        </row>
        <row r="379">
          <cell r="E379" t="str">
            <v>Kaca Cermin tebal 5mm</v>
          </cell>
        </row>
        <row r="380">
          <cell r="E380" t="str">
            <v>Kaca Cermin tebal 6mm</v>
          </cell>
        </row>
        <row r="381">
          <cell r="E381" t="str">
            <v>Kaca Cermin tebal 8mm</v>
          </cell>
        </row>
        <row r="382">
          <cell r="E382" t="str">
            <v>Kaca wireglass tebal 5mm</v>
          </cell>
        </row>
        <row r="383">
          <cell r="E383" t="str">
            <v>Kaca patri tebal 5mm</v>
          </cell>
        </row>
        <row r="386">
          <cell r="E386" t="str">
            <v>BAHAN CAT</v>
          </cell>
        </row>
        <row r="387">
          <cell r="E387" t="str">
            <v>Cat tembok metrolite (putih)</v>
          </cell>
        </row>
        <row r="388">
          <cell r="E388" t="str">
            <v>Cat tembok metrolite (putih)</v>
          </cell>
        </row>
        <row r="389">
          <cell r="E389" t="str">
            <v>Cat Seng</v>
          </cell>
        </row>
        <row r="390">
          <cell r="E390" t="str">
            <v>Cat kayu avian</v>
          </cell>
        </row>
        <row r="391">
          <cell r="E391" t="str">
            <v>Minyak cat avian</v>
          </cell>
        </row>
        <row r="392">
          <cell r="E392" t="str">
            <v>Minyak bekisting</v>
          </cell>
        </row>
        <row r="393">
          <cell r="E393" t="str">
            <v>Cat meni</v>
          </cell>
        </row>
        <row r="394">
          <cell r="E394" t="str">
            <v>Flincote/meni besi</v>
          </cell>
        </row>
        <row r="395">
          <cell r="E395" t="str">
            <v>Soda api</v>
          </cell>
        </row>
        <row r="396">
          <cell r="E396" t="str">
            <v xml:space="preserve">Cat meni besi Galbani </v>
          </cell>
        </row>
        <row r="397">
          <cell r="E397" t="str">
            <v>Plamur tembok</v>
          </cell>
        </row>
        <row r="398">
          <cell r="E398" t="str">
            <v>Lem kayu</v>
          </cell>
        </row>
        <row r="399">
          <cell r="E399" t="str">
            <v>Residu</v>
          </cell>
        </row>
        <row r="400">
          <cell r="E400" t="str">
            <v>Kertas amplas</v>
          </cell>
        </row>
        <row r="401">
          <cell r="E401" t="str">
            <v>Dempul</v>
          </cell>
        </row>
        <row r="402">
          <cell r="E402" t="str">
            <v>Minyak cat</v>
          </cell>
        </row>
        <row r="403">
          <cell r="E403" t="str">
            <v>Vernis</v>
          </cell>
        </row>
        <row r="404">
          <cell r="E404" t="str">
            <v>Sabun</v>
          </cell>
        </row>
        <row r="405">
          <cell r="E405" t="str">
            <v>Plamir kayu</v>
          </cell>
        </row>
        <row r="406">
          <cell r="E406" t="str">
            <v>Cat dasar</v>
          </cell>
        </row>
        <row r="407">
          <cell r="E407" t="str">
            <v>Cat finishing kayu</v>
          </cell>
        </row>
        <row r="408">
          <cell r="E408" t="str">
            <v>Teak oil</v>
          </cell>
        </row>
        <row r="409">
          <cell r="E409" t="str">
            <v>Politur</v>
          </cell>
        </row>
        <row r="410">
          <cell r="E410" t="str">
            <v>Politur jadi</v>
          </cell>
        </row>
        <row r="411">
          <cell r="E411" t="str">
            <v>Cat finishing tembok</v>
          </cell>
        </row>
        <row r="412">
          <cell r="E412" t="str">
            <v>Kalkarium</v>
          </cell>
        </row>
        <row r="413">
          <cell r="E413" t="str">
            <v>Kapur sirih</v>
          </cell>
        </row>
        <row r="414">
          <cell r="E414" t="str">
            <v>Wallpaper</v>
          </cell>
        </row>
        <row r="415">
          <cell r="E415" t="str">
            <v>Perekat</v>
          </cell>
        </row>
        <row r="416">
          <cell r="E416" t="str">
            <v>Alang-alang</v>
          </cell>
        </row>
        <row r="417">
          <cell r="E417" t="str">
            <v>Meni (read lead) A</v>
          </cell>
        </row>
        <row r="418">
          <cell r="E418" t="str">
            <v>Meni (read lead) B</v>
          </cell>
        </row>
        <row r="419">
          <cell r="E419" t="str">
            <v>Pengencer</v>
          </cell>
        </row>
        <row r="422">
          <cell r="E422" t="str">
            <v>BAHAN SANITASI</v>
          </cell>
        </row>
        <row r="423">
          <cell r="E423" t="str">
            <v xml:space="preserve">Closet duduk monoblok (Ito) </v>
          </cell>
        </row>
        <row r="424">
          <cell r="E424" t="str">
            <v xml:space="preserve">Closet jongkok (Ito) </v>
          </cell>
        </row>
        <row r="425">
          <cell r="E425" t="str">
            <v>Closet duduk ivoit B5</v>
          </cell>
        </row>
        <row r="426">
          <cell r="E426" t="str">
            <v>Closet duduk Beige</v>
          </cell>
        </row>
        <row r="427">
          <cell r="E427" t="str">
            <v>Closet duduk INA krem</v>
          </cell>
        </row>
        <row r="428">
          <cell r="E428" t="str">
            <v>Closet jongkok porselen</v>
          </cell>
        </row>
        <row r="429">
          <cell r="E429" t="str">
            <v xml:space="preserve">Closet jongkok Krem </v>
          </cell>
        </row>
        <row r="430">
          <cell r="E430" t="str">
            <v>Urinoir</v>
          </cell>
        </row>
        <row r="431">
          <cell r="E431" t="str">
            <v>Partisi urinoir</v>
          </cell>
        </row>
        <row r="432">
          <cell r="E432" t="str">
            <v>Wastafel porselin</v>
          </cell>
        </row>
        <row r="433">
          <cell r="E433" t="str">
            <v>Wastapel aluminium  1 mata</v>
          </cell>
        </row>
        <row r="434">
          <cell r="E434" t="str">
            <v>Wastapel aluminium  2 mata</v>
          </cell>
        </row>
        <row r="435">
          <cell r="E435" t="str">
            <v xml:space="preserve">Floor drain </v>
          </cell>
        </row>
        <row r="436">
          <cell r="E436" t="str">
            <v>Seal tape</v>
          </cell>
        </row>
        <row r="437">
          <cell r="E437" t="str">
            <v xml:space="preserve">Kran air </v>
          </cell>
        </row>
        <row r="438">
          <cell r="E438" t="str">
            <v>Kran wastafel   1/2 "</v>
          </cell>
        </row>
        <row r="439">
          <cell r="E439" t="str">
            <v>Kran urinoir   1/2 "</v>
          </cell>
        </row>
        <row r="440">
          <cell r="E440" t="str">
            <v>Shawer  + acc  Mandi</v>
          </cell>
        </row>
        <row r="441">
          <cell r="E441" t="str">
            <v>Bak air fiber glass</v>
          </cell>
        </row>
        <row r="442">
          <cell r="E442" t="str">
            <v>Bak air Teraso</v>
          </cell>
        </row>
        <row r="443">
          <cell r="E443" t="str">
            <v>Kran bebek</v>
          </cell>
        </row>
        <row r="444">
          <cell r="E444" t="str">
            <v>Stop kran</v>
          </cell>
        </row>
        <row r="445">
          <cell r="E445" t="str">
            <v>Bak cuci stainless stel</v>
          </cell>
        </row>
        <row r="446">
          <cell r="E446" t="str">
            <v>Bak cuci Teraso</v>
          </cell>
        </row>
        <row r="447">
          <cell r="E447" t="str">
            <v>Waterdrain + accesoriss</v>
          </cell>
        </row>
        <row r="448">
          <cell r="E448" t="str">
            <v>Saringan got</v>
          </cell>
        </row>
        <row r="449">
          <cell r="E449" t="str">
            <v>Badkip</v>
          </cell>
        </row>
        <row r="451">
          <cell r="E451" t="str">
            <v>BAHAN PIPA</v>
          </cell>
        </row>
        <row r="452">
          <cell r="E452" t="str">
            <v>Pipa PVC   1/2''</v>
          </cell>
        </row>
        <row r="453">
          <cell r="E453" t="str">
            <v>Pipa PVC   1''</v>
          </cell>
        </row>
        <row r="454">
          <cell r="E454" t="str">
            <v>Pipa PVC   1 1/2''</v>
          </cell>
        </row>
        <row r="455">
          <cell r="E455" t="str">
            <v>Pipa PVC   3/4''</v>
          </cell>
        </row>
        <row r="456">
          <cell r="E456" t="str">
            <v>Pipa PVC   4''</v>
          </cell>
        </row>
        <row r="457">
          <cell r="E457" t="str">
            <v>Pipa PVC   3''</v>
          </cell>
        </row>
        <row r="458">
          <cell r="E458" t="str">
            <v>Pipa PVC   2,5''</v>
          </cell>
        </row>
        <row r="459">
          <cell r="E459" t="str">
            <v>Pipa PVC   2''</v>
          </cell>
        </row>
        <row r="460">
          <cell r="E460" t="str">
            <v>Pipa GIP  2"</v>
          </cell>
        </row>
        <row r="461">
          <cell r="E461" t="str">
            <v>Pipa GIP  1/2"</v>
          </cell>
        </row>
        <row r="462">
          <cell r="E462" t="str">
            <v>Pipa GIP 1 1/2"</v>
          </cell>
        </row>
        <row r="463">
          <cell r="E463" t="str">
            <v>Pipa GIP  3/4"</v>
          </cell>
        </row>
        <row r="464">
          <cell r="E464" t="str">
            <v>Pipa GIP  1"</v>
          </cell>
        </row>
        <row r="465">
          <cell r="E465" t="str">
            <v>Pipa GIP  4"</v>
          </cell>
        </row>
        <row r="466">
          <cell r="E466" t="str">
            <v>Pipa GIP 3"</v>
          </cell>
        </row>
        <row r="467">
          <cell r="E467" t="str">
            <v>Pipa beton</v>
          </cell>
        </row>
        <row r="468">
          <cell r="E468" t="str">
            <v>Pipa tanah</v>
          </cell>
        </row>
        <row r="469">
          <cell r="E469" t="str">
            <v>Pipa vinilon 4"</v>
          </cell>
        </row>
        <row r="470">
          <cell r="E470" t="str">
            <v>Lem pipa</v>
          </cell>
        </row>
        <row r="471">
          <cell r="E471" t="str">
            <v>Sok (sambungan pipa) DI 3/4"</v>
          </cell>
        </row>
        <row r="473">
          <cell r="E473" t="str">
            <v>BAHAN LISTRIK</v>
          </cell>
        </row>
        <row r="474">
          <cell r="E474" t="str">
            <v>Lampu Pijar 40 Watt</v>
          </cell>
        </row>
        <row r="475">
          <cell r="E475" t="str">
            <v>Lampu Pijar 15 Watt</v>
          </cell>
        </row>
        <row r="476">
          <cell r="E476" t="str">
            <v>Lampu TL 1 x 20 Watt</v>
          </cell>
        </row>
        <row r="477">
          <cell r="E477" t="str">
            <v>Lampu TL 2 x 20 Watt</v>
          </cell>
        </row>
        <row r="478">
          <cell r="E478" t="str">
            <v>Lampu TL 1 x 36 Watt</v>
          </cell>
        </row>
        <row r="479">
          <cell r="E479" t="str">
            <v>Lampu SL-E 15 Watt</v>
          </cell>
        </row>
        <row r="480">
          <cell r="E480" t="str">
            <v>Lampu SL-E 18 Watt</v>
          </cell>
        </row>
        <row r="481">
          <cell r="E481" t="str">
            <v>Lampu SL-E 20 Watt</v>
          </cell>
        </row>
        <row r="482">
          <cell r="E482" t="str">
            <v>Lampu TL 18 Watt</v>
          </cell>
        </row>
        <row r="483">
          <cell r="E483" t="str">
            <v>Stop Kontak</v>
          </cell>
        </row>
        <row r="484">
          <cell r="E484" t="str">
            <v>Saklar Tunggal</v>
          </cell>
        </row>
        <row r="485">
          <cell r="E485" t="str">
            <v>Saklar Ganda</v>
          </cell>
        </row>
        <row r="486">
          <cell r="E486" t="str">
            <v>Klem Kabel No. 10</v>
          </cell>
        </row>
        <row r="487">
          <cell r="E487" t="str">
            <v>Pipa Instalasi Listrik</v>
          </cell>
        </row>
        <row r="488">
          <cell r="E488" t="str">
            <v>Inbow Dos</v>
          </cell>
        </row>
        <row r="489">
          <cell r="E489" t="str">
            <v>Las Dop</v>
          </cell>
        </row>
        <row r="490">
          <cell r="E490" t="str">
            <v>Isolasi</v>
          </cell>
        </row>
        <row r="491">
          <cell r="E491" t="str">
            <v>T - Dos 5/8"</v>
          </cell>
        </row>
        <row r="492">
          <cell r="E492" t="str">
            <v>Fitting</v>
          </cell>
        </row>
        <row r="493">
          <cell r="E493" t="str">
            <v>Kabel NYM (2x2,5) mm</v>
          </cell>
        </row>
        <row r="494">
          <cell r="E494" t="str">
            <v>Kabel NYM (3x2,5) mm</v>
          </cell>
        </row>
        <row r="495">
          <cell r="E495" t="str">
            <v>MCB 6A Ex. Supran</v>
          </cell>
        </row>
        <row r="496">
          <cell r="E496" t="str">
            <v>MCB 32A Ex. Supran</v>
          </cell>
        </row>
        <row r="497">
          <cell r="E497" t="str">
            <v>Fuse Box</v>
          </cell>
        </row>
        <row r="498">
          <cell r="E498" t="str">
            <v>Kotak Panil + MCB + Pentanahan</v>
          </cell>
        </row>
        <row r="499">
          <cell r="E499" t="str">
            <v xml:space="preserve">Pengadan dan pemasangan lampu TL 2x36 W </v>
          </cell>
        </row>
        <row r="500">
          <cell r="E500" t="str">
            <v xml:space="preserve">Pengadan dan pemasangan lampu TL 2x18 W </v>
          </cell>
        </row>
        <row r="501">
          <cell r="E501" t="str">
            <v>Pengadan dan pemasangan lampu  SL 25 W</v>
          </cell>
        </row>
        <row r="502">
          <cell r="E502" t="str">
            <v>Pengadan dan pemasangan lampu  SL 18 W</v>
          </cell>
        </row>
        <row r="503">
          <cell r="E503" t="str">
            <v>Pengadan dan pemasangan lampu  Douwn Light SL 25 W</v>
          </cell>
        </row>
        <row r="504">
          <cell r="E504" t="str">
            <v>Pengadan dan pemasangan lampu  gantung SL 25 W</v>
          </cell>
        </row>
        <row r="505">
          <cell r="E505" t="str">
            <v>Pengadan dan pemasangan lampu  SL 18 W</v>
          </cell>
        </row>
        <row r="506">
          <cell r="E506" t="str">
            <v>Pengadan dan pemasangan lampu  kolom SL 25 W</v>
          </cell>
        </row>
        <row r="507">
          <cell r="E507" t="str">
            <v>Pengadan dan pemasangan lampu  gantung SL 25 W</v>
          </cell>
        </row>
        <row r="508">
          <cell r="E508" t="str">
            <v>Kotak kontak biasa 200 VA</v>
          </cell>
        </row>
        <row r="509">
          <cell r="E509" t="str">
            <v>Kotak kontak khusus 1000 VA</v>
          </cell>
        </row>
        <row r="510">
          <cell r="E510" t="str">
            <v>Pengadan dan pemasangan saklar ganda</v>
          </cell>
        </row>
        <row r="511">
          <cell r="E511" t="str">
            <v>Pengadan dan pemasangan saklar tunggal</v>
          </cell>
        </row>
        <row r="512">
          <cell r="E512" t="str">
            <v>Instalasi cahaya</v>
          </cell>
        </row>
        <row r="513">
          <cell r="E513" t="str">
            <v>Instalasi KKB 200 VA</v>
          </cell>
        </row>
        <row r="514">
          <cell r="E514" t="str">
            <v>Instalasi KKK 1000 VA</v>
          </cell>
        </row>
        <row r="515">
          <cell r="E515" t="str">
            <v>Pengadan dan pemasangan panel penerangan</v>
          </cell>
        </row>
        <row r="516">
          <cell r="E516" t="str">
            <v>Tranking kabel</v>
          </cell>
        </row>
        <row r="517">
          <cell r="E517" t="str">
            <v>Distribustion panel + acc</v>
          </cell>
        </row>
        <row r="518">
          <cell r="E518" t="str">
            <v>Kabel NYFGby 4 x 16 mm2 dari Panel Distribution ke Panel Pene</v>
          </cell>
        </row>
        <row r="519">
          <cell r="E519" t="str">
            <v>Alat bantu</v>
          </cell>
        </row>
        <row r="521">
          <cell r="E521" t="str">
            <v>BAHAN BETON CETAK</v>
          </cell>
        </row>
        <row r="522">
          <cell r="E522" t="str">
            <v>Buis beton  1/2 x 30 cm</v>
          </cell>
        </row>
        <row r="523">
          <cell r="E523" t="str">
            <v>Paving blok</v>
          </cell>
        </row>
        <row r="524">
          <cell r="E524" t="str">
            <v>Hollow block (HB 20)</v>
          </cell>
        </row>
        <row r="525">
          <cell r="E525" t="str">
            <v>Hollow block (HB 15)</v>
          </cell>
        </row>
        <row r="526">
          <cell r="E526" t="str">
            <v>Hollow block (HB 10)</v>
          </cell>
        </row>
        <row r="527">
          <cell r="E527" t="str">
            <v>Concrete block (CB 20)</v>
          </cell>
        </row>
        <row r="528">
          <cell r="E528" t="str">
            <v>Concrete block (CB 15)</v>
          </cell>
        </row>
        <row r="529">
          <cell r="E529" t="str">
            <v>Concrete block (CB 10)</v>
          </cell>
        </row>
        <row r="530">
          <cell r="E530" t="str">
            <v>Bondbeam 40x40x20</v>
          </cell>
        </row>
        <row r="531">
          <cell r="E531" t="str">
            <v>Terawang/Roster</v>
          </cell>
        </row>
        <row r="532">
          <cell r="E532" t="str">
            <v>Bata Berongga</v>
          </cell>
        </row>
        <row r="533">
          <cell r="E533" t="str">
            <v>Panel beton pracetak</v>
          </cell>
        </row>
        <row r="534">
          <cell r="E534" t="str">
            <v>Kolom beton pracetak</v>
          </cell>
        </row>
        <row r="535">
          <cell r="E535" t="str">
            <v>Waterstop lebar 150mm</v>
          </cell>
        </row>
        <row r="536">
          <cell r="E536" t="str">
            <v>Waterstop lebar 200mm</v>
          </cell>
        </row>
        <row r="537">
          <cell r="E537" t="str">
            <v>Waterstop lebar 230-320mm</v>
          </cell>
        </row>
        <row r="538">
          <cell r="E538" t="str">
            <v>Spacer/formite/penjaga jarak bekisting</v>
          </cell>
        </row>
        <row r="539">
          <cell r="E539" t="str">
            <v>Tiang Precast Ukuran = 171x17 (Lima  Susun)</v>
          </cell>
        </row>
        <row r="540">
          <cell r="E540" t="str">
            <v>Panel Beton Precast (240x45x5 cm)</v>
          </cell>
        </row>
        <row r="541">
          <cell r="E541" t="str">
            <v>Beton 1 : 1 1/2 : 2 1/2</v>
          </cell>
        </row>
        <row r="544">
          <cell r="E544" t="str">
            <v>PERALATAN KERJA</v>
          </cell>
        </row>
        <row r="545">
          <cell r="E545" t="str">
            <v>Kikir KCL</v>
          </cell>
        </row>
        <row r="546">
          <cell r="E546" t="str">
            <v>Mesin SHIMIZU 130bit</v>
          </cell>
        </row>
        <row r="547">
          <cell r="E547" t="str">
            <v>Gergaji besi</v>
          </cell>
        </row>
        <row r="548">
          <cell r="E548" t="str">
            <v xml:space="preserve">Kuas </v>
          </cell>
        </row>
        <row r="549">
          <cell r="E549" t="str">
            <v>Kuas 4"</v>
          </cell>
        </row>
        <row r="550">
          <cell r="E550" t="str">
            <v>Ember</v>
          </cell>
        </row>
        <row r="551">
          <cell r="E551" t="str">
            <v>Kertas amplas</v>
          </cell>
        </row>
        <row r="552">
          <cell r="E552" t="str">
            <v>Kertas amplas (m)</v>
          </cell>
        </row>
        <row r="553">
          <cell r="E553" t="str">
            <v>Pemotong keramik</v>
          </cell>
        </row>
        <row r="554">
          <cell r="E554" t="str">
            <v>Palu</v>
          </cell>
        </row>
        <row r="555">
          <cell r="E555" t="str">
            <v>Tali ijuk</v>
          </cell>
        </row>
        <row r="556">
          <cell r="E556" t="str">
            <v>Mata gergaji</v>
          </cell>
        </row>
        <row r="557">
          <cell r="E557" t="str">
            <v>Minyak pelumas</v>
          </cell>
        </row>
        <row r="558">
          <cell r="E558" t="str">
            <v>Solar</v>
          </cell>
        </row>
        <row r="559">
          <cell r="E559" t="str">
            <v>Kompressor, blasting</v>
          </cell>
        </row>
        <row r="560">
          <cell r="E560" t="str">
            <v>BBM</v>
          </cell>
        </row>
        <row r="574">
          <cell r="E574" t="str">
            <v>HARGA UPAH KERJA</v>
          </cell>
        </row>
        <row r="576">
          <cell r="E576" t="str">
            <v>Pembantu Tukang</v>
          </cell>
        </row>
        <row r="577">
          <cell r="E577" t="str">
            <v>Tukang kayu</v>
          </cell>
        </row>
        <row r="578">
          <cell r="E578" t="str">
            <v>Tukang las</v>
          </cell>
        </row>
        <row r="579">
          <cell r="E579" t="str">
            <v>Tukang Pipa</v>
          </cell>
        </row>
        <row r="580">
          <cell r="E580" t="str">
            <v>Tukang gali</v>
          </cell>
        </row>
        <row r="581">
          <cell r="E581" t="str">
            <v>Tukang batu</v>
          </cell>
        </row>
        <row r="582">
          <cell r="E582" t="str">
            <v>Tukang besi</v>
          </cell>
        </row>
        <row r="583">
          <cell r="E583" t="str">
            <v>Tukang cat</v>
          </cell>
        </row>
        <row r="584">
          <cell r="E584" t="str">
            <v>Tukang listrik</v>
          </cell>
        </row>
        <row r="585">
          <cell r="E585" t="str">
            <v>Kepala Tukang Kayu</v>
          </cell>
        </row>
        <row r="586">
          <cell r="E586" t="str">
            <v xml:space="preserve">Kepala Tukang Batu </v>
          </cell>
        </row>
        <row r="587">
          <cell r="E587" t="str">
            <v>Kepala Tukang Cat</v>
          </cell>
        </row>
        <row r="588">
          <cell r="E588" t="str">
            <v>Kepala Tukang Listrik</v>
          </cell>
        </row>
        <row r="589">
          <cell r="E589" t="str">
            <v>Kepala Tukang Pipa</v>
          </cell>
        </row>
        <row r="590">
          <cell r="E590" t="str">
            <v>Kepala Tukang Besi</v>
          </cell>
        </row>
        <row r="591">
          <cell r="E591" t="str">
            <v>Mandor</v>
          </cell>
        </row>
        <row r="592">
          <cell r="E592" t="str">
            <v>Pekerja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B01"/>
      <sheetName val="Rekap01"/>
      <sheetName val="RAB02"/>
      <sheetName val="Rekap02"/>
      <sheetName val="RAB03"/>
      <sheetName val="Rekap03"/>
      <sheetName val="RAB04"/>
      <sheetName val="Rekap04"/>
      <sheetName val="RAB05"/>
      <sheetName val="Rekap05"/>
      <sheetName val="Rekap Total"/>
      <sheetName val="Analisa"/>
      <sheetName val="Bahan&amp;Upah"/>
      <sheetName val="Schedule"/>
      <sheetName val="Mobilisasi"/>
      <sheetName val="Network Plan."/>
      <sheetName val="D. Personil"/>
      <sheetName val="D. Peralatan"/>
      <sheetName val="Organisasi Kerja"/>
      <sheetName val="Rab Perbandingan1"/>
      <sheetName val="Rekap Perbandingan"/>
      <sheetName val="Schedule Material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TRUKTUR"/>
      <sheetName val="ARSITEKTUR"/>
      <sheetName val="ME"/>
      <sheetName val="Sheet1"/>
      <sheetName val="kusen"/>
      <sheetName val="Sheet2"/>
    </sheetNames>
    <sheetDataSet>
      <sheetData sheetId="0"/>
      <sheetData sheetId="1" refreshError="1"/>
      <sheetData sheetId="2" refreshError="1"/>
      <sheetData sheetId="3">
        <row r="3">
          <cell r="R3">
            <v>1.5782400000000001</v>
          </cell>
          <cell r="U3">
            <v>0.61650000000000005</v>
          </cell>
        </row>
      </sheetData>
      <sheetData sheetId="4"/>
      <sheetData sheetId="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bilisasi (2)"/>
      <sheetName val="Div2"/>
      <sheetName val="Div3"/>
      <sheetName val="Div4"/>
      <sheetName val="Div5"/>
      <sheetName val="Div6"/>
      <sheetName val="Div7"/>
      <sheetName val="Div8"/>
      <sheetName val="Div9"/>
      <sheetName val="Sheet3"/>
      <sheetName val="Sheet2"/>
      <sheetName val="Sheet1"/>
    </sheetNames>
    <sheetDataSet>
      <sheetData sheetId="0" refreshError="1"/>
      <sheetData sheetId="1" refreshError="1">
        <row r="13">
          <cell r="G13" t="str">
            <v>Tk</v>
          </cell>
        </row>
        <row r="14">
          <cell r="G14" t="str">
            <v>Fk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rg-jadi"/>
      <sheetName val="REKAP"/>
      <sheetName val="Harga Alat"/>
      <sheetName val="Analisa Alat"/>
      <sheetName val="Pendahuluan"/>
      <sheetName val="AN-GALIAN"/>
      <sheetName val="PONDASI"/>
      <sheetName val="BETON"/>
      <sheetName val="Beton Pracetak"/>
      <sheetName val="Aluminium"/>
      <sheetName val="Dinding"/>
      <sheetName val="Pelasteran"/>
      <sheetName val="Lantai 14"/>
      <sheetName val="KAYU-ATAP BajaRingan"/>
      <sheetName val="KAYU 14"/>
      <sheetName val="PLAPOND"/>
      <sheetName val="KUNCI+KACA"/>
      <sheetName val="CAT"/>
      <sheetName val="Sanitasi 1"/>
      <sheetName val="Pipa"/>
      <sheetName val="Pot. Pipa"/>
      <sheetName val="paving"/>
      <sheetName val="Jl. Lingkungan"/>
      <sheetName val="Sheet1"/>
    </sheetNames>
    <sheetDataSet>
      <sheetData sheetId="0" refreshError="1">
        <row r="21">
          <cell r="H21">
            <v>120000</v>
          </cell>
        </row>
        <row r="24">
          <cell r="H24">
            <v>43000</v>
          </cell>
        </row>
        <row r="30">
          <cell r="H30">
            <v>600</v>
          </cell>
        </row>
        <row r="44">
          <cell r="H44">
            <v>90000</v>
          </cell>
        </row>
        <row r="45">
          <cell r="H45">
            <v>100000</v>
          </cell>
        </row>
        <row r="46">
          <cell r="H46">
            <v>105000</v>
          </cell>
        </row>
        <row r="58">
          <cell r="H58">
            <v>49000</v>
          </cell>
        </row>
        <row r="144">
          <cell r="H144">
            <v>20000</v>
          </cell>
        </row>
        <row r="159">
          <cell r="H159">
            <v>25000</v>
          </cell>
        </row>
        <row r="362">
          <cell r="H362">
            <v>100000</v>
          </cell>
        </row>
        <row r="559">
          <cell r="H559">
            <v>135000</v>
          </cell>
        </row>
        <row r="560">
          <cell r="H560">
            <v>115000</v>
          </cell>
        </row>
        <row r="566">
          <cell r="H566">
            <v>90000</v>
          </cell>
        </row>
        <row r="574">
          <cell r="H574">
            <v>80000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>
        <row r="1">
          <cell r="K1">
            <v>0.1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 TAMBAHAN"/>
      <sheetName val="DISAIN RDS"/>
      <sheetName val="KOEFESIEN"/>
      <sheetName val="Rekap Biaya"/>
      <sheetName val="Kuantitas &amp; Harga"/>
      <sheetName val="Pekerjaan Utama"/>
      <sheetName val="%"/>
      <sheetName val="Informasi"/>
      <sheetName val="Peta Quarry"/>
      <sheetName val="Mobilisasi"/>
      <sheetName val="Perhitungan Mobilisasi Alat"/>
      <sheetName val="Lalu Lintas"/>
      <sheetName val="Jembatan Sementara"/>
      <sheetName val="Additional"/>
      <sheetName val="3-DIV2"/>
      <sheetName val="3-DIV3"/>
      <sheetName val="3-DIV3 (2)"/>
      <sheetName val="3-DIV3 (3)"/>
      <sheetName val="3-DIV3 (4)"/>
      <sheetName val="3-DIV4"/>
      <sheetName val="3-DIV5"/>
      <sheetName val="3-DIV5-LPAS"/>
      <sheetName val="Lean Concr"/>
      <sheetName val="Sand-Bedding"/>
      <sheetName val="3-DIV6"/>
      <sheetName val="3-DIV6 Lasbutag"/>
      <sheetName val="3-DIV7"/>
      <sheetName val="3-DIV7.1"/>
      <sheetName val="3-DIV8"/>
      <sheetName val="3-DIV9"/>
      <sheetName val="3-DIV10 LS-Rutin"/>
      <sheetName val="3-DIV10 Kuantitas"/>
      <sheetName val="3-DIV10 Analisa HSP"/>
      <sheetName val="SPESIFIKASI"/>
      <sheetName val="4-Basic Price"/>
      <sheetName val="4-formulir harga bahan"/>
      <sheetName val="4-Analisa Quarry"/>
      <sheetName val="5-Peralatan"/>
      <sheetName val="5-Peralatan (2)"/>
      <sheetName val="6-Agregat Halus &amp; Kasar"/>
      <sheetName val="6-Agregat Kelas A"/>
      <sheetName val="6-Agregat Kelas B"/>
      <sheetName val="6-Agregat Kelas 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13">
          <cell r="AW13">
            <v>47472.058636363639</v>
          </cell>
        </row>
        <row r="16">
          <cell r="AW16">
            <v>70230.073977639215</v>
          </cell>
        </row>
        <row r="24">
          <cell r="AW24">
            <v>293927.19306224468</v>
          </cell>
        </row>
      </sheetData>
      <sheetData sheetId="38"/>
      <sheetData sheetId="39"/>
      <sheetData sheetId="40"/>
      <sheetData sheetId="41"/>
      <sheetData sheetId="42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-DIV2"/>
    </sheetNames>
    <sheetDataSet>
      <sheetData sheetId="0">
        <row r="1">
          <cell r="A1" t="str">
            <v>ITEM PEMBAYARAN NO.</v>
          </cell>
          <cell r="D1" t="str">
            <v>:  2.1</v>
          </cell>
          <cell r="E1" t="str">
            <v>oke</v>
          </cell>
          <cell r="J1" t="str">
            <v xml:space="preserve">Analisa EI-21 </v>
          </cell>
          <cell r="T1" t="str">
            <v xml:space="preserve">Analisa EI-21 </v>
          </cell>
        </row>
        <row r="2">
          <cell r="A2" t="str">
            <v>JENIS PEKERJAAN</v>
          </cell>
          <cell r="D2" t="str">
            <v>:  Galian Utk Drainase, Saluran dan Saluran Air</v>
          </cell>
        </row>
        <row r="3">
          <cell r="A3" t="str">
            <v>SATUAN PEMBAYARAN</v>
          </cell>
          <cell r="D3" t="str">
            <v>:  M3</v>
          </cell>
          <cell r="J3" t="str">
            <v xml:space="preserve">         URAIAN ANALISA HARGA SATUAN</v>
          </cell>
          <cell r="L3" t="str">
            <v>FORMULIR STANDAR UNTUK</v>
          </cell>
        </row>
        <row r="4">
          <cell r="L4" t="str">
            <v>PEREKAMAN ANALISA MASING-MASING HARGA SATUAN</v>
          </cell>
        </row>
        <row r="5">
          <cell r="L5" t="str">
            <v/>
          </cell>
        </row>
        <row r="6">
          <cell r="A6" t="str">
            <v>No.</v>
          </cell>
          <cell r="C6" t="str">
            <v>U R A I A N</v>
          </cell>
          <cell r="G6" t="str">
            <v>KODE</v>
          </cell>
          <cell r="H6" t="str">
            <v>KOEF.</v>
          </cell>
          <cell r="I6" t="str">
            <v>SATUAN</v>
          </cell>
          <cell r="J6" t="str">
            <v>KETERANGAN</v>
          </cell>
        </row>
        <row r="8">
          <cell r="L8" t="str">
            <v>PROYEK</v>
          </cell>
          <cell r="O8" t="str">
            <v>:</v>
          </cell>
        </row>
        <row r="9">
          <cell r="A9" t="str">
            <v>I.</v>
          </cell>
          <cell r="C9" t="str">
            <v>ASUMSI</v>
          </cell>
          <cell r="L9" t="str">
            <v>No. PAKET KONTRAK</v>
          </cell>
          <cell r="O9" t="str">
            <v>:</v>
          </cell>
        </row>
        <row r="10">
          <cell r="A10">
            <v>1</v>
          </cell>
          <cell r="C10" t="str">
            <v>Menggunakan alat berat (cara mekanik)</v>
          </cell>
          <cell r="L10" t="str">
            <v>NAMA PAKET</v>
          </cell>
          <cell r="O10" t="str">
            <v>:</v>
          </cell>
        </row>
        <row r="11">
          <cell r="A11">
            <v>2</v>
          </cell>
          <cell r="C11" t="str">
            <v>Lokasi pekerjaan : sepanjang jalan</v>
          </cell>
          <cell r="L11" t="str">
            <v>PROP / KAB / KODYA</v>
          </cell>
          <cell r="O11" t="str">
            <v>:</v>
          </cell>
        </row>
        <row r="12">
          <cell r="A12">
            <v>3</v>
          </cell>
          <cell r="C12" t="str">
            <v>Kondisi Jalan   :  sedang / baik</v>
          </cell>
          <cell r="L12" t="str">
            <v>ITEM PEMBAYARAN NO.</v>
          </cell>
          <cell r="O12" t="str">
            <v>:  2.1</v>
          </cell>
          <cell r="R12" t="str">
            <v>PERKIRAAN VOL. PEK.</v>
          </cell>
          <cell r="T12" t="str">
            <v>:</v>
          </cell>
          <cell r="U12">
            <v>1</v>
          </cell>
        </row>
        <row r="13">
          <cell r="A13">
            <v>4</v>
          </cell>
          <cell r="C13" t="str">
            <v>Jam kerja efektif per-hari</v>
          </cell>
          <cell r="G13" t="str">
            <v>Tk</v>
          </cell>
          <cell r="H13">
            <v>7</v>
          </cell>
          <cell r="I13" t="str">
            <v>jam</v>
          </cell>
          <cell r="L13" t="str">
            <v>JENIS PEKERJAAN</v>
          </cell>
          <cell r="O13" t="str">
            <v>:  Galian Utk Drainase, Saluran dan Saluran Air</v>
          </cell>
          <cell r="R13" t="str">
            <v>TOTAL HARGA (Rp.)</v>
          </cell>
          <cell r="T13" t="str">
            <v>:</v>
          </cell>
          <cell r="U13">
            <v>32339.52</v>
          </cell>
        </row>
        <row r="14">
          <cell r="A14">
            <v>5</v>
          </cell>
          <cell r="C14" t="str">
            <v>Faktor pengembangan bahan</v>
          </cell>
          <cell r="G14" t="str">
            <v>Fk</v>
          </cell>
          <cell r="H14">
            <v>1.2</v>
          </cell>
          <cell r="I14" t="str">
            <v>-</v>
          </cell>
          <cell r="L14" t="str">
            <v>SATUAN PEMBAYARAN</v>
          </cell>
          <cell r="O14" t="str">
            <v>:  M3</v>
          </cell>
          <cell r="Q14">
            <v>0</v>
          </cell>
          <cell r="R14" t="str">
            <v>% THD. BIAYA PROYEK</v>
          </cell>
          <cell r="T14" t="str">
            <v>:</v>
          </cell>
          <cell r="U14">
            <v>7.6954069998812278E-4</v>
          </cell>
        </row>
        <row r="17">
          <cell r="A17" t="str">
            <v>II.</v>
          </cell>
          <cell r="C17" t="str">
            <v>URUTAN  KERJA</v>
          </cell>
          <cell r="Q17" t="str">
            <v>PERKIRAAN</v>
          </cell>
          <cell r="R17" t="str">
            <v>HARGA</v>
          </cell>
          <cell r="S17" t="str">
            <v>JUMLAH</v>
          </cell>
        </row>
        <row r="18">
          <cell r="A18">
            <v>1</v>
          </cell>
          <cell r="C18" t="str">
            <v>Penggalian dilakukan dengan menggunakan Excavator</v>
          </cell>
          <cell r="L18" t="str">
            <v>NO.</v>
          </cell>
          <cell r="N18" t="str">
            <v>KOMPONEN</v>
          </cell>
          <cell r="P18" t="str">
            <v>SATUAN</v>
          </cell>
          <cell r="Q18" t="str">
            <v>KUANTITAS</v>
          </cell>
          <cell r="R18" t="str">
            <v>SATUAN</v>
          </cell>
          <cell r="S18" t="str">
            <v>HARGA</v>
          </cell>
        </row>
        <row r="19">
          <cell r="A19">
            <v>2</v>
          </cell>
          <cell r="C19" t="str">
            <v>Selanjutnya Excavator menuangkan material hasil</v>
          </cell>
          <cell r="R19" t="str">
            <v>(Rp.)</v>
          </cell>
          <cell r="S19" t="str">
            <v>(Rp.)</v>
          </cell>
        </row>
        <row r="20">
          <cell r="C20" t="str">
            <v>galian kedalam Dump Truck</v>
          </cell>
        </row>
        <row r="21">
          <cell r="A21">
            <v>3</v>
          </cell>
          <cell r="C21" t="str">
            <v>Dump Truck membuang material hasil galian keluar</v>
          </cell>
        </row>
        <row r="22">
          <cell r="C22" t="str">
            <v>lokasi jalan sejauh</v>
          </cell>
          <cell r="G22" t="str">
            <v>L</v>
          </cell>
          <cell r="H22">
            <v>5</v>
          </cell>
          <cell r="I22" t="str">
            <v>Km</v>
          </cell>
          <cell r="L22" t="str">
            <v>A.</v>
          </cell>
          <cell r="N22" t="str">
            <v>TENAGA</v>
          </cell>
        </row>
        <row r="23">
          <cell r="A23">
            <v>4</v>
          </cell>
          <cell r="C23" t="str">
            <v>Sekelompok pekerja akan merapikan hasil galian</v>
          </cell>
        </row>
        <row r="24">
          <cell r="L24" t="str">
            <v>1.</v>
          </cell>
          <cell r="N24" t="str">
            <v>Pekerja</v>
          </cell>
          <cell r="O24" t="str">
            <v>(L01)</v>
          </cell>
          <cell r="P24" t="str">
            <v>jam</v>
          </cell>
          <cell r="Q24">
            <v>3.6504440701875605E-2</v>
          </cell>
          <cell r="R24">
            <v>2857.14</v>
          </cell>
          <cell r="U24">
            <v>104.29829770695686</v>
          </cell>
        </row>
        <row r="25">
          <cell r="L25" t="str">
            <v>2.</v>
          </cell>
          <cell r="N25" t="str">
            <v>Mandor</v>
          </cell>
          <cell r="O25" t="str">
            <v>(L03)</v>
          </cell>
          <cell r="P25" t="str">
            <v>jam</v>
          </cell>
          <cell r="Q25">
            <v>9.1261101754689013E-3</v>
          </cell>
          <cell r="R25">
            <v>3214.29</v>
          </cell>
          <cell r="U25">
            <v>29.333964675907936</v>
          </cell>
        </row>
        <row r="26">
          <cell r="A26" t="str">
            <v>III.</v>
          </cell>
          <cell r="C26" t="str">
            <v>PEMAKAIAN BAHAN, ALAT DAN TENAGA</v>
          </cell>
        </row>
        <row r="28">
          <cell r="A28" t="str">
            <v xml:space="preserve">   1.</v>
          </cell>
          <cell r="C28" t="str">
            <v>BAHAN</v>
          </cell>
          <cell r="R28" t="str">
            <v xml:space="preserve">JUMLAH HARGA TENAGA   </v>
          </cell>
          <cell r="U28">
            <v>133.63226238286478</v>
          </cell>
        </row>
        <row r="29">
          <cell r="C29" t="str">
            <v>Tidak ada bahan yang diperlukan</v>
          </cell>
        </row>
        <row r="30">
          <cell r="L30" t="str">
            <v>B.</v>
          </cell>
          <cell r="N30" t="str">
            <v>BAHAN</v>
          </cell>
        </row>
        <row r="32">
          <cell r="A32" t="str">
            <v xml:space="preserve">   2.</v>
          </cell>
          <cell r="C32" t="str">
            <v>ALAT</v>
          </cell>
        </row>
        <row r="33">
          <cell r="A33" t="str">
            <v xml:space="preserve">   2.a.</v>
          </cell>
          <cell r="C33" t="str">
            <v>EXCAVATOR</v>
          </cell>
          <cell r="G33" t="str">
            <v>(E10)</v>
          </cell>
        </row>
        <row r="34">
          <cell r="C34" t="str">
            <v>Kapasitas Bucket</v>
          </cell>
          <cell r="G34" t="str">
            <v>V</v>
          </cell>
          <cell r="H34">
            <v>0.93</v>
          </cell>
          <cell r="I34" t="str">
            <v>M3</v>
          </cell>
        </row>
        <row r="35">
          <cell r="C35" t="str">
            <v>Faktor Bucket</v>
          </cell>
          <cell r="G35" t="str">
            <v>Fb</v>
          </cell>
          <cell r="H35">
            <v>1</v>
          </cell>
          <cell r="I35" t="str">
            <v>-</v>
          </cell>
        </row>
        <row r="36">
          <cell r="C36" t="str">
            <v>Faktor  Efisiensi alat</v>
          </cell>
          <cell r="G36" t="str">
            <v>Fa</v>
          </cell>
          <cell r="H36">
            <v>0.83</v>
          </cell>
          <cell r="I36" t="str">
            <v>-</v>
          </cell>
        </row>
        <row r="37">
          <cell r="C37" t="str">
            <v>Faktor Konversi</v>
          </cell>
          <cell r="G37" t="str">
            <v>Fv</v>
          </cell>
          <cell r="H37">
            <v>0.9</v>
          </cell>
        </row>
        <row r="39">
          <cell r="C39" t="str">
            <v>Waktu siklus</v>
          </cell>
          <cell r="G39" t="str">
            <v>Ts1</v>
          </cell>
          <cell r="R39" t="str">
            <v xml:space="preserve">JUMLAH HARGA BAHAN   </v>
          </cell>
          <cell r="U39">
            <v>0</v>
          </cell>
        </row>
        <row r="40">
          <cell r="C40" t="str">
            <v>- Menggali,  memuat dan berputar</v>
          </cell>
          <cell r="G40" t="str">
            <v>T1</v>
          </cell>
          <cell r="H40">
            <v>0.317</v>
          </cell>
          <cell r="I40" t="str">
            <v>menit</v>
          </cell>
        </row>
        <row r="41">
          <cell r="C41" t="str">
            <v>- Lain-lain</v>
          </cell>
          <cell r="G41" t="str">
            <v>T2</v>
          </cell>
          <cell r="I41" t="str">
            <v>menit</v>
          </cell>
          <cell r="L41" t="str">
            <v>C.</v>
          </cell>
          <cell r="N41" t="str">
            <v>PERALATAN</v>
          </cell>
        </row>
        <row r="42">
          <cell r="G42" t="str">
            <v>Ts1</v>
          </cell>
          <cell r="H42">
            <v>0.317</v>
          </cell>
          <cell r="I42" t="str">
            <v>menit</v>
          </cell>
        </row>
        <row r="43">
          <cell r="L43" t="str">
            <v>1.</v>
          </cell>
          <cell r="N43" t="str">
            <v>Excavator</v>
          </cell>
          <cell r="O43" t="str">
            <v>(E10)</v>
          </cell>
          <cell r="P43" t="str">
            <v>jam</v>
          </cell>
          <cell r="Q43">
            <v>9.1261101754689013E-3</v>
          </cell>
          <cell r="R43">
            <v>238185.05650827778</v>
          </cell>
          <cell r="U43">
            <v>2173.7030678448291</v>
          </cell>
        </row>
        <row r="44">
          <cell r="C44" t="str">
            <v>Kap. Prod. / jam =</v>
          </cell>
          <cell r="D44" t="str">
            <v>V  x Fb x Fa x Fv x  60</v>
          </cell>
          <cell r="G44" t="str">
            <v>Q1</v>
          </cell>
          <cell r="H44">
            <v>109.5757097791798</v>
          </cell>
          <cell r="I44" t="str">
            <v xml:space="preserve">M3  </v>
          </cell>
          <cell r="L44" t="str">
            <v>2.</v>
          </cell>
          <cell r="N44" t="str">
            <v>Dump Truck</v>
          </cell>
          <cell r="O44" t="str">
            <v>(E08)</v>
          </cell>
          <cell r="P44" t="str">
            <v>jam</v>
          </cell>
          <cell r="Q44">
            <v>0.16982088218140085</v>
          </cell>
          <cell r="R44">
            <v>153645.58193291764</v>
          </cell>
          <cell r="U44">
            <v>26092.228267122777</v>
          </cell>
        </row>
        <row r="45">
          <cell r="D45" t="str">
            <v>Ts1 x Fk</v>
          </cell>
          <cell r="L45" t="str">
            <v>3.</v>
          </cell>
          <cell r="N45" t="str">
            <v>Alat Bantu</v>
          </cell>
          <cell r="P45" t="str">
            <v>Ls</v>
          </cell>
          <cell r="Q45">
            <v>1</v>
          </cell>
          <cell r="R45">
            <v>1000</v>
          </cell>
          <cell r="U45">
            <v>1000</v>
          </cell>
        </row>
        <row r="47">
          <cell r="C47" t="str">
            <v>Koefisien Alat / M3</v>
          </cell>
          <cell r="D47" t="str">
            <v xml:space="preserve"> =  1  :  Q1</v>
          </cell>
          <cell r="G47" t="str">
            <v>-</v>
          </cell>
          <cell r="H47">
            <v>9.1261101754689013E-3</v>
          </cell>
          <cell r="I47" t="str">
            <v>Jam</v>
          </cell>
        </row>
        <row r="50">
          <cell r="R50" t="str">
            <v xml:space="preserve">JUMLAH HARGA PERALATAN   </v>
          </cell>
          <cell r="U50">
            <v>29265.931334967605</v>
          </cell>
        </row>
        <row r="51">
          <cell r="A51" t="str">
            <v xml:space="preserve">   2.b.</v>
          </cell>
          <cell r="C51" t="str">
            <v>DUMP TRUCK</v>
          </cell>
          <cell r="G51" t="str">
            <v>(E08)</v>
          </cell>
        </row>
        <row r="52">
          <cell r="C52" t="str">
            <v>Kaasitas bak</v>
          </cell>
          <cell r="G52" t="str">
            <v>V</v>
          </cell>
          <cell r="H52">
            <v>4</v>
          </cell>
          <cell r="I52" t="str">
            <v>M3</v>
          </cell>
          <cell r="L52" t="str">
            <v>D.</v>
          </cell>
          <cell r="N52" t="str">
            <v>JUMLAH HARGA TENAGA, BAHAN DAN PERALATAN  ( A + B + C )</v>
          </cell>
          <cell r="U52">
            <v>29399.563597350469</v>
          </cell>
        </row>
        <row r="53">
          <cell r="C53" t="str">
            <v>Faktor  efisiensi alat</v>
          </cell>
          <cell r="G53" t="str">
            <v>Fa</v>
          </cell>
          <cell r="H53">
            <v>0.83</v>
          </cell>
          <cell r="I53" t="str">
            <v>-</v>
          </cell>
          <cell r="L53" t="str">
            <v>E.</v>
          </cell>
          <cell r="N53" t="str">
            <v>OVERHEAD &amp; PROFIT</v>
          </cell>
          <cell r="P53">
            <v>10</v>
          </cell>
          <cell r="Q53" t="str">
            <v>%  x  D</v>
          </cell>
          <cell r="U53">
            <v>2939.956359735047</v>
          </cell>
        </row>
        <row r="54">
          <cell r="C54" t="str">
            <v>Kecepatan rata-rata bermuatan</v>
          </cell>
          <cell r="G54" t="str">
            <v>v1</v>
          </cell>
          <cell r="H54">
            <v>20</v>
          </cell>
          <cell r="I54" t="str">
            <v>Km/Jam</v>
          </cell>
          <cell r="L54" t="str">
            <v>F.</v>
          </cell>
          <cell r="N54" t="str">
            <v>HARGA SATUAN PEKERJAAN  ( D + E )</v>
          </cell>
          <cell r="U54">
            <v>32339.519957085515</v>
          </cell>
        </row>
        <row r="55">
          <cell r="C55" t="str">
            <v>Kecepatan rata-rata kosong</v>
          </cell>
          <cell r="G55" t="str">
            <v>v2</v>
          </cell>
          <cell r="H55">
            <v>30</v>
          </cell>
          <cell r="I55" t="str">
            <v>Km/Jam</v>
          </cell>
          <cell r="L55" t="str">
            <v>Note: 1</v>
          </cell>
          <cell r="N55" t="str">
            <v>SATUAN dapat berdasarkan atas jam operasi untuk Tenaga Kerja dan Peralatan, volume dan/atau ukuran</v>
          </cell>
        </row>
        <row r="56">
          <cell r="C56" t="str">
            <v>Waktu  siklus  :</v>
          </cell>
          <cell r="G56" t="str">
            <v>Ts2</v>
          </cell>
          <cell r="N56" t="str">
            <v>berat untuk bahan-bahan.</v>
          </cell>
        </row>
        <row r="57">
          <cell r="C57" t="str">
            <v>- Waktu tempuh isi</v>
          </cell>
          <cell r="E57" t="str">
            <v>=   (L  :  v1)  x  60</v>
          </cell>
          <cell r="G57" t="str">
            <v>T1</v>
          </cell>
          <cell r="H57">
            <v>15</v>
          </cell>
          <cell r="I57" t="str">
            <v>menit</v>
          </cell>
          <cell r="L57">
            <v>2</v>
          </cell>
          <cell r="N57" t="str">
            <v>Kuantitas satuan adalah kuantitas setiap komponen untuk menyelesaikan satu satuan pekerjaan dari nomor</v>
          </cell>
        </row>
        <row r="58">
          <cell r="C58" t="str">
            <v>- Waktu tempuh kosong</v>
          </cell>
          <cell r="E58" t="str">
            <v>=   (L  :  v2)  x  60</v>
          </cell>
          <cell r="G58" t="str">
            <v>T2</v>
          </cell>
          <cell r="H58">
            <v>10</v>
          </cell>
          <cell r="I58" t="str">
            <v>menit</v>
          </cell>
          <cell r="N58" t="str">
            <v>mata pembayaran.</v>
          </cell>
        </row>
        <row r="59">
          <cell r="C59" t="str">
            <v>- Muat</v>
          </cell>
          <cell r="E59" t="str">
            <v>=   (V  :  Q1) x 60</v>
          </cell>
          <cell r="G59" t="str">
            <v>T3</v>
          </cell>
          <cell r="H59">
            <v>2.1902664421125362</v>
          </cell>
          <cell r="I59" t="str">
            <v>menit</v>
          </cell>
          <cell r="L59">
            <v>3</v>
          </cell>
          <cell r="N59" t="str">
            <v>Biaya satuan untuk peralatan sudah termasuk bahan bakar, bahan habis dipakai dan operator.</v>
          </cell>
        </row>
        <row r="60">
          <cell r="C60" t="str">
            <v>- Lain-lain</v>
          </cell>
          <cell r="G60" t="str">
            <v>T4</v>
          </cell>
          <cell r="H60">
            <v>1</v>
          </cell>
          <cell r="I60" t="str">
            <v>menit</v>
          </cell>
          <cell r="L60">
            <v>4</v>
          </cell>
          <cell r="N60" t="str">
            <v>Biaya satuan sudah termasuk pengeluaran untuk seluruh pajak yang berkaitan (tetapi tidak termasuk PPN</v>
          </cell>
        </row>
        <row r="61">
          <cell r="G61" t="str">
            <v>Ts2</v>
          </cell>
          <cell r="H61">
            <v>28.190266442112538</v>
          </cell>
          <cell r="I61" t="str">
            <v>menit</v>
          </cell>
          <cell r="N61" t="str">
            <v>yang dibayar dari kontrak) dan biaya-biaya lainnya.</v>
          </cell>
        </row>
        <row r="62">
          <cell r="J62" t="str">
            <v>Berlanjut ke halaman berikut</v>
          </cell>
        </row>
        <row r="63">
          <cell r="A63" t="str">
            <v>ITEM PEMBAYARAN NO.</v>
          </cell>
          <cell r="D63" t="str">
            <v>:  2.1</v>
          </cell>
          <cell r="J63" t="str">
            <v xml:space="preserve">Analisa EI-21 </v>
          </cell>
        </row>
        <row r="64">
          <cell r="A64" t="str">
            <v>JENIS PEKERJAAN</v>
          </cell>
          <cell r="D64" t="str">
            <v>:  Galian Utk Drainase, Saluran dan Saluran Air</v>
          </cell>
        </row>
        <row r="65">
          <cell r="A65" t="str">
            <v>SATUAN PEMBAYARAN</v>
          </cell>
          <cell r="D65" t="str">
            <v>:  M3</v>
          </cell>
          <cell r="J65" t="str">
            <v xml:space="preserve">         URAIAN ANALISA HARGA SATUAN</v>
          </cell>
        </row>
        <row r="66">
          <cell r="J66" t="str">
            <v>Lanjutan</v>
          </cell>
        </row>
        <row r="68">
          <cell r="A68" t="str">
            <v>No.</v>
          </cell>
          <cell r="C68" t="str">
            <v>U R A I A N</v>
          </cell>
          <cell r="G68" t="str">
            <v>KODE</v>
          </cell>
          <cell r="H68" t="str">
            <v>KOEF.</v>
          </cell>
          <cell r="I68" t="str">
            <v>SATUAN</v>
          </cell>
          <cell r="J68" t="str">
            <v>KETERANGAN</v>
          </cell>
        </row>
        <row r="71">
          <cell r="C71" t="str">
            <v>Kapasitas Produksi / Jam   =</v>
          </cell>
          <cell r="E71" t="str">
            <v>V x Fa x 60</v>
          </cell>
          <cell r="G71" t="str">
            <v>Q2</v>
          </cell>
          <cell r="H71">
            <v>5.888557326723876</v>
          </cell>
          <cell r="I71" t="str">
            <v>M3</v>
          </cell>
        </row>
        <row r="72">
          <cell r="E72" t="str">
            <v xml:space="preserve">    Fk x Ts2</v>
          </cell>
        </row>
        <row r="75">
          <cell r="C75" t="str">
            <v>Koefisien Alat / M3</v>
          </cell>
          <cell r="D75" t="str">
            <v xml:space="preserve"> =  1  :  Q2</v>
          </cell>
          <cell r="G75" t="str">
            <v>-</v>
          </cell>
          <cell r="H75">
            <v>0.16982088218140085</v>
          </cell>
          <cell r="I75" t="str">
            <v>Jam</v>
          </cell>
        </row>
        <row r="78">
          <cell r="A78" t="str">
            <v>2.d.</v>
          </cell>
          <cell r="C78" t="str">
            <v>ALAT  BANTU</v>
          </cell>
        </row>
        <row r="79">
          <cell r="C79" t="str">
            <v>Diperlukan alat-alat bantu kecil</v>
          </cell>
          <cell r="J79" t="str">
            <v>Lump Sump</v>
          </cell>
        </row>
        <row r="80">
          <cell r="C80" t="str">
            <v>- Sekop</v>
          </cell>
        </row>
        <row r="81">
          <cell r="C81" t="str">
            <v>- Keranjang + Sapu</v>
          </cell>
        </row>
        <row r="83">
          <cell r="A83" t="str">
            <v xml:space="preserve">   3.</v>
          </cell>
          <cell r="C83" t="str">
            <v>TENAGA</v>
          </cell>
        </row>
        <row r="84">
          <cell r="C84" t="str">
            <v>Produksi menentukan : EXCAVATOR</v>
          </cell>
          <cell r="G84" t="str">
            <v>Q1</v>
          </cell>
          <cell r="H84">
            <v>109.5757097791798</v>
          </cell>
          <cell r="I84" t="str">
            <v>M3/Jam</v>
          </cell>
        </row>
        <row r="85">
          <cell r="C85" t="str">
            <v>Produksi Galian / hari  =  Tk x Q1</v>
          </cell>
          <cell r="G85" t="str">
            <v>Qt</v>
          </cell>
          <cell r="H85">
            <v>767.02996845425866</v>
          </cell>
          <cell r="I85" t="str">
            <v>M3</v>
          </cell>
        </row>
        <row r="86">
          <cell r="C86" t="str">
            <v>Kebutuhan tenaga :</v>
          </cell>
        </row>
        <row r="87">
          <cell r="D87" t="str">
            <v>- Pekerja</v>
          </cell>
          <cell r="G87" t="str">
            <v>P</v>
          </cell>
          <cell r="H87">
            <v>4</v>
          </cell>
          <cell r="I87" t="str">
            <v>orang</v>
          </cell>
        </row>
        <row r="88">
          <cell r="D88" t="str">
            <v>- Mandor</v>
          </cell>
          <cell r="G88" t="str">
            <v>M</v>
          </cell>
          <cell r="H88">
            <v>1</v>
          </cell>
          <cell r="I88" t="str">
            <v>orang</v>
          </cell>
        </row>
        <row r="90">
          <cell r="C90" t="str">
            <v>Koefisien tenaga / M3   :</v>
          </cell>
        </row>
        <row r="91">
          <cell r="D91" t="str">
            <v>- Pekerja</v>
          </cell>
          <cell r="E91" t="str">
            <v>= (Tk x P) : Qt</v>
          </cell>
          <cell r="G91" t="str">
            <v>(L01)</v>
          </cell>
          <cell r="H91">
            <v>3.6504440701875605E-2</v>
          </cell>
          <cell r="I91" t="str">
            <v>Jam</v>
          </cell>
        </row>
        <row r="92">
          <cell r="D92" t="str">
            <v>- Mandor</v>
          </cell>
          <cell r="E92" t="str">
            <v>= (Tk x M) : Qt</v>
          </cell>
          <cell r="G92" t="str">
            <v>(L03)</v>
          </cell>
          <cell r="H92">
            <v>9.1261101754689013E-3</v>
          </cell>
          <cell r="I92" t="str">
            <v>Jam</v>
          </cell>
        </row>
        <row r="94">
          <cell r="A94" t="str">
            <v>4.</v>
          </cell>
          <cell r="C94" t="str">
            <v>HARGA DASAR SATUAN UPAH, BAHAN DAN ALAT</v>
          </cell>
        </row>
        <row r="95">
          <cell r="C95" t="str">
            <v>Lihat lampiran.</v>
          </cell>
        </row>
        <row r="97">
          <cell r="A97" t="str">
            <v>5.</v>
          </cell>
          <cell r="C97" t="str">
            <v>ANALISA HARGA SATUAN PEKERJAAN</v>
          </cell>
        </row>
        <row r="98">
          <cell r="C98" t="str">
            <v>Lihat perhitungan dalam FORMULIR STANDAR UNTUK</v>
          </cell>
        </row>
        <row r="99">
          <cell r="C99" t="str">
            <v>PEREKEMAN ANALISA MASING-MASING HARGA</v>
          </cell>
        </row>
        <row r="100">
          <cell r="C100" t="str">
            <v>SATUAN.</v>
          </cell>
        </row>
        <row r="101">
          <cell r="C101" t="str">
            <v>Didapat Harga Satuan Pekerjaan :</v>
          </cell>
        </row>
        <row r="103">
          <cell r="C103" t="str">
            <v xml:space="preserve">Rp.  </v>
          </cell>
          <cell r="D103">
            <v>32339.519957085515</v>
          </cell>
          <cell r="E103" t="str">
            <v xml:space="preserve"> / M3</v>
          </cell>
        </row>
        <row r="106">
          <cell r="A106" t="str">
            <v>6.</v>
          </cell>
          <cell r="C106" t="str">
            <v>WAKTU PELAKSANAAN YANG DIPERLUKAN</v>
          </cell>
        </row>
        <row r="107">
          <cell r="C107" t="str">
            <v>Masa Pelaksanaan :</v>
          </cell>
          <cell r="D107" t="str">
            <v>. . . . . . . . . . . .</v>
          </cell>
          <cell r="E107" t="str">
            <v>bulan</v>
          </cell>
        </row>
        <row r="109">
          <cell r="A109" t="str">
            <v>7.</v>
          </cell>
          <cell r="C109" t="str">
            <v>VOLUME PEKERJAAN YANG DIPERLUKAN</v>
          </cell>
        </row>
        <row r="110">
          <cell r="C110" t="str">
            <v>Volume pekerjaan  :</v>
          </cell>
          <cell r="D110">
            <v>1</v>
          </cell>
          <cell r="E110" t="str">
            <v>M3</v>
          </cell>
        </row>
        <row r="121">
          <cell r="T121" t="str">
            <v xml:space="preserve">Analisa LI-22 </v>
          </cell>
        </row>
        <row r="123">
          <cell r="A123" t="str">
            <v>ITEM PEMBAYARAN NO.</v>
          </cell>
          <cell r="D123" t="str">
            <v>:  2.2</v>
          </cell>
          <cell r="E123" t="str">
            <v>oke</v>
          </cell>
          <cell r="J123" t="str">
            <v xml:space="preserve">Analisa EI-22 </v>
          </cell>
        </row>
        <row r="124">
          <cell r="A124" t="str">
            <v>JENIS PEKERJAAN</v>
          </cell>
          <cell r="D124" t="str">
            <v>:  Pasangan Batu Dengan Mortar untuk Saluran</v>
          </cell>
          <cell r="L124" t="str">
            <v>FORMULIR STANDAR UNTUK</v>
          </cell>
        </row>
        <row r="125">
          <cell r="A125" t="str">
            <v>SATUAN PEMBAYARAN</v>
          </cell>
          <cell r="D125" t="str">
            <v>:  M3</v>
          </cell>
          <cell r="J125" t="str">
            <v xml:space="preserve">         URAIAN ANALISA HARGA SATUAN</v>
          </cell>
          <cell r="L125" t="str">
            <v>PEREKAMAN ANALISA MASING-MASING HARGA SATUAN</v>
          </cell>
        </row>
        <row r="126">
          <cell r="L126" t="str">
            <v/>
          </cell>
        </row>
        <row r="128">
          <cell r="A128" t="str">
            <v>No.</v>
          </cell>
          <cell r="C128" t="str">
            <v>U R A I A N</v>
          </cell>
          <cell r="G128" t="str">
            <v>KODE</v>
          </cell>
          <cell r="H128" t="str">
            <v>KOEF.</v>
          </cell>
          <cell r="I128" t="str">
            <v>SATUAN</v>
          </cell>
          <cell r="J128" t="str">
            <v>KETERANGAN</v>
          </cell>
        </row>
        <row r="129">
          <cell r="L129" t="str">
            <v>PROYEK</v>
          </cell>
          <cell r="O129" t="str">
            <v>:</v>
          </cell>
        </row>
        <row r="130">
          <cell r="L130" t="str">
            <v>No. PAKET KONTRAK</v>
          </cell>
          <cell r="O130" t="str">
            <v>:</v>
          </cell>
        </row>
        <row r="131">
          <cell r="A131" t="str">
            <v>I.</v>
          </cell>
          <cell r="C131" t="str">
            <v>ASUMSI</v>
          </cell>
          <cell r="L131" t="str">
            <v>NAMA PAKET</v>
          </cell>
          <cell r="O131" t="str">
            <v>:</v>
          </cell>
        </row>
        <row r="132">
          <cell r="A132">
            <v>1</v>
          </cell>
          <cell r="C132" t="str">
            <v>Menggunakan alat (cara mekanik)</v>
          </cell>
          <cell r="L132" t="str">
            <v>PROP / KAB / KODYA</v>
          </cell>
          <cell r="O132" t="str">
            <v>:</v>
          </cell>
        </row>
        <row r="133">
          <cell r="A133">
            <v>2</v>
          </cell>
          <cell r="C133" t="str">
            <v>Lokasi pekerjaan : sepanjang jalan</v>
          </cell>
          <cell r="L133" t="str">
            <v>ITEM PEMBAYARAN NO.</v>
          </cell>
          <cell r="O133" t="str">
            <v>:  2.2</v>
          </cell>
          <cell r="R133" t="str">
            <v>PERKIRAAN VOL. PEK.</v>
          </cell>
          <cell r="T133" t="str">
            <v>:</v>
          </cell>
          <cell r="U133">
            <v>1</v>
          </cell>
        </row>
        <row r="134">
          <cell r="A134">
            <v>3</v>
          </cell>
          <cell r="C134" t="str">
            <v>Bahan dasar (batu, pasir dan semen) diterima</v>
          </cell>
          <cell r="L134" t="str">
            <v>JENIS PEKERJAAN</v>
          </cell>
          <cell r="O134" t="str">
            <v>:  Pasangan Batu Dengan Mortar untuk Saluran</v>
          </cell>
          <cell r="R134" t="str">
            <v>TOTAL HARGA (Rp.)</v>
          </cell>
          <cell r="T134" t="str">
            <v>:</v>
          </cell>
          <cell r="U134">
            <v>32339.52</v>
          </cell>
        </row>
        <row r="135">
          <cell r="C135" t="str">
            <v>seluruhnya di lokasi pekerjaan</v>
          </cell>
          <cell r="L135" t="str">
            <v>SATUAN PEMBAYARAN</v>
          </cell>
          <cell r="O135" t="str">
            <v>:  M3</v>
          </cell>
          <cell r="R135" t="str">
            <v>% THD. BIAYA PROYEK</v>
          </cell>
          <cell r="T135" t="str">
            <v>:</v>
          </cell>
          <cell r="U135" t="e">
            <v>#DIV/0!</v>
          </cell>
        </row>
        <row r="136">
          <cell r="A136">
            <v>4</v>
          </cell>
          <cell r="C136" t="str">
            <v>Jarak rata-rata Base camp ke lokasi pekerjaan</v>
          </cell>
          <cell r="G136" t="str">
            <v>L</v>
          </cell>
          <cell r="H136">
            <v>8.7249999999999996</v>
          </cell>
          <cell r="I136" t="str">
            <v>KM</v>
          </cell>
        </row>
        <row r="137">
          <cell r="A137">
            <v>5</v>
          </cell>
          <cell r="C137" t="str">
            <v>Jam kerja efektif per-hari</v>
          </cell>
          <cell r="G137" t="str">
            <v>Tk</v>
          </cell>
          <cell r="H137">
            <v>7</v>
          </cell>
          <cell r="I137" t="str">
            <v>jam</v>
          </cell>
        </row>
        <row r="138">
          <cell r="A138">
            <v>6</v>
          </cell>
          <cell r="C138" t="str">
            <v>Perbandingan Pasir &amp; Semen</v>
          </cell>
          <cell r="E138" t="str">
            <v>: - Volume Semen</v>
          </cell>
          <cell r="G138" t="str">
            <v>Sm</v>
          </cell>
          <cell r="H138">
            <v>20</v>
          </cell>
          <cell r="I138" t="str">
            <v>%</v>
          </cell>
          <cell r="J138" t="str">
            <v xml:space="preserve"> Kuat Tekan min.</v>
          </cell>
          <cell r="Q138" t="str">
            <v>PERKIRAAN</v>
          </cell>
          <cell r="R138" t="str">
            <v>HARGA</v>
          </cell>
          <cell r="S138" t="str">
            <v>JUMLAH</v>
          </cell>
        </row>
        <row r="139">
          <cell r="E139" t="str">
            <v>: - Volume Pasir</v>
          </cell>
          <cell r="G139" t="str">
            <v>Ps</v>
          </cell>
          <cell r="H139">
            <v>80</v>
          </cell>
          <cell r="I139" t="str">
            <v>%</v>
          </cell>
          <cell r="J139" t="str">
            <v xml:space="preserve"> 50 kg/cm2</v>
          </cell>
          <cell r="L139" t="str">
            <v>NO.</v>
          </cell>
          <cell r="N139" t="str">
            <v>KOMPONEN</v>
          </cell>
          <cell r="P139" t="str">
            <v>SATUAN</v>
          </cell>
          <cell r="Q139" t="str">
            <v>KUANTITAS</v>
          </cell>
          <cell r="R139" t="str">
            <v>SATUAN</v>
          </cell>
          <cell r="S139" t="str">
            <v>HARGA</v>
          </cell>
        </row>
        <row r="140">
          <cell r="A140">
            <v>7</v>
          </cell>
          <cell r="C140" t="str">
            <v>Perbandingan Batu &amp; Mortar  :</v>
          </cell>
          <cell r="R140" t="str">
            <v>(Rp.)</v>
          </cell>
          <cell r="S140" t="str">
            <v>(Rp.)</v>
          </cell>
        </row>
        <row r="141">
          <cell r="C141" t="str">
            <v>- Batu</v>
          </cell>
          <cell r="G141" t="str">
            <v>Bt</v>
          </cell>
          <cell r="H141">
            <v>60</v>
          </cell>
          <cell r="I141" t="str">
            <v>%</v>
          </cell>
        </row>
        <row r="142">
          <cell r="C142" t="str">
            <v>- Mortar (campuran semen &amp; pasir)</v>
          </cell>
          <cell r="G142" t="str">
            <v>Mr</v>
          </cell>
          <cell r="H142">
            <v>40</v>
          </cell>
          <cell r="I142" t="str">
            <v>%</v>
          </cell>
        </row>
        <row r="143">
          <cell r="A143">
            <v>8</v>
          </cell>
          <cell r="C143" t="str">
            <v>Berat Jenis Bahan  :</v>
          </cell>
          <cell r="L143" t="str">
            <v>A.</v>
          </cell>
          <cell r="N143" t="str">
            <v>TENAGA</v>
          </cell>
        </row>
        <row r="144">
          <cell r="C144" t="str">
            <v>- Pasangan Batu Dengan Mortar</v>
          </cell>
          <cell r="G144" t="str">
            <v>D1</v>
          </cell>
          <cell r="H144">
            <v>2.4</v>
          </cell>
          <cell r="I144" t="str">
            <v>ton/M3</v>
          </cell>
        </row>
        <row r="145">
          <cell r="C145" t="str">
            <v>- Batu</v>
          </cell>
          <cell r="G145" t="str">
            <v>D2</v>
          </cell>
          <cell r="H145">
            <v>1.6</v>
          </cell>
          <cell r="I145" t="str">
            <v>ton/M3</v>
          </cell>
          <cell r="L145" t="str">
            <v>1.</v>
          </cell>
          <cell r="N145" t="str">
            <v>Pekerja</v>
          </cell>
          <cell r="O145" t="str">
            <v>(L01)</v>
          </cell>
          <cell r="P145" t="str">
            <v>jam</v>
          </cell>
          <cell r="Q145">
            <v>5.2208835341365463</v>
          </cell>
          <cell r="R145">
            <v>2857.14</v>
          </cell>
          <cell r="U145">
            <v>14916.795180722891</v>
          </cell>
        </row>
        <row r="146">
          <cell r="C146" t="str">
            <v>- Adukan (mortar)</v>
          </cell>
          <cell r="G146" t="str">
            <v>D3</v>
          </cell>
          <cell r="H146">
            <v>1.8</v>
          </cell>
          <cell r="I146" t="str">
            <v>ton/M3</v>
          </cell>
          <cell r="L146" t="str">
            <v>2.</v>
          </cell>
          <cell r="N146" t="str">
            <v>Tukang Batu</v>
          </cell>
          <cell r="O146" t="str">
            <v>(L02)</v>
          </cell>
          <cell r="P146" t="str">
            <v>jam</v>
          </cell>
          <cell r="Q146">
            <v>1.5662650602409638</v>
          </cell>
          <cell r="R146">
            <v>4285.71</v>
          </cell>
          <cell r="U146">
            <v>6712.5578313253009</v>
          </cell>
        </row>
        <row r="147">
          <cell r="C147" t="str">
            <v>- Pasir</v>
          </cell>
          <cell r="G147" t="str">
            <v>D4</v>
          </cell>
          <cell r="H147">
            <v>1.67</v>
          </cell>
          <cell r="I147" t="str">
            <v>ton/M3</v>
          </cell>
          <cell r="L147" t="str">
            <v>3.</v>
          </cell>
          <cell r="N147" t="str">
            <v>Mandor</v>
          </cell>
          <cell r="O147" t="str">
            <v>(L03)</v>
          </cell>
          <cell r="P147" t="str">
            <v>jam</v>
          </cell>
          <cell r="Q147">
            <v>0.52208835341365456</v>
          </cell>
          <cell r="R147">
            <v>3214.29</v>
          </cell>
          <cell r="U147">
            <v>1678.1433734939758</v>
          </cell>
        </row>
        <row r="148">
          <cell r="C148" t="str">
            <v>- Semen Portland</v>
          </cell>
          <cell r="G148" t="str">
            <v>D5</v>
          </cell>
          <cell r="H148">
            <v>1.44</v>
          </cell>
          <cell r="I148" t="str">
            <v>ton/M3</v>
          </cell>
        </row>
        <row r="149">
          <cell r="Q149" t="str">
            <v xml:space="preserve">JUMLAH HARGA TENAGA   </v>
          </cell>
          <cell r="U149">
            <v>23307.496385542167</v>
          </cell>
        </row>
        <row r="150">
          <cell r="A150" t="str">
            <v>II.</v>
          </cell>
          <cell r="C150" t="str">
            <v>URUTAN KERJA</v>
          </cell>
        </row>
        <row r="151">
          <cell r="A151">
            <v>1</v>
          </cell>
          <cell r="C151" t="str">
            <v>Semen, pasir dan air dicampur dan diaduk menjadi</v>
          </cell>
          <cell r="L151" t="str">
            <v>B.</v>
          </cell>
          <cell r="N151" t="str">
            <v>BAHAN</v>
          </cell>
        </row>
        <row r="152">
          <cell r="C152" t="str">
            <v>mortar dengan menggunakan alat bantu</v>
          </cell>
        </row>
        <row r="153">
          <cell r="A153">
            <v>2</v>
          </cell>
          <cell r="C153" t="str">
            <v>Batu dibersihkan dan dibasahi seluruh permukaannya</v>
          </cell>
          <cell r="L153" t="str">
            <v>1.</v>
          </cell>
          <cell r="N153" t="str">
            <v>Batu</v>
          </cell>
          <cell r="O153" t="str">
            <v>(M02)</v>
          </cell>
          <cell r="P153" t="str">
            <v>M3</v>
          </cell>
          <cell r="Q153">
            <v>1.08</v>
          </cell>
          <cell r="R153">
            <v>166100</v>
          </cell>
          <cell r="U153">
            <v>179388</v>
          </cell>
        </row>
        <row r="154">
          <cell r="C154" t="str">
            <v>sebelum dipasang</v>
          </cell>
          <cell r="L154" t="str">
            <v>2.</v>
          </cell>
          <cell r="N154" t="str">
            <v>Semen (PC)</v>
          </cell>
          <cell r="O154" t="str">
            <v>(M12)</v>
          </cell>
          <cell r="P154" t="str">
            <v>zak</v>
          </cell>
          <cell r="Q154">
            <v>161</v>
          </cell>
          <cell r="R154">
            <v>688.65625</v>
          </cell>
          <cell r="U154">
            <v>110873.65625</v>
          </cell>
        </row>
        <row r="155">
          <cell r="A155">
            <v>3</v>
          </cell>
          <cell r="C155" t="str">
            <v>Penyelesaian dan perapihan setelah pemasangan</v>
          </cell>
          <cell r="L155" t="str">
            <v>3.</v>
          </cell>
          <cell r="N155" t="str">
            <v>Pasir</v>
          </cell>
          <cell r="O155" t="str">
            <v>(M01)</v>
          </cell>
          <cell r="P155" t="str">
            <v>M3</v>
          </cell>
          <cell r="Q155">
            <v>0.48287425149700602</v>
          </cell>
          <cell r="R155">
            <v>54300</v>
          </cell>
          <cell r="U155">
            <v>26220.071856287428</v>
          </cell>
        </row>
        <row r="157">
          <cell r="A157" t="str">
            <v>III.</v>
          </cell>
          <cell r="C157" t="str">
            <v>PEMAKAIAN BAHAN, ALAT DAN TENAGA</v>
          </cell>
        </row>
        <row r="159">
          <cell r="A159" t="str">
            <v xml:space="preserve">   1.</v>
          </cell>
          <cell r="C159" t="str">
            <v>BAHAN</v>
          </cell>
        </row>
        <row r="160">
          <cell r="A160" t="str">
            <v>1.a.</v>
          </cell>
          <cell r="C160" t="str">
            <v>Batu     -----&gt;</v>
          </cell>
          <cell r="D160" t="str">
            <v>{(Bt x D1 x 1 M3) : D2} x 1.20</v>
          </cell>
          <cell r="G160" t="str">
            <v>(M02)</v>
          </cell>
          <cell r="H160">
            <v>1.08</v>
          </cell>
          <cell r="I160" t="str">
            <v>M3</v>
          </cell>
          <cell r="J160" t="str">
            <v xml:space="preserve"> Lepas</v>
          </cell>
          <cell r="Q160" t="str">
            <v xml:space="preserve">JUMLAH HARGA BAHAN   </v>
          </cell>
          <cell r="U160">
            <v>316481.72810628742</v>
          </cell>
        </row>
        <row r="161">
          <cell r="A161" t="str">
            <v>1.b.</v>
          </cell>
          <cell r="C161" t="str">
            <v>Semen    ----&gt;</v>
          </cell>
          <cell r="D161" t="str">
            <v>Sm x {(Mr x D1 x 1 M3} : D3} x 1.05</v>
          </cell>
          <cell r="H161">
            <v>0.11200000000000002</v>
          </cell>
          <cell r="I161" t="str">
            <v>M3</v>
          </cell>
        </row>
        <row r="162">
          <cell r="D162" t="str">
            <v>x {D5 x (1000)}</v>
          </cell>
          <cell r="G162" t="str">
            <v>(M12)</v>
          </cell>
          <cell r="H162">
            <v>161</v>
          </cell>
          <cell r="I162" t="str">
            <v>Kg</v>
          </cell>
          <cell r="L162" t="str">
            <v>C.</v>
          </cell>
          <cell r="N162" t="str">
            <v>PERALATAN</v>
          </cell>
        </row>
        <row r="163">
          <cell r="A163" t="str">
            <v>1.c.</v>
          </cell>
          <cell r="C163" t="str">
            <v>Pasir    -----&gt;</v>
          </cell>
          <cell r="D163" t="str">
            <v>Ps x {(Mr x D1 x 1 M3) : D4} x 1.05</v>
          </cell>
          <cell r="G163" t="str">
            <v>(M01)</v>
          </cell>
          <cell r="H163">
            <v>0.48287425149700602</v>
          </cell>
          <cell r="I163" t="str">
            <v>M3</v>
          </cell>
        </row>
        <row r="164">
          <cell r="L164" t="str">
            <v>1.</v>
          </cell>
          <cell r="N164" t="str">
            <v>Conc. Mixer</v>
          </cell>
          <cell r="O164" t="str">
            <v>(E06)</v>
          </cell>
          <cell r="P164" t="str">
            <v>jam</v>
          </cell>
          <cell r="Q164">
            <v>0.52208835341365456</v>
          </cell>
          <cell r="R164">
            <v>47472.058636363639</v>
          </cell>
          <cell r="U164">
            <v>24784.60892661555</v>
          </cell>
        </row>
        <row r="165">
          <cell r="A165" t="str">
            <v>2.</v>
          </cell>
          <cell r="C165" t="str">
            <v>ALAT</v>
          </cell>
          <cell r="L165" t="str">
            <v>2.</v>
          </cell>
          <cell r="N165" t="str">
            <v>Alat Bantu</v>
          </cell>
          <cell r="P165" t="str">
            <v>Ls</v>
          </cell>
          <cell r="Q165">
            <v>1</v>
          </cell>
          <cell r="R165">
            <v>900</v>
          </cell>
          <cell r="U165">
            <v>900</v>
          </cell>
        </row>
        <row r="166">
          <cell r="A166" t="str">
            <v>2.a.</v>
          </cell>
          <cell r="C166" t="str">
            <v>CONCRETE MIXER</v>
          </cell>
          <cell r="G166" t="str">
            <v>(E06)</v>
          </cell>
        </row>
        <row r="167">
          <cell r="C167" t="str">
            <v>Kapasitas Alat</v>
          </cell>
          <cell r="G167" t="str">
            <v>V</v>
          </cell>
          <cell r="H167">
            <v>500</v>
          </cell>
          <cell r="I167" t="str">
            <v>Liter</v>
          </cell>
        </row>
        <row r="168">
          <cell r="C168" t="str">
            <v>Faktor Efisiensi Alat</v>
          </cell>
          <cell r="G168" t="str">
            <v>Fa</v>
          </cell>
          <cell r="H168">
            <v>0.83</v>
          </cell>
          <cell r="I168" t="str">
            <v>-</v>
          </cell>
        </row>
        <row r="169">
          <cell r="C169" t="str">
            <v>Waktu siklus   :</v>
          </cell>
          <cell r="D169" t="str">
            <v>(T1 + T2 + T3 + T4)</v>
          </cell>
        </row>
        <row r="170">
          <cell r="C170" t="str">
            <v>-  Memuat</v>
          </cell>
          <cell r="G170" t="str">
            <v>T1</v>
          </cell>
          <cell r="H170">
            <v>5</v>
          </cell>
          <cell r="I170" t="str">
            <v>menit</v>
          </cell>
        </row>
        <row r="171">
          <cell r="C171" t="str">
            <v>-  Mengaduk</v>
          </cell>
          <cell r="G171" t="str">
            <v>T2</v>
          </cell>
          <cell r="H171">
            <v>3.5</v>
          </cell>
          <cell r="I171" t="str">
            <v>menit</v>
          </cell>
          <cell r="Q171" t="str">
            <v xml:space="preserve">JUMLAH HARGA PERALATAN   </v>
          </cell>
          <cell r="U171">
            <v>25684.60892661555</v>
          </cell>
        </row>
        <row r="172">
          <cell r="C172" t="str">
            <v>-  Menuang</v>
          </cell>
          <cell r="G172" t="str">
            <v>T3</v>
          </cell>
          <cell r="H172">
            <v>3</v>
          </cell>
          <cell r="I172" t="str">
            <v>menit</v>
          </cell>
        </row>
        <row r="173">
          <cell r="C173" t="str">
            <v>-  Menunggu, dll.</v>
          </cell>
          <cell r="G173" t="str">
            <v>T4</v>
          </cell>
          <cell r="H173">
            <v>1.5</v>
          </cell>
          <cell r="I173" t="str">
            <v>menit</v>
          </cell>
          <cell r="L173" t="str">
            <v>D.</v>
          </cell>
          <cell r="N173" t="str">
            <v>JUMLAH HARGA TENAGA, BAHAN DAN PERALATAN  ( A + B + C )</v>
          </cell>
          <cell r="U173">
            <v>365473.83341844514</v>
          </cell>
        </row>
        <row r="174">
          <cell r="G174" t="str">
            <v>Ts1</v>
          </cell>
          <cell r="H174">
            <v>13</v>
          </cell>
          <cell r="I174" t="str">
            <v>menit</v>
          </cell>
          <cell r="L174" t="str">
            <v>E.</v>
          </cell>
          <cell r="N174" t="str">
            <v>OVERHEAD &amp; PROFIT</v>
          </cell>
          <cell r="P174">
            <v>10</v>
          </cell>
          <cell r="Q174" t="str">
            <v>%  x  D</v>
          </cell>
          <cell r="U174">
            <v>36547.383341844514</v>
          </cell>
        </row>
        <row r="175">
          <cell r="L175" t="str">
            <v>F.</v>
          </cell>
          <cell r="N175" t="str">
            <v>HARGA SATUAN PEKERJAAN  ( D + E )</v>
          </cell>
          <cell r="U175">
            <v>402021.21676028962</v>
          </cell>
        </row>
        <row r="176">
          <cell r="C176" t="str">
            <v>Kap. Prod. / jam  =</v>
          </cell>
          <cell r="D176" t="str">
            <v>V x Fa x 60</v>
          </cell>
          <cell r="G176" t="str">
            <v>Q1</v>
          </cell>
          <cell r="H176">
            <v>1.9153846153846155</v>
          </cell>
          <cell r="I176" t="str">
            <v>M3</v>
          </cell>
          <cell r="L176" t="str">
            <v>Note: 1</v>
          </cell>
          <cell r="N176" t="str">
            <v>SATUAN dapat berdasarkan atas jam operasi untuk Tenaga Kerja dan Peralatan, volume dan/atau ukuran</v>
          </cell>
        </row>
        <row r="177">
          <cell r="D177" t="str">
            <v>1000 x Ts1</v>
          </cell>
          <cell r="N177" t="str">
            <v>berat untuk bahan-bahan.</v>
          </cell>
        </row>
        <row r="178">
          <cell r="L178">
            <v>2</v>
          </cell>
          <cell r="N178" t="str">
            <v>Kuantitas satuan adalah kuantitas setiap komponen untuk menyelesaikan satu satuan pekerjaan dari nomor</v>
          </cell>
        </row>
        <row r="179">
          <cell r="C179" t="str">
            <v>Koefisien Alat / M3</v>
          </cell>
          <cell r="D179" t="str">
            <v xml:space="preserve">  =   1  :  Q1</v>
          </cell>
          <cell r="G179" t="str">
            <v>(E06)</v>
          </cell>
          <cell r="H179">
            <v>0.52208835341365456</v>
          </cell>
          <cell r="I179" t="str">
            <v>jam</v>
          </cell>
          <cell r="N179" t="str">
            <v>mata pembayaran.</v>
          </cell>
        </row>
        <row r="180">
          <cell r="L180">
            <v>3</v>
          </cell>
          <cell r="N180" t="str">
            <v>Biaya satuan untuk peralatan sudah termasuk bahan bakar, bahan habis dipakai dan operator.</v>
          </cell>
        </row>
        <row r="181">
          <cell r="L181">
            <v>4</v>
          </cell>
          <cell r="N181" t="str">
            <v>Biaya satuan sudah termasuk pengeluaran untuk seluruh pajak yang berkaitan (tetapi tidak termasuk PPN</v>
          </cell>
        </row>
        <row r="182">
          <cell r="N182" t="str">
            <v>yang dibayar dari kontrak) dan biaya-biaya lainnya.</v>
          </cell>
        </row>
        <row r="183">
          <cell r="J183" t="str">
            <v>Berlanjut ke halaman berikut</v>
          </cell>
        </row>
        <row r="184">
          <cell r="A184" t="str">
            <v>ITEM PEMBAYARAN NO.</v>
          </cell>
          <cell r="D184" t="str">
            <v>:  2.2</v>
          </cell>
          <cell r="J184" t="str">
            <v xml:space="preserve">Analisa EI-22 </v>
          </cell>
        </row>
        <row r="185">
          <cell r="A185" t="str">
            <v>JENIS PEKERJAAN</v>
          </cell>
          <cell r="D185" t="str">
            <v>:  Pasangan Batu Dengan Mortar untuk Saluran</v>
          </cell>
        </row>
        <row r="186">
          <cell r="A186" t="str">
            <v>SATUAN PEMBAYARAN</v>
          </cell>
          <cell r="D186" t="str">
            <v>:  M3</v>
          </cell>
          <cell r="J186" t="str">
            <v xml:space="preserve">         URAIAN ANALISA HARGA SATUAN</v>
          </cell>
        </row>
        <row r="187">
          <cell r="J187" t="str">
            <v>Lanjutan</v>
          </cell>
        </row>
        <row r="189">
          <cell r="A189" t="str">
            <v>No.</v>
          </cell>
          <cell r="C189" t="str">
            <v>U R A I A N</v>
          </cell>
          <cell r="G189" t="str">
            <v>KODE</v>
          </cell>
          <cell r="H189" t="str">
            <v>KOEF.</v>
          </cell>
          <cell r="I189" t="str">
            <v>SATUAN</v>
          </cell>
          <cell r="J189" t="str">
            <v>KETERANGAN</v>
          </cell>
        </row>
        <row r="193">
          <cell r="A193" t="str">
            <v>2.a.</v>
          </cell>
          <cell r="C193" t="str">
            <v>ALAT BANTU</v>
          </cell>
          <cell r="I193" t="str">
            <v>Lump Sum</v>
          </cell>
        </row>
        <row r="194">
          <cell r="C194" t="str">
            <v>Diperlukan  :</v>
          </cell>
        </row>
        <row r="195">
          <cell r="C195" t="str">
            <v>- Sekop</v>
          </cell>
          <cell r="D195" t="str">
            <v>=  4  buah</v>
          </cell>
        </row>
        <row r="196">
          <cell r="C196" t="str">
            <v>- Pacul</v>
          </cell>
          <cell r="D196" t="str">
            <v>=  4  buah</v>
          </cell>
        </row>
        <row r="197">
          <cell r="C197" t="str">
            <v>- Sendok Semen</v>
          </cell>
          <cell r="D197" t="str">
            <v>=  4  buah</v>
          </cell>
        </row>
        <row r="198">
          <cell r="C198" t="str">
            <v>- Ember Cor</v>
          </cell>
          <cell r="D198" t="str">
            <v>=  8  buah</v>
          </cell>
        </row>
        <row r="199">
          <cell r="C199" t="str">
            <v>- Gerobak Dorong</v>
          </cell>
          <cell r="D199" t="str">
            <v>=  3  buah</v>
          </cell>
        </row>
        <row r="203">
          <cell r="A203" t="str">
            <v>3.</v>
          </cell>
          <cell r="C203" t="str">
            <v>TENAGA</v>
          </cell>
        </row>
        <row r="204">
          <cell r="C204" t="str">
            <v>Produksi Pas. Batu yang menentukan</v>
          </cell>
          <cell r="E204" t="str">
            <v>( Prod. C. Mixer )</v>
          </cell>
          <cell r="G204" t="str">
            <v>Q1</v>
          </cell>
          <cell r="H204">
            <v>1.9153846153846155</v>
          </cell>
          <cell r="I204" t="str">
            <v>M3/Jam</v>
          </cell>
        </row>
        <row r="205">
          <cell r="C205" t="str">
            <v>Produksi Pasangan Batu dalam 1 hari  =  Tk x Q1</v>
          </cell>
          <cell r="G205" t="str">
            <v>Qt</v>
          </cell>
          <cell r="H205">
            <v>13.407692307692308</v>
          </cell>
          <cell r="I205" t="str">
            <v>M3</v>
          </cell>
        </row>
        <row r="207">
          <cell r="C207" t="str">
            <v>Kebutuhan tenaga :</v>
          </cell>
          <cell r="D207" t="str">
            <v>- Mandor</v>
          </cell>
          <cell r="G207" t="str">
            <v>M</v>
          </cell>
          <cell r="H207">
            <v>1</v>
          </cell>
          <cell r="I207" t="str">
            <v>orang</v>
          </cell>
        </row>
        <row r="208">
          <cell r="D208" t="str">
            <v>- Tukang Batu</v>
          </cell>
          <cell r="G208" t="str">
            <v>Tb</v>
          </cell>
          <cell r="H208">
            <v>3</v>
          </cell>
          <cell r="I208" t="str">
            <v>orang</v>
          </cell>
        </row>
        <row r="209">
          <cell r="D209" t="str">
            <v>- Pekerja</v>
          </cell>
          <cell r="G209" t="str">
            <v>P</v>
          </cell>
          <cell r="H209">
            <v>10</v>
          </cell>
          <cell r="I209" t="str">
            <v>orang</v>
          </cell>
        </row>
        <row r="211">
          <cell r="C211" t="str">
            <v>Koefisien Tenaga / M3   :</v>
          </cell>
        </row>
        <row r="212">
          <cell r="D212" t="str">
            <v>-  Mandor</v>
          </cell>
          <cell r="E212" t="str">
            <v>= (Tk x M) : Qt</v>
          </cell>
          <cell r="G212" t="str">
            <v>(L03)</v>
          </cell>
          <cell r="H212">
            <v>0.52208835341365456</v>
          </cell>
          <cell r="I212" t="str">
            <v>jam</v>
          </cell>
        </row>
        <row r="213">
          <cell r="D213" t="str">
            <v>-  Tukang</v>
          </cell>
          <cell r="E213" t="str">
            <v>= (Tk x Tb) : Qt</v>
          </cell>
          <cell r="G213" t="str">
            <v>(L02)</v>
          </cell>
          <cell r="H213">
            <v>1.5662650602409638</v>
          </cell>
          <cell r="I213" t="str">
            <v>jam</v>
          </cell>
        </row>
        <row r="214">
          <cell r="D214" t="str">
            <v>-  Pekerja</v>
          </cell>
          <cell r="E214" t="str">
            <v>= (Tk x P) : Qt</v>
          </cell>
          <cell r="G214" t="str">
            <v>(L01)</v>
          </cell>
          <cell r="H214">
            <v>5.2208835341365463</v>
          </cell>
          <cell r="I214" t="str">
            <v>jam</v>
          </cell>
        </row>
        <row r="216">
          <cell r="A216" t="str">
            <v>4.</v>
          </cell>
          <cell r="C216" t="str">
            <v>HARGA DASAR SATUAN UPAH, BAHAN DAN ALAT</v>
          </cell>
        </row>
        <row r="217">
          <cell r="C217" t="str">
            <v>Lihat lampiran.</v>
          </cell>
        </row>
        <row r="219">
          <cell r="A219" t="str">
            <v>5.</v>
          </cell>
          <cell r="C219" t="str">
            <v>ANALISA HARGA SATUAN PEKERJAAN</v>
          </cell>
        </row>
        <row r="220">
          <cell r="C220" t="str">
            <v>Lihat perhitungan dalam FORMULIR STANDAR UNTUK</v>
          </cell>
        </row>
        <row r="221">
          <cell r="C221" t="str">
            <v>PEREKEMAN ANALISA MASING-MASING HARGA</v>
          </cell>
        </row>
        <row r="222">
          <cell r="C222" t="str">
            <v>SATUAN.</v>
          </cell>
        </row>
        <row r="223">
          <cell r="C223" t="str">
            <v>Didapat Harga Satuan Pekerjaan :</v>
          </cell>
        </row>
        <row r="225">
          <cell r="C225" t="str">
            <v xml:space="preserve">Rp.  </v>
          </cell>
          <cell r="D225">
            <v>402021.21676028962</v>
          </cell>
          <cell r="E225" t="str">
            <v xml:space="preserve"> / M3</v>
          </cell>
        </row>
        <row r="228">
          <cell r="A228" t="str">
            <v>6.</v>
          </cell>
          <cell r="C228" t="str">
            <v>WAKTU PELAKSANAAN YANG DIPERLUKAN</v>
          </cell>
        </row>
        <row r="229">
          <cell r="C229" t="str">
            <v>Masa Pelaksanaan :</v>
          </cell>
          <cell r="D229" t="str">
            <v>. . . . . . . . . . . .</v>
          </cell>
          <cell r="E229" t="str">
            <v>bulan</v>
          </cell>
        </row>
        <row r="231">
          <cell r="A231" t="str">
            <v>7.</v>
          </cell>
          <cell r="C231" t="str">
            <v>VOLUME PEKERJAAN YANG DIPERLUKAN</v>
          </cell>
        </row>
        <row r="232">
          <cell r="C232" t="str">
            <v>Volume pekerjaan  :</v>
          </cell>
          <cell r="D232">
            <v>1</v>
          </cell>
          <cell r="E232" t="str">
            <v>M3</v>
          </cell>
        </row>
        <row r="243">
          <cell r="A243" t="str">
            <v>ITEM PEMBAYARAN NO.</v>
          </cell>
          <cell r="D243" t="str">
            <v>:  2.3 (1)</v>
          </cell>
          <cell r="J243" t="str">
            <v xml:space="preserve">Analisa EI-231 </v>
          </cell>
        </row>
        <row r="244">
          <cell r="A244" t="str">
            <v>JENIS PEKERJAAN</v>
          </cell>
          <cell r="D244" t="str">
            <v>:  Gorong2 Pipa Beton Bertulang Diameter &lt; 500 mm</v>
          </cell>
          <cell r="L244" t="str">
            <v>FORMULIR STANDAR UNTUK</v>
          </cell>
        </row>
        <row r="245">
          <cell r="A245" t="str">
            <v>SATUAN PEMBAYARAN</v>
          </cell>
          <cell r="D245" t="str">
            <v>:  M1</v>
          </cell>
          <cell r="J245" t="str">
            <v xml:space="preserve">         URAIAN ANALISA HARGA SATUAN</v>
          </cell>
          <cell r="L245" t="str">
            <v>PEREKAMAN ANALISA MASING-MASING HARGA SATUAN</v>
          </cell>
        </row>
        <row r="246">
          <cell r="L246" t="str">
            <v/>
          </cell>
        </row>
        <row r="248">
          <cell r="A248" t="str">
            <v>No.</v>
          </cell>
          <cell r="C248" t="str">
            <v>U R A I A N</v>
          </cell>
          <cell r="G248" t="str">
            <v>KODE</v>
          </cell>
          <cell r="H248" t="str">
            <v>KOEF.</v>
          </cell>
          <cell r="I248" t="str">
            <v>SATUAN</v>
          </cell>
          <cell r="J248" t="str">
            <v>KETERANGAN</v>
          </cell>
        </row>
        <row r="249">
          <cell r="L249" t="str">
            <v>PROYEK</v>
          </cell>
          <cell r="O249" t="str">
            <v>:</v>
          </cell>
        </row>
        <row r="250">
          <cell r="L250" t="str">
            <v>No. PAKET KONTRAK</v>
          </cell>
          <cell r="O250" t="str">
            <v>:</v>
          </cell>
        </row>
        <row r="251">
          <cell r="A251" t="str">
            <v>I.</v>
          </cell>
          <cell r="C251" t="str">
            <v>ASUMSI</v>
          </cell>
          <cell r="L251" t="str">
            <v>NAMA PAKET</v>
          </cell>
          <cell r="O251" t="str">
            <v>:</v>
          </cell>
        </row>
        <row r="252">
          <cell r="A252">
            <v>1</v>
          </cell>
          <cell r="C252" t="str">
            <v>Pekerjaan dilakukan secara mekanik/manual</v>
          </cell>
          <cell r="L252" t="str">
            <v>PROP / KAB / KODYA</v>
          </cell>
          <cell r="O252" t="str">
            <v>:</v>
          </cell>
        </row>
        <row r="253">
          <cell r="A253">
            <v>2</v>
          </cell>
          <cell r="C253" t="str">
            <v>Lokasi pekerjaan : sepanjang jalan</v>
          </cell>
          <cell r="L253" t="str">
            <v>ITEM PEMBAYARAN NO.</v>
          </cell>
          <cell r="O253" t="str">
            <v>:  2.3 (1)</v>
          </cell>
          <cell r="R253" t="str">
            <v>PERKIRAAN VOL. PEK.</v>
          </cell>
          <cell r="T253" t="str">
            <v>:</v>
          </cell>
          <cell r="U253">
            <v>1</v>
          </cell>
        </row>
        <row r="254">
          <cell r="A254">
            <v>3</v>
          </cell>
          <cell r="C254" t="str">
            <v>Diameter bagian dalam gorong-gorong</v>
          </cell>
          <cell r="G254" t="str">
            <v>d</v>
          </cell>
          <cell r="H254">
            <v>0.5</v>
          </cell>
          <cell r="I254" t="str">
            <v>m</v>
          </cell>
          <cell r="L254" t="str">
            <v>JENIS PEKERJAAN</v>
          </cell>
          <cell r="O254" t="str">
            <v>:  Gorong2 Pipa Beton Bertulang Diameter &lt; 500 mm</v>
          </cell>
          <cell r="R254" t="str">
            <v>TOTAL HARGA (Rp.)</v>
          </cell>
          <cell r="T254" t="str">
            <v>:</v>
          </cell>
          <cell r="U254">
            <v>218715.29344341051</v>
          </cell>
        </row>
        <row r="255">
          <cell r="A255">
            <v>4</v>
          </cell>
          <cell r="C255" t="str">
            <v>Jarak rata-rata Base Camp ke lokasi pekerjaan</v>
          </cell>
          <cell r="G255" t="str">
            <v>L</v>
          </cell>
          <cell r="H255">
            <v>8.7249999999999996</v>
          </cell>
          <cell r="I255" t="str">
            <v>Km</v>
          </cell>
          <cell r="L255" t="str">
            <v>SATUAN PEMBAYARAN</v>
          </cell>
          <cell r="O255" t="str">
            <v>:  M1</v>
          </cell>
          <cell r="Q255">
            <v>0</v>
          </cell>
          <cell r="R255" t="str">
            <v>% THD. BIAYA PROYEK</v>
          </cell>
          <cell r="T255" t="str">
            <v>:</v>
          </cell>
          <cell r="U255" t="e">
            <v>#DIV/0!</v>
          </cell>
        </row>
        <row r="256">
          <cell r="A256">
            <v>5</v>
          </cell>
          <cell r="C256" t="str">
            <v>Jam kerja efektif per-hari</v>
          </cell>
          <cell r="G256" t="str">
            <v>Tk</v>
          </cell>
          <cell r="H256">
            <v>7</v>
          </cell>
          <cell r="I256" t="str">
            <v>jam</v>
          </cell>
        </row>
        <row r="257">
          <cell r="A257">
            <v>6</v>
          </cell>
          <cell r="C257" t="str">
            <v>Tebal gorong-gorong</v>
          </cell>
          <cell r="G257" t="str">
            <v>tg</v>
          </cell>
          <cell r="H257">
            <v>6.5</v>
          </cell>
          <cell r="I257" t="str">
            <v>Cm</v>
          </cell>
        </row>
        <row r="258">
          <cell r="Q258" t="str">
            <v>PERKIRAAN</v>
          </cell>
          <cell r="R258" t="str">
            <v>HARGA</v>
          </cell>
          <cell r="S258" t="str">
            <v>JUMLAH</v>
          </cell>
        </row>
        <row r="259">
          <cell r="A259" t="str">
            <v>II.</v>
          </cell>
          <cell r="C259" t="str">
            <v>URUTAN KERJA</v>
          </cell>
          <cell r="L259" t="str">
            <v>NO.</v>
          </cell>
          <cell r="N259" t="str">
            <v>KOMPONEN</v>
          </cell>
          <cell r="P259" t="str">
            <v>SATUAN</v>
          </cell>
          <cell r="Q259" t="str">
            <v>KUANTITAS</v>
          </cell>
          <cell r="R259" t="str">
            <v>SATUAN</v>
          </cell>
          <cell r="S259" t="str">
            <v>HARGA</v>
          </cell>
        </row>
        <row r="260">
          <cell r="A260">
            <v>1</v>
          </cell>
          <cell r="C260" t="str">
            <v>Gorong-gorong dicetak di Base Camp</v>
          </cell>
          <cell r="R260" t="str">
            <v>(Rp.)</v>
          </cell>
          <cell r="S260" t="str">
            <v>(Rp.)</v>
          </cell>
        </row>
        <row r="261">
          <cell r="A261">
            <v>2</v>
          </cell>
          <cell r="C261" t="str">
            <v>Dump Truck mengangkut gorong-gorong jadi</v>
          </cell>
        </row>
        <row r="262">
          <cell r="C262" t="str">
            <v>ke lapangan</v>
          </cell>
        </row>
        <row r="263">
          <cell r="A263">
            <v>3</v>
          </cell>
          <cell r="C263" t="str">
            <v>Dasar gorong-gorong digali sesuai kebutuhan dan ma-</v>
          </cell>
          <cell r="L263" t="str">
            <v>A.</v>
          </cell>
          <cell r="N263" t="str">
            <v>TENAGA</v>
          </cell>
        </row>
        <row r="264">
          <cell r="C264" t="str">
            <v>terial backfill dipadatkan dengan Tamper</v>
          </cell>
        </row>
        <row r="265">
          <cell r="A265">
            <v>4</v>
          </cell>
          <cell r="C265" t="str">
            <v>Tebal lapis porus pada dasar gorong-gorong pipa</v>
          </cell>
          <cell r="G265" t="str">
            <v>tp</v>
          </cell>
          <cell r="H265">
            <v>0.1</v>
          </cell>
          <cell r="I265" t="str">
            <v>M</v>
          </cell>
          <cell r="J265" t="str">
            <v xml:space="preserve"> Sand bedding</v>
          </cell>
          <cell r="L265" t="str">
            <v>1.</v>
          </cell>
          <cell r="N265" t="str">
            <v>Pekerja</v>
          </cell>
          <cell r="O265" t="str">
            <v>(L01)</v>
          </cell>
          <cell r="P265" t="str">
            <v>jam</v>
          </cell>
          <cell r="Q265">
            <v>2.3333333333333335</v>
          </cell>
          <cell r="R265">
            <v>2857.14</v>
          </cell>
          <cell r="U265">
            <v>6666.66</v>
          </cell>
        </row>
        <row r="266">
          <cell r="A266">
            <v>5</v>
          </cell>
          <cell r="C266" t="str">
            <v>Material pilihan untuk penimbunan kembali (padat)</v>
          </cell>
          <cell r="L266" t="str">
            <v>2.</v>
          </cell>
          <cell r="N266" t="str">
            <v>Tukang</v>
          </cell>
          <cell r="O266" t="str">
            <v>(L02)</v>
          </cell>
          <cell r="P266" t="str">
            <v>jam</v>
          </cell>
          <cell r="Q266">
            <v>0.93333333333333335</v>
          </cell>
          <cell r="R266">
            <v>4285.71</v>
          </cell>
          <cell r="U266">
            <v>3999.9960000000001</v>
          </cell>
        </row>
        <row r="267">
          <cell r="A267">
            <v>6</v>
          </cell>
          <cell r="C267" t="str">
            <v>Sekelompok pekerja akan melaksanakan pekerjaan</v>
          </cell>
          <cell r="L267" t="str">
            <v>3.</v>
          </cell>
          <cell r="N267" t="str">
            <v>Mandor</v>
          </cell>
          <cell r="O267" t="str">
            <v>(L03)</v>
          </cell>
          <cell r="P267" t="str">
            <v>jam</v>
          </cell>
          <cell r="Q267">
            <v>0.46666666666666667</v>
          </cell>
          <cell r="R267">
            <v>3214.29</v>
          </cell>
          <cell r="U267">
            <v>1500.002</v>
          </cell>
        </row>
        <row r="268">
          <cell r="C268" t="str">
            <v>dengan cara manual dengan menggunakan alat bantu</v>
          </cell>
        </row>
        <row r="269">
          <cell r="Q269" t="str">
            <v xml:space="preserve">JUMLAH HARGA TENAGA   </v>
          </cell>
          <cell r="U269">
            <v>12166.657999999999</v>
          </cell>
        </row>
        <row r="271">
          <cell r="A271" t="str">
            <v>III.</v>
          </cell>
          <cell r="C271" t="str">
            <v>PEMAKAIAN BAHAN, ALAT DAN TENAGA</v>
          </cell>
          <cell r="L271" t="str">
            <v>B.</v>
          </cell>
          <cell r="N271" t="str">
            <v>BAHAN</v>
          </cell>
        </row>
        <row r="272">
          <cell r="A272" t="str">
            <v xml:space="preserve">   1.</v>
          </cell>
          <cell r="C272" t="str">
            <v>BAHAN</v>
          </cell>
        </row>
        <row r="273">
          <cell r="C273" t="str">
            <v>Untuk mendapatkan 1 M' gorong-gorong diperlukan</v>
          </cell>
          <cell r="L273" t="str">
            <v>1.</v>
          </cell>
          <cell r="N273" t="str">
            <v>Beton K-300</v>
          </cell>
          <cell r="O273" t="str">
            <v>(EI-714)</v>
          </cell>
          <cell r="P273" t="str">
            <v>M3</v>
          </cell>
          <cell r="Q273">
            <v>0.11537499020308517</v>
          </cell>
          <cell r="R273">
            <v>652902.54982502444</v>
          </cell>
          <cell r="U273">
            <v>75328.625289631527</v>
          </cell>
        </row>
        <row r="274">
          <cell r="C274" t="str">
            <v>- Beton K-300 = (22/7*((2*tg/100+d)/2)^2)-(22/7*(d/2)^2))*1</v>
          </cell>
          <cell r="G274" t="str">
            <v>(EI-714)</v>
          </cell>
          <cell r="H274">
            <v>0.11537499020308517</v>
          </cell>
          <cell r="I274" t="str">
            <v>M3</v>
          </cell>
          <cell r="L274" t="str">
            <v>2.</v>
          </cell>
          <cell r="N274" t="str">
            <v>Baja Tulangan</v>
          </cell>
          <cell r="O274" t="str">
            <v>(M39)</v>
          </cell>
          <cell r="P274" t="str">
            <v>Kg</v>
          </cell>
          <cell r="Q274">
            <v>12.691248922339369</v>
          </cell>
          <cell r="R274">
            <v>4000</v>
          </cell>
          <cell r="U274">
            <v>50764.995689357478</v>
          </cell>
        </row>
        <row r="275">
          <cell r="C275" t="str">
            <v>- Baja Tulangan (asumsi 100kg/m3)</v>
          </cell>
          <cell r="G275" t="str">
            <v>(M39)</v>
          </cell>
          <cell r="H275">
            <v>12.691248922339369</v>
          </cell>
          <cell r="I275" t="str">
            <v>Kg</v>
          </cell>
          <cell r="L275" t="str">
            <v>3.</v>
          </cell>
          <cell r="N275" t="str">
            <v>Urugan Porus</v>
          </cell>
          <cell r="O275" t="str">
            <v>(EI-241)</v>
          </cell>
          <cell r="P275" t="str">
            <v>M3</v>
          </cell>
          <cell r="Q275">
            <v>0.12915000000000001</v>
          </cell>
          <cell r="R275">
            <v>186901.40625406182</v>
          </cell>
          <cell r="U275">
            <v>24138.316617712087</v>
          </cell>
        </row>
        <row r="276">
          <cell r="C276" t="str">
            <v>- Timbunan Porus      = {(tp*(0.3+2*tg/100+d+0.3)*1)*1.05}</v>
          </cell>
          <cell r="G276" t="str">
            <v>(EI-241)</v>
          </cell>
          <cell r="H276">
            <v>0.12915000000000001</v>
          </cell>
          <cell r="I276" t="str">
            <v>M3</v>
          </cell>
          <cell r="L276" t="str">
            <v>4.</v>
          </cell>
          <cell r="N276" t="str">
            <v>Mat. Pilihan</v>
          </cell>
          <cell r="O276" t="str">
            <v>(M09)</v>
          </cell>
          <cell r="P276" t="str">
            <v>M3</v>
          </cell>
          <cell r="Q276">
            <v>0.87365249999999994</v>
          </cell>
          <cell r="R276">
            <v>25000</v>
          </cell>
          <cell r="U276">
            <v>21841.3125</v>
          </cell>
        </row>
        <row r="277">
          <cell r="C277" t="str">
            <v>- Material Pilihan</v>
          </cell>
          <cell r="D277" t="str">
            <v>= ((2*tg/100+d+0.3)*(0.3+2*tg/100+d+0.3)</v>
          </cell>
          <cell r="G277" t="str">
            <v>(M09)</v>
          </cell>
          <cell r="H277">
            <v>0.87365249999999994</v>
          </cell>
          <cell r="I277" t="str">
            <v>M3</v>
          </cell>
          <cell r="J277" t="str">
            <v xml:space="preserve"> = Vp</v>
          </cell>
        </row>
        <row r="278">
          <cell r="D278" t="str">
            <v xml:space="preserve">   -(22/7*(0.5*(2*tg/100+d))^2))*1*1.05</v>
          </cell>
        </row>
        <row r="279">
          <cell r="A279" t="str">
            <v xml:space="preserve">   2.</v>
          </cell>
          <cell r="C279" t="str">
            <v>ALAT</v>
          </cell>
          <cell r="Q279" t="str">
            <v xml:space="preserve">JUMLAH HARGA BAHAN   </v>
          </cell>
          <cell r="U279">
            <v>172073.25009670109</v>
          </cell>
        </row>
        <row r="280">
          <cell r="A280" t="str">
            <v>2.a.</v>
          </cell>
          <cell r="C280" t="str">
            <v>TAMPER</v>
          </cell>
          <cell r="G280" t="str">
            <v>(E25)</v>
          </cell>
        </row>
        <row r="281">
          <cell r="C281" t="str">
            <v>Kecepatan</v>
          </cell>
          <cell r="G281" t="str">
            <v>v</v>
          </cell>
          <cell r="H281">
            <v>0.5</v>
          </cell>
          <cell r="I281" t="str">
            <v>Km / Jam</v>
          </cell>
          <cell r="L281" t="str">
            <v>C.</v>
          </cell>
          <cell r="N281" t="str">
            <v>PERALATAN</v>
          </cell>
        </row>
        <row r="282">
          <cell r="C282" t="str">
            <v>Efisiensi alat</v>
          </cell>
          <cell r="G282" t="str">
            <v>Fa</v>
          </cell>
          <cell r="H282">
            <v>0.83</v>
          </cell>
          <cell r="I282" t="str">
            <v>-</v>
          </cell>
        </row>
        <row r="283">
          <cell r="C283" t="str">
            <v>Lebar pemadatan</v>
          </cell>
          <cell r="G283" t="str">
            <v>Lb</v>
          </cell>
          <cell r="H283">
            <v>0.4</v>
          </cell>
          <cell r="I283" t="str">
            <v>M</v>
          </cell>
          <cell r="L283" t="str">
            <v>1.</v>
          </cell>
          <cell r="N283" t="str">
            <v>Tamper</v>
          </cell>
          <cell r="O283" t="str">
            <v>(E25)</v>
          </cell>
          <cell r="P283" t="str">
            <v>jam</v>
          </cell>
          <cell r="Q283">
            <v>0.26314834337349391</v>
          </cell>
          <cell r="R283">
            <v>18672.16854694486</v>
          </cell>
          <cell r="U283">
            <v>4913.5502203191991</v>
          </cell>
        </row>
        <row r="284">
          <cell r="C284" t="str">
            <v>Banyak lintasan</v>
          </cell>
          <cell r="G284" t="str">
            <v>n</v>
          </cell>
          <cell r="H284">
            <v>10</v>
          </cell>
          <cell r="I284" t="str">
            <v>lintasan</v>
          </cell>
          <cell r="L284" t="str">
            <v>2.</v>
          </cell>
          <cell r="N284" t="str">
            <v>Dump Truck</v>
          </cell>
          <cell r="O284" t="str">
            <v>(E08)</v>
          </cell>
          <cell r="P284" t="str">
            <v>jam</v>
          </cell>
          <cell r="Q284">
            <v>5.9738955823293166E-2</v>
          </cell>
          <cell r="R284">
            <v>153645.58193291764</v>
          </cell>
          <cell r="U284">
            <v>9178.6266315347384</v>
          </cell>
        </row>
        <row r="285">
          <cell r="C285" t="str">
            <v>Tebal lapis hamparan</v>
          </cell>
          <cell r="G285" t="str">
            <v>tp</v>
          </cell>
          <cell r="H285">
            <v>0.2</v>
          </cell>
          <cell r="I285" t="str">
            <v>M</v>
          </cell>
          <cell r="L285" t="str">
            <v>3.</v>
          </cell>
          <cell r="N285" t="str">
            <v>Alat  Bantu</v>
          </cell>
          <cell r="P285" t="str">
            <v>Ls</v>
          </cell>
          <cell r="Q285">
            <v>1</v>
          </cell>
          <cell r="R285">
            <v>500</v>
          </cell>
          <cell r="U285">
            <v>500</v>
          </cell>
        </row>
        <row r="288">
          <cell r="C288" t="str">
            <v>Kap. Prod. / Jam   =</v>
          </cell>
          <cell r="D288" t="str">
            <v>v x 1000 x Fa x Lb x 60</v>
          </cell>
          <cell r="G288" t="str">
            <v>Q1</v>
          </cell>
          <cell r="H288">
            <v>3.3200000000000003</v>
          </cell>
          <cell r="I288" t="str">
            <v xml:space="preserve">M3 / Jam </v>
          </cell>
        </row>
        <row r="289">
          <cell r="D289" t="str">
            <v xml:space="preserve">    n x tp</v>
          </cell>
        </row>
        <row r="291">
          <cell r="C291" t="str">
            <v>Koefisien Alat / m'</v>
          </cell>
          <cell r="D291" t="str">
            <v xml:space="preserve"> =  1  :  Q1 x Vp</v>
          </cell>
          <cell r="G291" t="str">
            <v>(E25)</v>
          </cell>
          <cell r="H291">
            <v>0.26314834337349391</v>
          </cell>
          <cell r="I291" t="str">
            <v>jam</v>
          </cell>
          <cell r="Q291" t="str">
            <v xml:space="preserve">JUMLAH HARGA PERALATAN   </v>
          </cell>
          <cell r="U291">
            <v>14592.176851853937</v>
          </cell>
        </row>
        <row r="293">
          <cell r="A293" t="str">
            <v>2.b.</v>
          </cell>
          <cell r="C293" t="str">
            <v>DUMP TRUCK</v>
          </cell>
          <cell r="G293" t="str">
            <v>(E08)</v>
          </cell>
          <cell r="L293" t="str">
            <v>D.</v>
          </cell>
          <cell r="N293" t="str">
            <v>JUMLAH HARGA TENAGA, BAHAN DAN PERALATAN  ( A + B + C )</v>
          </cell>
          <cell r="U293">
            <v>198832.08494855501</v>
          </cell>
        </row>
        <row r="294">
          <cell r="C294" t="str">
            <v>Kapasitas bak sekali muat</v>
          </cell>
          <cell r="G294" t="str">
            <v>V</v>
          </cell>
          <cell r="H294">
            <v>15</v>
          </cell>
          <cell r="I294" t="str">
            <v>Buah/M'</v>
          </cell>
          <cell r="L294" t="str">
            <v>E.</v>
          </cell>
          <cell r="N294" t="str">
            <v>OVERHEAD &amp; PROFIT</v>
          </cell>
          <cell r="P294">
            <v>10</v>
          </cell>
          <cell r="Q294" t="str">
            <v>%  x  D</v>
          </cell>
          <cell r="U294">
            <v>19883.208494855502</v>
          </cell>
        </row>
        <row r="295">
          <cell r="C295" t="str">
            <v>Faktor efisiensi alat</v>
          </cell>
          <cell r="G295" t="str">
            <v>Fa</v>
          </cell>
          <cell r="H295">
            <v>0.83</v>
          </cell>
          <cell r="L295" t="str">
            <v>F.</v>
          </cell>
          <cell r="N295" t="str">
            <v>HARGA SATUAN PEKERJAAN  ( D + E )</v>
          </cell>
          <cell r="U295">
            <v>218715.29344341051</v>
          </cell>
        </row>
        <row r="296">
          <cell r="C296" t="str">
            <v>Kecepatanrata-rata bermuatan</v>
          </cell>
          <cell r="G296" t="str">
            <v>v1</v>
          </cell>
          <cell r="H296">
            <v>20</v>
          </cell>
          <cell r="I296" t="str">
            <v>Km/Jam</v>
          </cell>
          <cell r="L296" t="str">
            <v>Note: 1</v>
          </cell>
          <cell r="N296" t="str">
            <v>SATUAN dapat berdasarkan atas jam operasi untuk Tenaga Kerja dan Peralatan, volume dan/atau ukuran</v>
          </cell>
        </row>
        <row r="297">
          <cell r="C297" t="str">
            <v>Kecepatan rata-rata kosong</v>
          </cell>
          <cell r="G297" t="str">
            <v>v2</v>
          </cell>
          <cell r="H297">
            <v>30</v>
          </cell>
          <cell r="I297" t="str">
            <v>Km/Jam</v>
          </cell>
          <cell r="N297" t="str">
            <v>berat untuk bahan-bahan.</v>
          </cell>
        </row>
        <row r="298">
          <cell r="C298" t="str">
            <v>Waktu siklus    :</v>
          </cell>
          <cell r="G298" t="str">
            <v>Ts1</v>
          </cell>
          <cell r="L298">
            <v>2</v>
          </cell>
          <cell r="N298" t="str">
            <v>Kuantitas satuan adalah kuantitas setiap komponen untuk menyelesaikan satu satuan pekerjaan dari nomor</v>
          </cell>
        </row>
        <row r="299">
          <cell r="C299" t="str">
            <v>- Waktu  tempuh in  si  = (L : v1 ) x 60</v>
          </cell>
          <cell r="G299" t="str">
            <v>T1</v>
          </cell>
          <cell r="H299">
            <v>26.174999999999997</v>
          </cell>
          <cell r="I299" t="str">
            <v>menit</v>
          </cell>
          <cell r="N299" t="str">
            <v>mata pembayaran.</v>
          </cell>
        </row>
        <row r="300">
          <cell r="C300" t="str">
            <v>-  Waktutempuh kosong  = (L : v2)  x  60</v>
          </cell>
          <cell r="G300" t="str">
            <v>T2</v>
          </cell>
          <cell r="H300">
            <v>17.45</v>
          </cell>
          <cell r="I300" t="str">
            <v>menit</v>
          </cell>
          <cell r="L300">
            <v>3</v>
          </cell>
          <cell r="N300" t="str">
            <v>Biaya satuan untuk peralatan sudah termasuk bahan bakar, bahan habis dipakai dan operator.</v>
          </cell>
        </row>
        <row r="301">
          <cell r="C301" t="str">
            <v>-  Muat, bongkar dan lain-lain</v>
          </cell>
          <cell r="G301" t="str">
            <v>T3</v>
          </cell>
          <cell r="H301">
            <v>1</v>
          </cell>
          <cell r="I301" t="str">
            <v>menit</v>
          </cell>
          <cell r="L301">
            <v>4</v>
          </cell>
          <cell r="N301" t="str">
            <v>Biaya satuan sudah termasuk pengeluaran untuk seluruh pajak yang berkaitan (tetapi tidak termasuk PPN</v>
          </cell>
        </row>
        <row r="302">
          <cell r="G302" t="str">
            <v>Ts1</v>
          </cell>
          <cell r="H302">
            <v>44.625</v>
          </cell>
          <cell r="I302" t="str">
            <v>menit</v>
          </cell>
          <cell r="N302" t="str">
            <v>yang dibayar dari kontrak) dan biaya-biaya lainnya.</v>
          </cell>
        </row>
        <row r="303">
          <cell r="J303" t="str">
            <v>Berlanjut ke halaman berikut</v>
          </cell>
        </row>
        <row r="304">
          <cell r="A304" t="str">
            <v>ITEM PEMBAYARAN NO.</v>
          </cell>
          <cell r="D304" t="str">
            <v>:  2.3 (1)</v>
          </cell>
          <cell r="J304" t="str">
            <v xml:space="preserve">Analisa EI-231 </v>
          </cell>
        </row>
        <row r="305">
          <cell r="A305" t="str">
            <v>JENIS PEKERJAAN</v>
          </cell>
          <cell r="D305" t="str">
            <v>:  Gorong2 Pipa Beton Bertulang Diameter &lt; 500 mm</v>
          </cell>
        </row>
        <row r="306">
          <cell r="A306" t="str">
            <v>SATUAN PEMBAYARAN</v>
          </cell>
          <cell r="D306" t="str">
            <v>:  M1</v>
          </cell>
          <cell r="J306" t="str">
            <v xml:space="preserve">         URAIAN ANALISA HARGA SATUAN</v>
          </cell>
        </row>
        <row r="307">
          <cell r="J307" t="str">
            <v>Lanjutan</v>
          </cell>
        </row>
        <row r="309">
          <cell r="A309" t="str">
            <v>No.</v>
          </cell>
          <cell r="C309" t="str">
            <v>U R A I A N</v>
          </cell>
          <cell r="G309" t="str">
            <v>KODE</v>
          </cell>
          <cell r="H309" t="str">
            <v>KOEF.</v>
          </cell>
          <cell r="I309" t="str">
            <v>SATUAN</v>
          </cell>
          <cell r="J309" t="str">
            <v>KETERANGAN</v>
          </cell>
        </row>
        <row r="312">
          <cell r="C312" t="str">
            <v>Kapasitas Produksi / Jam   =</v>
          </cell>
          <cell r="E312" t="str">
            <v>V x Fa x 60</v>
          </cell>
          <cell r="G312" t="str">
            <v>Q2</v>
          </cell>
          <cell r="H312">
            <v>16.739495798319329</v>
          </cell>
          <cell r="I312" t="str">
            <v xml:space="preserve">M' / Jam </v>
          </cell>
        </row>
        <row r="313">
          <cell r="E313" t="str">
            <v>Ts1</v>
          </cell>
        </row>
        <row r="315">
          <cell r="C315" t="str">
            <v>Koefisien Alat / m'</v>
          </cell>
          <cell r="D315" t="str">
            <v xml:space="preserve"> =  1  :  Q2</v>
          </cell>
          <cell r="G315" t="str">
            <v>(E08)</v>
          </cell>
          <cell r="H315">
            <v>5.9738955823293166E-2</v>
          </cell>
          <cell r="I315" t="str">
            <v>jam</v>
          </cell>
        </row>
        <row r="318">
          <cell r="A318" t="str">
            <v>2.c.</v>
          </cell>
          <cell r="C318" t="str">
            <v>ALAT  BANTU</v>
          </cell>
        </row>
        <row r="319">
          <cell r="C319" t="str">
            <v>Diperlukan alat-alat bantu kecil</v>
          </cell>
          <cell r="J319" t="str">
            <v>Lump Sump</v>
          </cell>
        </row>
        <row r="320">
          <cell r="C320" t="str">
            <v>- Sekop    =         3   buah</v>
          </cell>
        </row>
        <row r="321">
          <cell r="C321" t="str">
            <v>- Pacul     =         3   buah</v>
          </cell>
        </row>
        <row r="322">
          <cell r="C322" t="str">
            <v>- Alat-alat kecil lain</v>
          </cell>
        </row>
        <row r="324">
          <cell r="A324" t="str">
            <v xml:space="preserve">   3.</v>
          </cell>
          <cell r="C324" t="str">
            <v>TENAGA</v>
          </cell>
        </row>
        <row r="325">
          <cell r="C325" t="str">
            <v>Produksi Gorong-gorong / hari</v>
          </cell>
          <cell r="G325" t="str">
            <v>Qt</v>
          </cell>
          <cell r="H325">
            <v>15</v>
          </cell>
          <cell r="I325" t="str">
            <v>M'</v>
          </cell>
        </row>
        <row r="326">
          <cell r="C326" t="str">
            <v>Kebutuhan tenaga :</v>
          </cell>
        </row>
        <row r="327">
          <cell r="D327" t="str">
            <v>- Pekerja</v>
          </cell>
          <cell r="G327" t="str">
            <v>P</v>
          </cell>
          <cell r="H327">
            <v>5</v>
          </cell>
          <cell r="I327" t="str">
            <v>orang</v>
          </cell>
        </row>
        <row r="328">
          <cell r="D328" t="str">
            <v>- Tukang</v>
          </cell>
          <cell r="G328" t="str">
            <v>T</v>
          </cell>
          <cell r="H328">
            <v>2</v>
          </cell>
          <cell r="I328" t="str">
            <v>orang</v>
          </cell>
        </row>
        <row r="329">
          <cell r="D329" t="str">
            <v>- Mandor</v>
          </cell>
          <cell r="G329" t="str">
            <v>M</v>
          </cell>
          <cell r="H329">
            <v>1</v>
          </cell>
          <cell r="I329" t="str">
            <v>orang</v>
          </cell>
        </row>
        <row r="331">
          <cell r="C331" t="str">
            <v>Koefisien tenaga / M1   :</v>
          </cell>
        </row>
        <row r="332">
          <cell r="D332" t="str">
            <v>- Pekerja</v>
          </cell>
          <cell r="E332" t="str">
            <v>= (Tk x P) : Qt</v>
          </cell>
          <cell r="G332" t="str">
            <v>(L01)</v>
          </cell>
          <cell r="H332">
            <v>2.3333333333333335</v>
          </cell>
          <cell r="I332" t="str">
            <v>Jam</v>
          </cell>
        </row>
        <row r="333">
          <cell r="D333" t="str">
            <v>- Tukang</v>
          </cell>
          <cell r="E333" t="str">
            <v>= (Tk x T) : Qt</v>
          </cell>
          <cell r="G333" t="str">
            <v>(L02)</v>
          </cell>
          <cell r="H333">
            <v>0.93333333333333335</v>
          </cell>
          <cell r="I333" t="str">
            <v>Jam</v>
          </cell>
        </row>
        <row r="334">
          <cell r="D334" t="str">
            <v>- Mandor</v>
          </cell>
          <cell r="E334" t="str">
            <v>= (Tk x M) : Qt</v>
          </cell>
          <cell r="G334" t="str">
            <v>(L03)</v>
          </cell>
          <cell r="H334">
            <v>0.46666666666666667</v>
          </cell>
          <cell r="I334" t="str">
            <v>Jam</v>
          </cell>
        </row>
        <row r="336">
          <cell r="A336" t="str">
            <v>4.</v>
          </cell>
          <cell r="C336" t="str">
            <v>HARGA DASAR SATUAN UPAH, BAHAN DAN ALAT</v>
          </cell>
        </row>
        <row r="337">
          <cell r="C337" t="str">
            <v>Lihat lampiran.</v>
          </cell>
        </row>
        <row r="340">
          <cell r="A340" t="str">
            <v>5.</v>
          </cell>
          <cell r="C340" t="str">
            <v>ANALISA HARGA SATUAN PEKERJAAN</v>
          </cell>
        </row>
        <row r="341">
          <cell r="C341" t="str">
            <v>Lihat perhitungan dalam FORMULIR STANDAR UNTUK</v>
          </cell>
        </row>
        <row r="342">
          <cell r="C342" t="str">
            <v>PEREKEMAN ANALISA MASING-MASING HARGA</v>
          </cell>
        </row>
        <row r="343">
          <cell r="C343" t="str">
            <v>SATUAN.</v>
          </cell>
        </row>
        <row r="344">
          <cell r="C344" t="str">
            <v>Didapat Harga Satuan Pekerjaan :</v>
          </cell>
        </row>
        <row r="346">
          <cell r="C346" t="str">
            <v xml:space="preserve">Rp.  </v>
          </cell>
          <cell r="D346">
            <v>218715.29344341051</v>
          </cell>
          <cell r="E346" t="str">
            <v xml:space="preserve"> / M'</v>
          </cell>
        </row>
        <row r="349">
          <cell r="A349" t="str">
            <v>6.</v>
          </cell>
          <cell r="C349" t="str">
            <v>WAKTU PELAKSANAAN YANG DIPERLUKAN</v>
          </cell>
        </row>
        <row r="350">
          <cell r="C350" t="str">
            <v>Masa Pelaksanaan :</v>
          </cell>
          <cell r="D350" t="str">
            <v>. . . . . . . . . . . .</v>
          </cell>
          <cell r="E350" t="str">
            <v>bulan</v>
          </cell>
        </row>
        <row r="352">
          <cell r="A352" t="str">
            <v>7.</v>
          </cell>
          <cell r="C352" t="str">
            <v>VOLUME PEKERJAAN YANG DIPERLUKAN</v>
          </cell>
        </row>
        <row r="353">
          <cell r="C353" t="str">
            <v>Volume pekerjaan  :</v>
          </cell>
          <cell r="D353">
            <v>1</v>
          </cell>
          <cell r="E353" t="str">
            <v>M'</v>
          </cell>
        </row>
        <row r="363">
          <cell r="A363" t="str">
            <v>ITEM PEMBAYARAN NO.</v>
          </cell>
          <cell r="D363" t="str">
            <v>:  2.3 (2)</v>
          </cell>
          <cell r="J363" t="str">
            <v xml:space="preserve">Analisa EI-232 </v>
          </cell>
        </row>
        <row r="364">
          <cell r="A364" t="str">
            <v>JENIS PEKERJAAN</v>
          </cell>
          <cell r="D364" t="str">
            <v>:  Gorong2 Pipa Beton Bertulang 500 mm &lt; diameter dalam 700 mm</v>
          </cell>
          <cell r="L364" t="str">
            <v>FORMULIR STANDAR UNTUK</v>
          </cell>
        </row>
        <row r="365">
          <cell r="A365" t="str">
            <v>SATUAN PEMBAYARAN</v>
          </cell>
          <cell r="D365" t="str">
            <v>:  M1</v>
          </cell>
          <cell r="J365" t="str">
            <v xml:space="preserve">         URAIAN ANALISA HARGA SATUAN</v>
          </cell>
          <cell r="L365" t="str">
            <v>PEREKAMAN ANALISA MASING-MASING HARGA SATUAN</v>
          </cell>
        </row>
        <row r="366">
          <cell r="L366" t="str">
            <v/>
          </cell>
        </row>
        <row r="368">
          <cell r="A368" t="str">
            <v>No.</v>
          </cell>
          <cell r="C368" t="str">
            <v>U R A I A N</v>
          </cell>
          <cell r="G368" t="str">
            <v>KODE</v>
          </cell>
          <cell r="H368" t="str">
            <v>KOEF.</v>
          </cell>
          <cell r="I368" t="str">
            <v>SATUAN</v>
          </cell>
          <cell r="J368" t="str">
            <v>KETERANGAN</v>
          </cell>
        </row>
        <row r="369">
          <cell r="L369" t="str">
            <v>PROYEK</v>
          </cell>
          <cell r="O369" t="str">
            <v>:</v>
          </cell>
        </row>
        <row r="370">
          <cell r="L370" t="str">
            <v>No. PAKET KONTRAK</v>
          </cell>
          <cell r="O370" t="str">
            <v>:</v>
          </cell>
        </row>
        <row r="371">
          <cell r="A371" t="str">
            <v>I.</v>
          </cell>
          <cell r="C371" t="str">
            <v>ASUMSI</v>
          </cell>
          <cell r="L371" t="str">
            <v>NAMA PAKET</v>
          </cell>
          <cell r="O371" t="str">
            <v>:</v>
          </cell>
        </row>
        <row r="372">
          <cell r="A372">
            <v>1</v>
          </cell>
          <cell r="C372" t="str">
            <v>Pekerjaan dilakukan secara mekanik/manual</v>
          </cell>
          <cell r="L372" t="str">
            <v>PROP / KAB / KODYA</v>
          </cell>
          <cell r="O372" t="str">
            <v>:</v>
          </cell>
        </row>
        <row r="373">
          <cell r="A373">
            <v>2</v>
          </cell>
          <cell r="C373" t="str">
            <v>Lokasi pekerjaan : sepanjang jalan</v>
          </cell>
          <cell r="L373" t="str">
            <v>ITEM PEMBAYARAN NO.</v>
          </cell>
          <cell r="O373" t="str">
            <v>:  2.3 (2)</v>
          </cell>
          <cell r="R373" t="str">
            <v>PERKIRAAN VOL. PEK.</v>
          </cell>
          <cell r="T373" t="str">
            <v>:</v>
          </cell>
          <cell r="U373">
            <v>1</v>
          </cell>
        </row>
        <row r="374">
          <cell r="A374">
            <v>3</v>
          </cell>
          <cell r="C374" t="str">
            <v>Diameter bagian dalam gorong-gorong</v>
          </cell>
          <cell r="G374" t="str">
            <v>d</v>
          </cell>
          <cell r="H374">
            <v>0.6</v>
          </cell>
          <cell r="I374" t="str">
            <v>m</v>
          </cell>
          <cell r="L374" t="str">
            <v>JENIS PEKERJAAN</v>
          </cell>
          <cell r="O374" t="str">
            <v>:  Gorong2 Pipa Beton Bertulang 500 mm &lt; diameter dalam 700 mm</v>
          </cell>
          <cell r="R374" t="str">
            <v>TOTAL HARGA (Rp.)</v>
          </cell>
          <cell r="T374" t="str">
            <v>:</v>
          </cell>
          <cell r="U374">
            <v>282846.80804673955</v>
          </cell>
        </row>
        <row r="375">
          <cell r="A375">
            <v>4</v>
          </cell>
          <cell r="C375" t="str">
            <v>Jarak rata-rata Base Camp ke lokasi pekerjaan</v>
          </cell>
          <cell r="G375" t="str">
            <v>L</v>
          </cell>
          <cell r="H375">
            <v>8.7249999999999996</v>
          </cell>
          <cell r="I375" t="str">
            <v>Km</v>
          </cell>
          <cell r="L375" t="str">
            <v>SATUAN PEMBAYARAN</v>
          </cell>
          <cell r="O375" t="str">
            <v>:  M1</v>
          </cell>
          <cell r="Q375">
            <v>0</v>
          </cell>
          <cell r="R375" t="str">
            <v>% THD. BIAYA PROYEK</v>
          </cell>
          <cell r="T375" t="str">
            <v>:</v>
          </cell>
          <cell r="U375" t="e">
            <v>#DIV/0!</v>
          </cell>
        </row>
        <row r="376">
          <cell r="A376">
            <v>5</v>
          </cell>
          <cell r="C376" t="str">
            <v>Jam kerja efektif per-hari</v>
          </cell>
          <cell r="G376" t="str">
            <v>Tk</v>
          </cell>
          <cell r="H376">
            <v>7</v>
          </cell>
          <cell r="I376" t="str">
            <v>jam</v>
          </cell>
        </row>
        <row r="377">
          <cell r="A377">
            <v>6</v>
          </cell>
          <cell r="C377" t="str">
            <v>Tebal gorong-gorong</v>
          </cell>
          <cell r="G377" t="str">
            <v>tg</v>
          </cell>
          <cell r="H377">
            <v>6.5</v>
          </cell>
          <cell r="I377" t="str">
            <v>Cm</v>
          </cell>
        </row>
        <row r="378">
          <cell r="Q378" t="str">
            <v>PERKIRAAN</v>
          </cell>
          <cell r="R378" t="str">
            <v>HARGA</v>
          </cell>
          <cell r="S378" t="str">
            <v>JUMLAH</v>
          </cell>
        </row>
        <row r="379">
          <cell r="A379" t="str">
            <v>II.</v>
          </cell>
          <cell r="C379" t="str">
            <v>URUTAN KERJA</v>
          </cell>
          <cell r="L379" t="str">
            <v>NO.</v>
          </cell>
          <cell r="N379" t="str">
            <v>KOMPONEN</v>
          </cell>
          <cell r="P379" t="str">
            <v>SATUAN</v>
          </cell>
          <cell r="Q379" t="str">
            <v>KUANTITAS</v>
          </cell>
          <cell r="R379" t="str">
            <v>SATUAN</v>
          </cell>
          <cell r="S379" t="str">
            <v>HARGA</v>
          </cell>
        </row>
        <row r="380">
          <cell r="A380">
            <v>1</v>
          </cell>
          <cell r="C380" t="str">
            <v>Gorong-gorong dicetak di Base Camp</v>
          </cell>
          <cell r="R380" t="str">
            <v>(Rp.)</v>
          </cell>
          <cell r="S380" t="str">
            <v>(Rp.)</v>
          </cell>
        </row>
        <row r="381">
          <cell r="A381">
            <v>2</v>
          </cell>
          <cell r="C381" t="str">
            <v>Dump Truck mengangkut gorong-gorong jadi</v>
          </cell>
        </row>
        <row r="382">
          <cell r="C382" t="str">
            <v>ke lapangan</v>
          </cell>
        </row>
        <row r="383">
          <cell r="A383">
            <v>3</v>
          </cell>
          <cell r="C383" t="str">
            <v>Dasar gorong-gorong digali sesuai kebutuhan dan ma-</v>
          </cell>
          <cell r="L383" t="str">
            <v>A.</v>
          </cell>
          <cell r="N383" t="str">
            <v>TENAGA</v>
          </cell>
        </row>
        <row r="384">
          <cell r="C384" t="str">
            <v>terial backfill dipadatkan dengan Tamper</v>
          </cell>
        </row>
        <row r="385">
          <cell r="A385">
            <v>4</v>
          </cell>
          <cell r="C385" t="str">
            <v>Tebal lapis porus pada dasar gorong-gorong pipa</v>
          </cell>
          <cell r="G385" t="str">
            <v>tp</v>
          </cell>
          <cell r="H385">
            <v>0.1</v>
          </cell>
          <cell r="I385" t="str">
            <v>M</v>
          </cell>
          <cell r="J385" t="str">
            <v xml:space="preserve"> Sand bedding</v>
          </cell>
          <cell r="L385" t="str">
            <v>1.</v>
          </cell>
          <cell r="N385" t="str">
            <v>Pekerja</v>
          </cell>
          <cell r="O385" t="str">
            <v>(L01)</v>
          </cell>
          <cell r="P385" t="str">
            <v>jam</v>
          </cell>
          <cell r="Q385">
            <v>4.9000000000000004</v>
          </cell>
          <cell r="R385">
            <v>2857.14</v>
          </cell>
          <cell r="U385">
            <v>13999.986000000001</v>
          </cell>
        </row>
        <row r="386">
          <cell r="A386">
            <v>5</v>
          </cell>
          <cell r="C386" t="str">
            <v>Material pilihan untuk penimbunan kembali (padat)</v>
          </cell>
          <cell r="L386" t="str">
            <v>2.</v>
          </cell>
          <cell r="N386" t="str">
            <v>Tukang</v>
          </cell>
          <cell r="O386" t="str">
            <v>(L02)</v>
          </cell>
          <cell r="P386" t="str">
            <v>jam</v>
          </cell>
          <cell r="Q386">
            <v>1.4</v>
          </cell>
          <cell r="R386">
            <v>4285.71</v>
          </cell>
          <cell r="U386">
            <v>5999.9939999999997</v>
          </cell>
        </row>
        <row r="387">
          <cell r="A387">
            <v>6</v>
          </cell>
          <cell r="C387" t="str">
            <v>Sekelompok pekerja akan melaksanakan pekerjaan</v>
          </cell>
          <cell r="L387" t="str">
            <v>3.</v>
          </cell>
          <cell r="N387" t="str">
            <v>Mandor</v>
          </cell>
          <cell r="O387" t="str">
            <v>(L03)</v>
          </cell>
          <cell r="P387" t="str">
            <v>jam</v>
          </cell>
          <cell r="Q387">
            <v>0.7</v>
          </cell>
          <cell r="R387">
            <v>3214.29</v>
          </cell>
          <cell r="U387">
            <v>2250.0029999999997</v>
          </cell>
        </row>
        <row r="388">
          <cell r="C388" t="str">
            <v>dengan cara manual dengan menggunakan alat bantu</v>
          </cell>
        </row>
        <row r="389">
          <cell r="Q389" t="str">
            <v xml:space="preserve">JUMLAH HARGA TENAGA   </v>
          </cell>
          <cell r="U389">
            <v>22249.983</v>
          </cell>
        </row>
        <row r="391">
          <cell r="A391" t="str">
            <v>III.</v>
          </cell>
          <cell r="C391" t="str">
            <v>PEMAKAIAN BAHAN, ALAT DAN TENAGA</v>
          </cell>
          <cell r="L391" t="str">
            <v>B.</v>
          </cell>
          <cell r="N391" t="str">
            <v>BAHAN</v>
          </cell>
        </row>
        <row r="392">
          <cell r="A392" t="str">
            <v xml:space="preserve">   1.</v>
          </cell>
          <cell r="C392" t="str">
            <v>BAHAN</v>
          </cell>
        </row>
        <row r="393">
          <cell r="C393" t="str">
            <v>Untuk mendapatkan 1 M' gorong-gorong diperlukan</v>
          </cell>
          <cell r="L393" t="str">
            <v>1.</v>
          </cell>
          <cell r="N393" t="str">
            <v>Beton K-300</v>
          </cell>
          <cell r="O393" t="str">
            <v>(EI-714)</v>
          </cell>
          <cell r="P393" t="str">
            <v>M3</v>
          </cell>
          <cell r="Q393">
            <v>0.13579534245141872</v>
          </cell>
          <cell r="R393">
            <v>652902.54982502444</v>
          </cell>
          <cell r="U393">
            <v>88661.125340893675</v>
          </cell>
        </row>
        <row r="394">
          <cell r="C394" t="str">
            <v>- Beton K-300 = (22/7*((2*tg/100+d)/2)^2)-(22/7*(d/2)^2))*1</v>
          </cell>
          <cell r="G394" t="str">
            <v>(EI-714)</v>
          </cell>
          <cell r="H394">
            <v>0.13579534245141872</v>
          </cell>
          <cell r="I394" t="str">
            <v>M3</v>
          </cell>
          <cell r="L394" t="str">
            <v>2.</v>
          </cell>
          <cell r="N394" t="str">
            <v>Baja Tulangan</v>
          </cell>
          <cell r="O394" t="str">
            <v>(M39)</v>
          </cell>
          <cell r="P394" t="str">
            <v>Kg</v>
          </cell>
          <cell r="Q394">
            <v>14.937487669656059</v>
          </cell>
          <cell r="R394">
            <v>4000</v>
          </cell>
          <cell r="U394">
            <v>59749.950678624235</v>
          </cell>
        </row>
        <row r="395">
          <cell r="C395" t="str">
            <v>- Baja Tulangan (asumsi 100kg/m3)</v>
          </cell>
          <cell r="G395" t="str">
            <v>(M39)</v>
          </cell>
          <cell r="H395">
            <v>14.937487669656059</v>
          </cell>
          <cell r="I395" t="str">
            <v>Kg</v>
          </cell>
          <cell r="L395" t="str">
            <v>3.</v>
          </cell>
          <cell r="N395" t="str">
            <v>Urugan Porus</v>
          </cell>
          <cell r="O395" t="str">
            <v>(EI-241)</v>
          </cell>
          <cell r="P395" t="str">
            <v>M3</v>
          </cell>
          <cell r="Q395">
            <v>0.13965000000000002</v>
          </cell>
          <cell r="R395">
            <v>186901.40625406182</v>
          </cell>
          <cell r="U395">
            <v>26100.781383379737</v>
          </cell>
        </row>
        <row r="396">
          <cell r="C396" t="str">
            <v>- Timbunan Porus      = {(tp*(0.3+2*tg/100+d+0.3)*1)*1.05}</v>
          </cell>
          <cell r="G396" t="str">
            <v>(EI-241)</v>
          </cell>
          <cell r="H396">
            <v>0.13965000000000002</v>
          </cell>
          <cell r="I396" t="str">
            <v>M3</v>
          </cell>
          <cell r="L396" t="str">
            <v>4.</v>
          </cell>
          <cell r="N396" t="str">
            <v>Mat. Pilihan</v>
          </cell>
          <cell r="O396" t="str">
            <v>(M09)</v>
          </cell>
          <cell r="P396" t="str">
            <v>M3</v>
          </cell>
          <cell r="Q396">
            <v>0.99875250000000027</v>
          </cell>
          <cell r="R396">
            <v>25000</v>
          </cell>
          <cell r="U396">
            <v>24968.812500000007</v>
          </cell>
        </row>
        <row r="397">
          <cell r="C397" t="str">
            <v>- Material Pilihan</v>
          </cell>
          <cell r="D397" t="str">
            <v>= ((2*tg/100+d+0.3)*(0.3+2*tg/100+d+0.3)</v>
          </cell>
          <cell r="G397" t="str">
            <v>(M09)</v>
          </cell>
          <cell r="H397">
            <v>0.99875250000000027</v>
          </cell>
          <cell r="I397" t="str">
            <v>M3</v>
          </cell>
          <cell r="J397" t="str">
            <v xml:space="preserve"> = Vp</v>
          </cell>
        </row>
        <row r="398">
          <cell r="D398" t="str">
            <v xml:space="preserve">   -(22/7*(0.5*(2*tg/100+d))^2))*1*1.05</v>
          </cell>
        </row>
        <row r="399">
          <cell r="A399" t="str">
            <v xml:space="preserve">   2.</v>
          </cell>
          <cell r="C399" t="str">
            <v>ALAT</v>
          </cell>
          <cell r="Q399" t="str">
            <v xml:space="preserve">JUMLAH HARGA BAHAN   </v>
          </cell>
          <cell r="U399">
            <v>199480.66990289764</v>
          </cell>
        </row>
        <row r="400">
          <cell r="A400" t="str">
            <v>2.a.</v>
          </cell>
          <cell r="C400" t="str">
            <v>TAMPER</v>
          </cell>
          <cell r="G400" t="str">
            <v>(E25)</v>
          </cell>
        </row>
        <row r="401">
          <cell r="C401" t="str">
            <v>Kecepatan</v>
          </cell>
          <cell r="G401" t="str">
            <v>v</v>
          </cell>
          <cell r="H401">
            <v>0.5</v>
          </cell>
          <cell r="I401" t="str">
            <v>Km / Jam</v>
          </cell>
          <cell r="L401" t="str">
            <v>C.</v>
          </cell>
          <cell r="N401" t="str">
            <v>PERALATAN</v>
          </cell>
        </row>
        <row r="402">
          <cell r="C402" t="str">
            <v>Efisiensi alat</v>
          </cell>
          <cell r="G402" t="str">
            <v>Fa</v>
          </cell>
          <cell r="H402">
            <v>0.83</v>
          </cell>
          <cell r="I402" t="str">
            <v>-</v>
          </cell>
        </row>
        <row r="403">
          <cell r="C403" t="str">
            <v>Lebar pemadatan</v>
          </cell>
          <cell r="G403" t="str">
            <v>Lb</v>
          </cell>
          <cell r="H403">
            <v>0.4</v>
          </cell>
          <cell r="I403" t="str">
            <v>M</v>
          </cell>
          <cell r="L403" t="str">
            <v>1.</v>
          </cell>
          <cell r="N403" t="str">
            <v>Tamper</v>
          </cell>
          <cell r="O403" t="str">
            <v>(E25)</v>
          </cell>
          <cell r="P403" t="str">
            <v>Jam</v>
          </cell>
          <cell r="Q403">
            <v>0.30082906626506029</v>
          </cell>
          <cell r="R403">
            <v>18672.16854694486</v>
          </cell>
          <cell r="U403">
            <v>5617.1310291212494</v>
          </cell>
        </row>
        <row r="404">
          <cell r="C404" t="str">
            <v>Banyak lintasan</v>
          </cell>
          <cell r="G404" t="str">
            <v>n</v>
          </cell>
          <cell r="H404">
            <v>10</v>
          </cell>
          <cell r="I404" t="str">
            <v>lintasan</v>
          </cell>
          <cell r="L404" t="str">
            <v>2.</v>
          </cell>
          <cell r="N404" t="str">
            <v>Dump Truck</v>
          </cell>
          <cell r="O404" t="str">
            <v>(E08)</v>
          </cell>
          <cell r="P404" t="str">
            <v>Jam</v>
          </cell>
          <cell r="Q404">
            <v>0.18800200803212852</v>
          </cell>
          <cell r="R404">
            <v>153645.58193291764</v>
          </cell>
          <cell r="U404">
            <v>28885.677928653444</v>
          </cell>
        </row>
        <row r="405">
          <cell r="C405" t="str">
            <v>Tebal lapis hamparan</v>
          </cell>
          <cell r="G405" t="str">
            <v>tp</v>
          </cell>
          <cell r="H405">
            <v>0.2</v>
          </cell>
          <cell r="I405" t="str">
            <v>M</v>
          </cell>
          <cell r="L405" t="str">
            <v>3.</v>
          </cell>
          <cell r="N405" t="str">
            <v>Alat  Bantu</v>
          </cell>
          <cell r="P405" t="str">
            <v>Ls</v>
          </cell>
          <cell r="Q405">
            <v>1</v>
          </cell>
          <cell r="R405">
            <v>900</v>
          </cell>
          <cell r="U405">
            <v>900</v>
          </cell>
        </row>
        <row r="408">
          <cell r="C408" t="str">
            <v>Kap. Prod. / Jam   =</v>
          </cell>
          <cell r="D408" t="str">
            <v>v x 1000 x Fa x Lb x 60</v>
          </cell>
          <cell r="G408" t="str">
            <v>Q1</v>
          </cell>
          <cell r="H408">
            <v>3.3200000000000003</v>
          </cell>
          <cell r="I408" t="str">
            <v xml:space="preserve">M3 / Jam </v>
          </cell>
        </row>
        <row r="409">
          <cell r="D409" t="str">
            <v xml:space="preserve">    n x tp</v>
          </cell>
        </row>
        <row r="411">
          <cell r="C411" t="str">
            <v>Koefisien Alat / m'</v>
          </cell>
          <cell r="D411" t="str">
            <v xml:space="preserve"> =  1  :  Q1 x Vp</v>
          </cell>
          <cell r="G411" t="str">
            <v>(E25)</v>
          </cell>
          <cell r="H411">
            <v>0.30082906626506029</v>
          </cell>
          <cell r="I411" t="str">
            <v>jam</v>
          </cell>
          <cell r="Q411" t="str">
            <v xml:space="preserve">JUMLAH HARGA PERALATAN   </v>
          </cell>
          <cell r="U411">
            <v>35402.808957774694</v>
          </cell>
        </row>
        <row r="413">
          <cell r="A413" t="str">
            <v>2.b.</v>
          </cell>
          <cell r="C413" t="str">
            <v>DUMP TRUCK</v>
          </cell>
          <cell r="G413" t="str">
            <v>(E08)</v>
          </cell>
          <cell r="L413" t="str">
            <v>D.</v>
          </cell>
          <cell r="N413" t="str">
            <v>JUMLAH HARGA TENAGA, BAHAN DAN PERALATAN  ( A + B + C )</v>
          </cell>
          <cell r="U413">
            <v>257133.46186067234</v>
          </cell>
        </row>
        <row r="414">
          <cell r="C414" t="str">
            <v>Kapasitas bak sekali muat</v>
          </cell>
          <cell r="G414" t="str">
            <v>V</v>
          </cell>
          <cell r="H414">
            <v>10</v>
          </cell>
          <cell r="I414" t="str">
            <v>Buah/M'</v>
          </cell>
          <cell r="L414" t="str">
            <v>E.</v>
          </cell>
          <cell r="N414" t="str">
            <v>OVERHEAD &amp; PROFIT</v>
          </cell>
          <cell r="P414">
            <v>10</v>
          </cell>
          <cell r="Q414" t="str">
            <v>%  x  D</v>
          </cell>
          <cell r="U414">
            <v>25713.346186067236</v>
          </cell>
        </row>
        <row r="415">
          <cell r="C415" t="str">
            <v>Faktor efisiensi alat</v>
          </cell>
          <cell r="G415" t="str">
            <v>Fa</v>
          </cell>
          <cell r="H415">
            <v>0.83</v>
          </cell>
          <cell r="L415" t="str">
            <v>F.</v>
          </cell>
          <cell r="N415" t="str">
            <v>HARGA SATUAN PEKERJAAN  ( D + E )</v>
          </cell>
          <cell r="U415">
            <v>282846.80804673955</v>
          </cell>
        </row>
        <row r="416">
          <cell r="C416" t="str">
            <v>Kecepatanrata-rata bermuatan</v>
          </cell>
          <cell r="G416" t="str">
            <v>v1</v>
          </cell>
          <cell r="H416">
            <v>20</v>
          </cell>
          <cell r="I416" t="str">
            <v>Km/Jam</v>
          </cell>
          <cell r="L416" t="str">
            <v>Note: 1</v>
          </cell>
          <cell r="N416" t="str">
            <v>SATUAN dapat berdasarkan atas jam operasi untuk Tenaga Kerja dan Peralatan, volume dan/atau ukuran</v>
          </cell>
        </row>
        <row r="417">
          <cell r="C417" t="str">
            <v>Kecepatan rata-rata kosong</v>
          </cell>
          <cell r="G417" t="str">
            <v>v2</v>
          </cell>
          <cell r="H417">
            <v>30</v>
          </cell>
          <cell r="I417" t="str">
            <v>Km/Jam</v>
          </cell>
          <cell r="N417" t="str">
            <v>berat untuk bahan-bahan.</v>
          </cell>
        </row>
        <row r="418">
          <cell r="C418" t="str">
            <v>Waktu siklus    :</v>
          </cell>
          <cell r="G418" t="str">
            <v>Ts</v>
          </cell>
          <cell r="L418">
            <v>2</v>
          </cell>
          <cell r="N418" t="str">
            <v>Kuantitas satuan adalah kuantitas setiap komponen untuk menyelesaikan satu satuan pekerjaan dari nomor</v>
          </cell>
        </row>
        <row r="419">
          <cell r="C419" t="str">
            <v>- Waktu  tempuh in  si  = (L : v1 ) x 60</v>
          </cell>
          <cell r="G419" t="str">
            <v>T1</v>
          </cell>
          <cell r="H419">
            <v>26.174999999999997</v>
          </cell>
          <cell r="I419" t="str">
            <v>menit</v>
          </cell>
          <cell r="N419" t="str">
            <v>mata pembayaran.</v>
          </cell>
        </row>
        <row r="420">
          <cell r="C420" t="str">
            <v>-  Waktutempuh kosong  = (L : v2)  x  60</v>
          </cell>
          <cell r="G420" t="str">
            <v>T2</v>
          </cell>
          <cell r="H420">
            <v>17.45</v>
          </cell>
          <cell r="I420" t="str">
            <v>menit</v>
          </cell>
          <cell r="L420">
            <v>3</v>
          </cell>
          <cell r="N420" t="str">
            <v>Biaya satuan untuk peralatan sudah termasuk bahan bakar, bahan habis dipakai dan operator.</v>
          </cell>
        </row>
        <row r="421">
          <cell r="C421" t="str">
            <v>-  Muat, bongkar dan lain-lain</v>
          </cell>
          <cell r="G421" t="str">
            <v>T3</v>
          </cell>
          <cell r="H421">
            <v>50</v>
          </cell>
          <cell r="I421" t="str">
            <v>menit</v>
          </cell>
          <cell r="L421">
            <v>4</v>
          </cell>
          <cell r="N421" t="str">
            <v>Biaya satuan sudah termasuk pengeluaran untuk seluruh pajak yang berkaitan (tetapi tidak termasuk PPN</v>
          </cell>
        </row>
        <row r="422">
          <cell r="G422" t="str">
            <v>Ts</v>
          </cell>
          <cell r="H422">
            <v>93.625</v>
          </cell>
          <cell r="I422" t="str">
            <v>menit</v>
          </cell>
          <cell r="N422" t="str">
            <v>yang dibayar dari kontrak) dan biaya-biaya lainnya.</v>
          </cell>
        </row>
        <row r="423">
          <cell r="J423" t="str">
            <v>Berlanjut ke halaman berikut</v>
          </cell>
        </row>
        <row r="424">
          <cell r="A424" t="str">
            <v>ITEM PEMBAYARAN NO.</v>
          </cell>
          <cell r="D424" t="str">
            <v>:  2.3 (2)</v>
          </cell>
          <cell r="J424" t="str">
            <v xml:space="preserve">Analisa EI-232 </v>
          </cell>
        </row>
        <row r="425">
          <cell r="A425" t="str">
            <v>JENIS PEKERJAAN</v>
          </cell>
          <cell r="D425" t="str">
            <v>:  Gorong2 Pipa Beton Bertulang 500 mm &lt; diameter dalam 700 mm</v>
          </cell>
        </row>
        <row r="426">
          <cell r="A426" t="str">
            <v>SATUAN PEMBAYARAN</v>
          </cell>
          <cell r="D426" t="str">
            <v>:  M1</v>
          </cell>
          <cell r="J426" t="str">
            <v xml:space="preserve">         URAIAN ANALISA HARGA SATUAN</v>
          </cell>
        </row>
        <row r="427">
          <cell r="J427" t="str">
            <v>Lanjutan</v>
          </cell>
        </row>
        <row r="429">
          <cell r="A429" t="str">
            <v>No.</v>
          </cell>
          <cell r="C429" t="str">
            <v>U R A I A N</v>
          </cell>
          <cell r="G429" t="str">
            <v>KODE</v>
          </cell>
          <cell r="H429" t="str">
            <v>KOEF.</v>
          </cell>
          <cell r="I429" t="str">
            <v>SATUAN</v>
          </cell>
          <cell r="J429" t="str">
            <v>KETERANGAN</v>
          </cell>
        </row>
        <row r="432">
          <cell r="C432" t="str">
            <v>Kapasitas Produksi / Jam   =</v>
          </cell>
          <cell r="E432" t="str">
            <v>V x Fa x 60</v>
          </cell>
          <cell r="G432" t="str">
            <v>Q2</v>
          </cell>
          <cell r="H432">
            <v>5.3190921228304404</v>
          </cell>
          <cell r="I432" t="str">
            <v xml:space="preserve">M' / Jam </v>
          </cell>
        </row>
        <row r="433">
          <cell r="E433" t="str">
            <v xml:space="preserve">    Ts</v>
          </cell>
        </row>
        <row r="435">
          <cell r="C435" t="str">
            <v>Koefisien Alat / m'</v>
          </cell>
          <cell r="D435" t="str">
            <v xml:space="preserve"> =  1  :  Q2</v>
          </cell>
          <cell r="G435" t="str">
            <v>(E08)</v>
          </cell>
          <cell r="H435">
            <v>0.18800200803212852</v>
          </cell>
          <cell r="I435" t="str">
            <v>jam</v>
          </cell>
        </row>
        <row r="438">
          <cell r="A438" t="str">
            <v>2.c.</v>
          </cell>
          <cell r="C438" t="str">
            <v>ALAT  BANTU</v>
          </cell>
        </row>
        <row r="439">
          <cell r="C439" t="str">
            <v>Diperlukan alat-alat bantu kecil</v>
          </cell>
          <cell r="J439" t="str">
            <v>Lump Sump</v>
          </cell>
        </row>
        <row r="440">
          <cell r="C440" t="str">
            <v>- Sekop    =         3   buah</v>
          </cell>
        </row>
        <row r="441">
          <cell r="C441" t="str">
            <v>- Pacul     =         3   buah</v>
          </cell>
        </row>
        <row r="442">
          <cell r="C442" t="str">
            <v>- Alat-alat kecil lain</v>
          </cell>
        </row>
        <row r="444">
          <cell r="A444" t="str">
            <v xml:space="preserve">   3.</v>
          </cell>
          <cell r="C444" t="str">
            <v>TENAGA</v>
          </cell>
        </row>
        <row r="445">
          <cell r="C445" t="str">
            <v>Produksi Gorong-gorong / hari</v>
          </cell>
          <cell r="G445" t="str">
            <v>Qt</v>
          </cell>
          <cell r="H445">
            <v>10</v>
          </cell>
          <cell r="I445" t="str">
            <v>M'</v>
          </cell>
        </row>
        <row r="446">
          <cell r="C446" t="str">
            <v>Kebutuhan tenaga :</v>
          </cell>
        </row>
        <row r="447">
          <cell r="D447" t="str">
            <v>- Pekerja</v>
          </cell>
          <cell r="G447" t="str">
            <v>P</v>
          </cell>
          <cell r="H447">
            <v>7</v>
          </cell>
          <cell r="I447" t="str">
            <v>orang</v>
          </cell>
        </row>
        <row r="448">
          <cell r="D448" t="str">
            <v>- Tukang</v>
          </cell>
          <cell r="G448" t="str">
            <v>T</v>
          </cell>
          <cell r="H448">
            <v>2</v>
          </cell>
          <cell r="I448" t="str">
            <v>orang</v>
          </cell>
        </row>
        <row r="449">
          <cell r="D449" t="str">
            <v>- Mandor</v>
          </cell>
          <cell r="G449" t="str">
            <v>M</v>
          </cell>
          <cell r="H449">
            <v>1</v>
          </cell>
          <cell r="I449" t="str">
            <v>orang</v>
          </cell>
        </row>
        <row r="451">
          <cell r="C451" t="str">
            <v>Koefisien tenaga / M'   :</v>
          </cell>
        </row>
        <row r="452">
          <cell r="D452" t="str">
            <v>- Pekerja</v>
          </cell>
          <cell r="E452" t="str">
            <v>= (Tk x P) : Qt</v>
          </cell>
          <cell r="G452" t="str">
            <v>(L01)</v>
          </cell>
          <cell r="H452">
            <v>4.9000000000000004</v>
          </cell>
          <cell r="I452" t="str">
            <v>jam</v>
          </cell>
        </row>
        <row r="453">
          <cell r="D453" t="str">
            <v>- Tukang</v>
          </cell>
          <cell r="E453" t="str">
            <v>= (Tk x T) : Qt</v>
          </cell>
          <cell r="G453" t="str">
            <v>(L02)</v>
          </cell>
          <cell r="H453">
            <v>1.4</v>
          </cell>
          <cell r="I453" t="str">
            <v>jam</v>
          </cell>
        </row>
        <row r="454">
          <cell r="D454" t="str">
            <v>- Mandor</v>
          </cell>
          <cell r="E454" t="str">
            <v>= (Tk x M) : Qt</v>
          </cell>
          <cell r="G454" t="str">
            <v>(L03)</v>
          </cell>
          <cell r="H454">
            <v>0.7</v>
          </cell>
          <cell r="I454" t="str">
            <v>jam</v>
          </cell>
        </row>
        <row r="456">
          <cell r="A456" t="str">
            <v>4.</v>
          </cell>
          <cell r="C456" t="str">
            <v>HARGA DASAR SATUAN UPAH, BAHAN DAN ALAT</v>
          </cell>
        </row>
        <row r="457">
          <cell r="C457" t="str">
            <v>Lihat lampiran.</v>
          </cell>
        </row>
        <row r="460">
          <cell r="A460" t="str">
            <v>5.</v>
          </cell>
          <cell r="C460" t="str">
            <v>ANALISA HARGA SATUAN PEKERJAAN</v>
          </cell>
        </row>
        <row r="461">
          <cell r="C461" t="str">
            <v>Lihat perhitungan dalam FORMULIR STANDAR UNTUK</v>
          </cell>
        </row>
        <row r="462">
          <cell r="C462" t="str">
            <v>PEREKEMAN ANALISA MASING-MASING HARGA</v>
          </cell>
        </row>
        <row r="463">
          <cell r="C463" t="str">
            <v>SATUAN.</v>
          </cell>
        </row>
        <row r="464">
          <cell r="C464" t="str">
            <v>Didapat Harga Satuan Pekerjaan :</v>
          </cell>
        </row>
        <row r="466">
          <cell r="C466" t="str">
            <v xml:space="preserve">Rp.  </v>
          </cell>
          <cell r="D466">
            <v>282846.80804673955</v>
          </cell>
          <cell r="E466" t="str">
            <v xml:space="preserve"> / M'</v>
          </cell>
        </row>
        <row r="469">
          <cell r="A469" t="str">
            <v>6.</v>
          </cell>
          <cell r="C469" t="str">
            <v>WAKTU PELAKSANAAN YANG DIPERLUKAN</v>
          </cell>
        </row>
        <row r="470">
          <cell r="C470" t="str">
            <v>Masa Pelaksanaan :</v>
          </cell>
          <cell r="D470" t="str">
            <v>. . . . . . . . . . . .</v>
          </cell>
          <cell r="E470" t="str">
            <v>bulan</v>
          </cell>
        </row>
        <row r="472">
          <cell r="A472" t="str">
            <v>7.</v>
          </cell>
          <cell r="C472" t="str">
            <v>VOLUME PEKERJAAN YANG DIPERLUKAN</v>
          </cell>
        </row>
        <row r="473">
          <cell r="C473" t="str">
            <v>Volume pekerjaan  :</v>
          </cell>
          <cell r="D473">
            <v>1</v>
          </cell>
          <cell r="E473" t="str">
            <v>M'</v>
          </cell>
        </row>
        <row r="483">
          <cell r="A483" t="str">
            <v>ITEM PEMBAYARAN NO.</v>
          </cell>
          <cell r="D483" t="str">
            <v>:  2.3 (3)</v>
          </cell>
          <cell r="J483" t="str">
            <v xml:space="preserve">Analisa EI-233 </v>
          </cell>
        </row>
        <row r="484">
          <cell r="A484" t="str">
            <v>JENIS PEKERJAAN</v>
          </cell>
          <cell r="D484" t="str">
            <v>:  Gorong2 Pipa Beton Bertulang 500 mm &lt; diameter dalam &lt; 1 m</v>
          </cell>
          <cell r="L484" t="str">
            <v>FORMULIR STANDAR UNTUK</v>
          </cell>
        </row>
        <row r="485">
          <cell r="A485" t="str">
            <v>SATUAN PEMBAYARAN</v>
          </cell>
          <cell r="D485" t="str">
            <v>:  M1</v>
          </cell>
          <cell r="J485" t="str">
            <v xml:space="preserve">         URAIAN ANALISA HARGA SATUAN</v>
          </cell>
          <cell r="L485" t="str">
            <v>PEREKAMAN ANALISA MASING-MASING HARGA SATUAN</v>
          </cell>
        </row>
        <row r="486">
          <cell r="L486" t="str">
            <v/>
          </cell>
        </row>
        <row r="488">
          <cell r="A488" t="str">
            <v>No.</v>
          </cell>
          <cell r="C488" t="str">
            <v>U R A I A N</v>
          </cell>
          <cell r="G488" t="str">
            <v>KODE</v>
          </cell>
          <cell r="H488" t="str">
            <v>KOEF.</v>
          </cell>
          <cell r="I488" t="str">
            <v>SATUAN</v>
          </cell>
          <cell r="J488" t="str">
            <v>KETERANGAN</v>
          </cell>
        </row>
        <row r="489">
          <cell r="L489" t="str">
            <v>PROYEK</v>
          </cell>
          <cell r="O489" t="str">
            <v>:</v>
          </cell>
        </row>
        <row r="490">
          <cell r="L490" t="str">
            <v>No. PAKET KONTRAK</v>
          </cell>
          <cell r="O490" t="str">
            <v>:</v>
          </cell>
        </row>
        <row r="491">
          <cell r="A491" t="str">
            <v>I.</v>
          </cell>
          <cell r="C491" t="str">
            <v>ASUMSI</v>
          </cell>
          <cell r="L491" t="str">
            <v>NAMA PAKET</v>
          </cell>
          <cell r="O491" t="str">
            <v>:</v>
          </cell>
        </row>
        <row r="492">
          <cell r="A492">
            <v>1</v>
          </cell>
          <cell r="C492" t="str">
            <v>Pekerjaan dilakukan secara mekanik/manual</v>
          </cell>
          <cell r="L492" t="str">
            <v>PROP / KAB / KODYA</v>
          </cell>
          <cell r="O492" t="str">
            <v>:</v>
          </cell>
        </row>
        <row r="493">
          <cell r="A493">
            <v>2</v>
          </cell>
          <cell r="C493" t="str">
            <v>Lokasi pekerjaan : sepanjang jalan</v>
          </cell>
          <cell r="L493" t="str">
            <v>ITEM PEMBAYARAN NO.</v>
          </cell>
          <cell r="O493" t="str">
            <v>:  2.3 (3)</v>
          </cell>
          <cell r="R493" t="str">
            <v>PERKIRAAN VOL. PEK.</v>
          </cell>
          <cell r="T493" t="str">
            <v>:</v>
          </cell>
          <cell r="U493">
            <v>1</v>
          </cell>
        </row>
        <row r="494">
          <cell r="A494">
            <v>3</v>
          </cell>
          <cell r="C494" t="str">
            <v>Diameter bagian dalam gorong-gorong</v>
          </cell>
          <cell r="G494" t="str">
            <v>d</v>
          </cell>
          <cell r="H494">
            <v>0.8</v>
          </cell>
          <cell r="I494" t="str">
            <v>m</v>
          </cell>
          <cell r="L494" t="str">
            <v>JENIS PEKERJAAN</v>
          </cell>
          <cell r="O494" t="str">
            <v>:  Gorong2 Pipa Beton Bertulang 500 mm &lt; diameter dalam &lt; 1 m</v>
          </cell>
          <cell r="R494" t="str">
            <v>TOTAL HARGA (Rp.)</v>
          </cell>
          <cell r="T494" t="str">
            <v>:</v>
          </cell>
          <cell r="U494">
            <v>447945.27138535964</v>
          </cell>
        </row>
        <row r="495">
          <cell r="A495">
            <v>4</v>
          </cell>
          <cell r="C495" t="str">
            <v>Jarak rata-rata Base Camp ke lokasi pekerjaan</v>
          </cell>
          <cell r="G495" t="str">
            <v>L</v>
          </cell>
          <cell r="H495">
            <v>8.7249999999999996</v>
          </cell>
          <cell r="I495" t="str">
            <v>Km</v>
          </cell>
          <cell r="L495" t="str">
            <v>SATUAN PEMBAYARAN</v>
          </cell>
          <cell r="O495" t="str">
            <v>:  M1</v>
          </cell>
          <cell r="Q495">
            <v>0</v>
          </cell>
          <cell r="R495" t="str">
            <v>% THD. BIAYA PROYEK</v>
          </cell>
          <cell r="T495" t="str">
            <v>:</v>
          </cell>
          <cell r="U495" t="e">
            <v>#DIV/0!</v>
          </cell>
        </row>
        <row r="496">
          <cell r="A496">
            <v>5</v>
          </cell>
          <cell r="C496" t="str">
            <v>Jam kerja efektif per-hari</v>
          </cell>
          <cell r="G496" t="str">
            <v>Tk</v>
          </cell>
          <cell r="H496">
            <v>7</v>
          </cell>
          <cell r="I496" t="str">
            <v>Jam</v>
          </cell>
        </row>
        <row r="497">
          <cell r="A497">
            <v>6</v>
          </cell>
          <cell r="C497" t="str">
            <v>Tebal gorong-gorong</v>
          </cell>
          <cell r="G497" t="str">
            <v>tg</v>
          </cell>
          <cell r="H497">
            <v>7.5</v>
          </cell>
          <cell r="I497" t="str">
            <v>Cm</v>
          </cell>
        </row>
        <row r="498">
          <cell r="Q498" t="str">
            <v>PERKIRAAN</v>
          </cell>
          <cell r="R498" t="str">
            <v>HARGA</v>
          </cell>
          <cell r="S498" t="str">
            <v>JUMLAH</v>
          </cell>
        </row>
        <row r="499">
          <cell r="A499" t="str">
            <v>II.</v>
          </cell>
          <cell r="C499" t="str">
            <v>URUTAN KERJA</v>
          </cell>
          <cell r="L499" t="str">
            <v>NO.</v>
          </cell>
          <cell r="N499" t="str">
            <v>KOMPONEN</v>
          </cell>
          <cell r="P499" t="str">
            <v>SATUAN</v>
          </cell>
          <cell r="Q499" t="str">
            <v>KUANTITAS</v>
          </cell>
          <cell r="R499" t="str">
            <v>SATUAN</v>
          </cell>
          <cell r="S499" t="str">
            <v>HARGA</v>
          </cell>
        </row>
        <row r="500">
          <cell r="A500">
            <v>1</v>
          </cell>
          <cell r="C500" t="str">
            <v>Gorong-gorong dicetak di Base Camp</v>
          </cell>
          <cell r="R500" t="str">
            <v>(Rp.)</v>
          </cell>
          <cell r="S500" t="str">
            <v>(Rp.)</v>
          </cell>
        </row>
        <row r="501">
          <cell r="A501">
            <v>2</v>
          </cell>
          <cell r="C501" t="str">
            <v>Dump Truck mengangkut gorong-gorong jadi</v>
          </cell>
        </row>
        <row r="502">
          <cell r="C502" t="str">
            <v>ke lapangan</v>
          </cell>
        </row>
        <row r="503">
          <cell r="A503">
            <v>3</v>
          </cell>
          <cell r="C503" t="str">
            <v>Dasar gorong-gorong digali sesuai kebutuhan dan ma-</v>
          </cell>
          <cell r="L503" t="str">
            <v>A.</v>
          </cell>
          <cell r="N503" t="str">
            <v>TENAGA</v>
          </cell>
        </row>
        <row r="504">
          <cell r="C504" t="str">
            <v>terial backfill dipadatkan dengan Tamper</v>
          </cell>
        </row>
        <row r="505">
          <cell r="A505">
            <v>4</v>
          </cell>
          <cell r="C505" t="str">
            <v>Tebal lapis porus pada dasar gorong-gorong pipa</v>
          </cell>
          <cell r="G505" t="str">
            <v>tp</v>
          </cell>
          <cell r="H505">
            <v>0.12</v>
          </cell>
          <cell r="I505" t="str">
            <v>M</v>
          </cell>
          <cell r="J505" t="str">
            <v xml:space="preserve"> Sand bedding</v>
          </cell>
          <cell r="L505" t="str">
            <v>1.</v>
          </cell>
          <cell r="N505" t="str">
            <v>Pekerja</v>
          </cell>
          <cell r="O505" t="str">
            <v>(L01)</v>
          </cell>
          <cell r="P505" t="str">
            <v>Jam</v>
          </cell>
          <cell r="Q505">
            <v>9.3333333333333339</v>
          </cell>
          <cell r="R505">
            <v>2857.14</v>
          </cell>
          <cell r="U505">
            <v>26666.639999999999</v>
          </cell>
        </row>
        <row r="506">
          <cell r="A506">
            <v>5</v>
          </cell>
          <cell r="C506" t="str">
            <v>Material pilihan untuk penimbunan kembali (padat)</v>
          </cell>
          <cell r="L506" t="str">
            <v>2.</v>
          </cell>
          <cell r="N506" t="str">
            <v>Tukang</v>
          </cell>
          <cell r="O506" t="str">
            <v>(L02)</v>
          </cell>
          <cell r="P506" t="str">
            <v>Jam</v>
          </cell>
          <cell r="Q506">
            <v>1.1666666666666667</v>
          </cell>
          <cell r="R506">
            <v>4285.71</v>
          </cell>
          <cell r="U506">
            <v>4999.9950000000008</v>
          </cell>
        </row>
        <row r="507">
          <cell r="A507">
            <v>6</v>
          </cell>
          <cell r="C507" t="str">
            <v>Sekelompok pekerja akan melaksanakan pekerjaan</v>
          </cell>
          <cell r="L507" t="str">
            <v>3.</v>
          </cell>
          <cell r="N507" t="str">
            <v>Mandor</v>
          </cell>
          <cell r="O507" t="str">
            <v>(L03)</v>
          </cell>
          <cell r="P507" t="str">
            <v>Jam</v>
          </cell>
          <cell r="Q507">
            <v>1.1666666666666667</v>
          </cell>
          <cell r="R507">
            <v>3214.29</v>
          </cell>
          <cell r="U507">
            <v>3750.0050000000001</v>
          </cell>
        </row>
        <row r="508">
          <cell r="C508" t="str">
            <v>dengan cara manual dengan menggunakan alat bantu</v>
          </cell>
        </row>
        <row r="509">
          <cell r="Q509" t="str">
            <v xml:space="preserve">JUMLAH HARGA TENAGA   </v>
          </cell>
          <cell r="U509">
            <v>35416.639999999999</v>
          </cell>
        </row>
        <row r="511">
          <cell r="A511" t="str">
            <v>III.</v>
          </cell>
          <cell r="C511" t="str">
            <v>PEMAKAIAN BAHAN, ALAT DAN TENAGA</v>
          </cell>
          <cell r="L511" t="str">
            <v>B.</v>
          </cell>
          <cell r="N511" t="str">
            <v>BAHAN</v>
          </cell>
        </row>
        <row r="512">
          <cell r="A512" t="str">
            <v xml:space="preserve">   1.</v>
          </cell>
          <cell r="C512" t="str">
            <v>BAHAN</v>
          </cell>
        </row>
        <row r="513">
          <cell r="C513" t="str">
            <v>Untuk mendapatkan 1 M' gorong-gorong diperlukan</v>
          </cell>
          <cell r="L513" t="str">
            <v>1.</v>
          </cell>
          <cell r="N513" t="str">
            <v>Beton K-300</v>
          </cell>
          <cell r="O513" t="str">
            <v>(EI-714)</v>
          </cell>
          <cell r="P513" t="str">
            <v>M3</v>
          </cell>
          <cell r="Q513">
            <v>0.20616701789183023</v>
          </cell>
          <cell r="R513">
            <v>652902.54982502444</v>
          </cell>
          <cell r="U513">
            <v>134606.97167139739</v>
          </cell>
        </row>
        <row r="514">
          <cell r="C514" t="str">
            <v>- Beton K-300 = (22/7*((2*tg/100+d)/2)^2)-(22/7*(d/2)^2))*1</v>
          </cell>
          <cell r="G514" t="str">
            <v>(EI-714)</v>
          </cell>
          <cell r="H514">
            <v>0.20616701789183023</v>
          </cell>
          <cell r="I514" t="str">
            <v>M3</v>
          </cell>
          <cell r="L514" t="str">
            <v>2.</v>
          </cell>
          <cell r="N514" t="str">
            <v>Baja Tulangan</v>
          </cell>
          <cell r="O514" t="str">
            <v>(M39)</v>
          </cell>
          <cell r="P514" t="str">
            <v>Kg</v>
          </cell>
          <cell r="Q514">
            <v>22.678371968101327</v>
          </cell>
          <cell r="R514">
            <v>4000</v>
          </cell>
          <cell r="U514">
            <v>90713.487872405312</v>
          </cell>
        </row>
        <row r="515">
          <cell r="C515" t="str">
            <v>- Baja Tulangan (asumsi 100kg/m3)</v>
          </cell>
          <cell r="G515" t="str">
            <v>(M39)</v>
          </cell>
          <cell r="H515">
            <v>22.678371968101327</v>
          </cell>
          <cell r="I515" t="str">
            <v>Kg</v>
          </cell>
          <cell r="L515" t="str">
            <v>3.</v>
          </cell>
          <cell r="N515" t="str">
            <v>Urugan Porus</v>
          </cell>
          <cell r="O515" t="str">
            <v>(EI-241)</v>
          </cell>
          <cell r="P515" t="str">
            <v>M3</v>
          </cell>
          <cell r="Q515">
            <v>0.2205</v>
          </cell>
          <cell r="R515">
            <v>186901.40625406182</v>
          </cell>
          <cell r="U515">
            <v>41211.760079020634</v>
          </cell>
        </row>
        <row r="516">
          <cell r="C516" t="str">
            <v>- Timbunan Porus      = {(tp*(0.4+2*tg/100+d+0.4)*1)*1.05}</v>
          </cell>
          <cell r="G516" t="str">
            <v>(EI-241)</v>
          </cell>
          <cell r="H516">
            <v>0.2205</v>
          </cell>
          <cell r="I516" t="str">
            <v>M3</v>
          </cell>
          <cell r="L516" t="str">
            <v>4.</v>
          </cell>
          <cell r="N516" t="str">
            <v>Mat. Pilihan</v>
          </cell>
          <cell r="O516" t="str">
            <v>(M09)</v>
          </cell>
          <cell r="P516" t="str">
            <v>M3</v>
          </cell>
          <cell r="Q516">
            <v>1.5523125</v>
          </cell>
          <cell r="R516">
            <v>25000</v>
          </cell>
          <cell r="U516">
            <v>38807.8125</v>
          </cell>
        </row>
        <row r="517">
          <cell r="C517" t="str">
            <v>- Material Pilihan</v>
          </cell>
          <cell r="D517" t="str">
            <v>= ((2*tg/100+d+0.3)*(0.4+2*tg/100+d+0.4)</v>
          </cell>
          <cell r="G517" t="str">
            <v>(M09)</v>
          </cell>
          <cell r="H517">
            <v>1.5523125</v>
          </cell>
          <cell r="I517" t="str">
            <v>M3</v>
          </cell>
          <cell r="J517" t="str">
            <v xml:space="preserve"> = Vp</v>
          </cell>
        </row>
        <row r="518">
          <cell r="D518" t="str">
            <v xml:space="preserve">   -(22/7*(0.5*(2*tg/100+d))^2))*1*1.05</v>
          </cell>
        </row>
        <row r="519">
          <cell r="A519" t="str">
            <v xml:space="preserve">   2.</v>
          </cell>
          <cell r="C519" t="str">
            <v>ALAT</v>
          </cell>
          <cell r="Q519" t="str">
            <v xml:space="preserve">JUMLAH HARGA BAHAN   </v>
          </cell>
          <cell r="U519">
            <v>305340.03212282335</v>
          </cell>
        </row>
        <row r="520">
          <cell r="A520" t="str">
            <v>2.a.</v>
          </cell>
          <cell r="C520" t="str">
            <v>TAMPER</v>
          </cell>
          <cell r="G520" t="str">
            <v>(E25)</v>
          </cell>
        </row>
        <row r="521">
          <cell r="C521" t="str">
            <v>Kecepatan</v>
          </cell>
          <cell r="G521" t="str">
            <v>V</v>
          </cell>
          <cell r="H521">
            <v>0.5</v>
          </cell>
          <cell r="I521" t="str">
            <v>Km / Jam</v>
          </cell>
          <cell r="L521" t="str">
            <v>C.</v>
          </cell>
          <cell r="N521" t="str">
            <v>PERALATAN</v>
          </cell>
        </row>
        <row r="522">
          <cell r="C522" t="str">
            <v>Efisiensi alat</v>
          </cell>
          <cell r="G522" t="str">
            <v>Fa</v>
          </cell>
          <cell r="H522">
            <v>0.83</v>
          </cell>
          <cell r="I522" t="str">
            <v>-</v>
          </cell>
        </row>
        <row r="523">
          <cell r="C523" t="str">
            <v>Lebar pemadatan</v>
          </cell>
          <cell r="G523" t="str">
            <v>Lb</v>
          </cell>
          <cell r="H523">
            <v>0.4</v>
          </cell>
          <cell r="I523" t="str">
            <v>M</v>
          </cell>
          <cell r="L523" t="str">
            <v>1.</v>
          </cell>
          <cell r="N523" t="str">
            <v>Tamper</v>
          </cell>
          <cell r="O523" t="str">
            <v>(E25)</v>
          </cell>
          <cell r="P523" t="str">
            <v>Jam</v>
          </cell>
          <cell r="Q523">
            <v>0.46756400602409631</v>
          </cell>
          <cell r="R523">
            <v>18672.16854694486</v>
          </cell>
          <cell r="U523">
            <v>8730.4339269666689</v>
          </cell>
        </row>
        <row r="524">
          <cell r="C524" t="str">
            <v>Banyak lintasan</v>
          </cell>
          <cell r="G524" t="str">
            <v>n</v>
          </cell>
          <cell r="H524">
            <v>10</v>
          </cell>
          <cell r="I524" t="str">
            <v>lintasan</v>
          </cell>
          <cell r="L524" t="str">
            <v>2.</v>
          </cell>
          <cell r="N524" t="str">
            <v>Dump Truck</v>
          </cell>
          <cell r="O524" t="str">
            <v>(E08)</v>
          </cell>
          <cell r="P524" t="str">
            <v>Jam</v>
          </cell>
          <cell r="Q524">
            <v>0.36926455823293175</v>
          </cell>
          <cell r="R524">
            <v>153645.58193291764</v>
          </cell>
          <cell r="U524">
            <v>56735.867936900555</v>
          </cell>
        </row>
        <row r="525">
          <cell r="C525" t="str">
            <v>Tebal lapis hamparan</v>
          </cell>
          <cell r="G525" t="str">
            <v>tp</v>
          </cell>
          <cell r="H525">
            <v>0.2</v>
          </cell>
          <cell r="I525" t="str">
            <v>M</v>
          </cell>
          <cell r="L525" t="str">
            <v>3.</v>
          </cell>
          <cell r="N525" t="str">
            <v>Alat  Bantu</v>
          </cell>
          <cell r="P525" t="str">
            <v>Ls</v>
          </cell>
          <cell r="Q525">
            <v>1</v>
          </cell>
          <cell r="R525">
            <v>1000</v>
          </cell>
          <cell r="U525">
            <v>1000</v>
          </cell>
        </row>
        <row r="528">
          <cell r="C528" t="str">
            <v>Kap. Prod. / Jam   =</v>
          </cell>
          <cell r="D528" t="str">
            <v>v x 1000 x Fa x Lb x 60</v>
          </cell>
          <cell r="G528" t="str">
            <v>Q1</v>
          </cell>
          <cell r="H528">
            <v>3.3200000000000003</v>
          </cell>
          <cell r="I528" t="str">
            <v xml:space="preserve">M3 / Jam </v>
          </cell>
        </row>
        <row r="529">
          <cell r="D529" t="str">
            <v xml:space="preserve">    n x tp</v>
          </cell>
        </row>
        <row r="531">
          <cell r="C531" t="str">
            <v>Koefisien Alat / m'</v>
          </cell>
          <cell r="D531" t="str">
            <v xml:space="preserve"> =  1  :  Q1 x Vp</v>
          </cell>
          <cell r="G531" t="str">
            <v>(E25)</v>
          </cell>
          <cell r="H531">
            <v>0.46756400602409631</v>
          </cell>
          <cell r="I531" t="str">
            <v>jam</v>
          </cell>
          <cell r="Q531" t="str">
            <v xml:space="preserve">JUMLAH HARGA PERALATAN   </v>
          </cell>
          <cell r="U531">
            <v>66466.301863867222</v>
          </cell>
        </row>
        <row r="533">
          <cell r="A533" t="str">
            <v>2.b.</v>
          </cell>
          <cell r="C533" t="str">
            <v>DUMP TRUCK</v>
          </cell>
          <cell r="G533" t="str">
            <v>(E08)</v>
          </cell>
          <cell r="L533" t="str">
            <v>D.</v>
          </cell>
          <cell r="N533" t="str">
            <v>JUMLAH HARGA TENAGA, BAHAN DAN PERALATAN  ( A + B + C )</v>
          </cell>
          <cell r="U533">
            <v>407222.97398669057</v>
          </cell>
        </row>
        <row r="534">
          <cell r="C534" t="str">
            <v>Kapasitas bak sekali muat</v>
          </cell>
          <cell r="G534" t="str">
            <v>V</v>
          </cell>
          <cell r="H534">
            <v>4</v>
          </cell>
          <cell r="I534" t="str">
            <v>Buah/M'</v>
          </cell>
          <cell r="L534" t="str">
            <v>E.</v>
          </cell>
          <cell r="N534" t="str">
            <v>OVERHEAD &amp; PROFIT</v>
          </cell>
          <cell r="P534">
            <v>10</v>
          </cell>
          <cell r="Q534" t="str">
            <v>%  x  D</v>
          </cell>
          <cell r="U534">
            <v>40722.297398669063</v>
          </cell>
        </row>
        <row r="535">
          <cell r="C535" t="str">
            <v>Faktor efisiensi alat</v>
          </cell>
          <cell r="G535" t="str">
            <v>Fa</v>
          </cell>
          <cell r="H535">
            <v>0.83</v>
          </cell>
          <cell r="L535" t="str">
            <v>F.</v>
          </cell>
          <cell r="N535" t="str">
            <v>HARGA SATUAN PEKERJAAN  ( D + E )</v>
          </cell>
          <cell r="U535">
            <v>447945.27138535964</v>
          </cell>
        </row>
        <row r="536">
          <cell r="C536" t="str">
            <v>Kecepatanrata-rata bermuatan</v>
          </cell>
          <cell r="G536" t="str">
            <v>v1</v>
          </cell>
          <cell r="H536">
            <v>40</v>
          </cell>
          <cell r="L536" t="str">
            <v>Note: 1</v>
          </cell>
          <cell r="N536" t="str">
            <v>SATUAN dapat berdasarkan atas jam operasi untuk Tenaga Kerja dan Peralatan, volume dan/atau ukuran</v>
          </cell>
        </row>
        <row r="537">
          <cell r="C537" t="str">
            <v>Kecepatan rata-rata kosong</v>
          </cell>
          <cell r="G537" t="str">
            <v>v2</v>
          </cell>
          <cell r="H537">
            <v>50</v>
          </cell>
          <cell r="N537" t="str">
            <v>berat untuk bahan-bahan.</v>
          </cell>
        </row>
        <row r="538">
          <cell r="C538" t="str">
            <v>Waktu siklus    :</v>
          </cell>
          <cell r="G538" t="str">
            <v>Ts</v>
          </cell>
          <cell r="L538">
            <v>2</v>
          </cell>
          <cell r="N538" t="str">
            <v>Kuantitas satuan adalah kuantitas setiap komponen untuk menyelesaikan satu satuan pekerjaan dari nomor</v>
          </cell>
        </row>
        <row r="539">
          <cell r="C539" t="str">
            <v>- Waktu  tempuh in  si    = (L : v1 ) x 60</v>
          </cell>
          <cell r="G539" t="str">
            <v>T1</v>
          </cell>
          <cell r="H539">
            <v>13.087499999999999</v>
          </cell>
          <cell r="I539" t="str">
            <v>menit</v>
          </cell>
          <cell r="N539" t="str">
            <v>mata pembayaran.</v>
          </cell>
        </row>
        <row r="540">
          <cell r="C540" t="str">
            <v>-  Waktutempuh kosong  = (L : v2)  x  60</v>
          </cell>
          <cell r="G540" t="str">
            <v>T2</v>
          </cell>
          <cell r="H540">
            <v>10.469999999999999</v>
          </cell>
          <cell r="I540" t="str">
            <v>menit</v>
          </cell>
          <cell r="L540">
            <v>3</v>
          </cell>
          <cell r="N540" t="str">
            <v>Biaya satuan untuk peralatan sudah termasuk bahan bakar, bahan habis dipakai dan operator.</v>
          </cell>
        </row>
        <row r="541">
          <cell r="C541" t="str">
            <v>- Muat, bongkar dan lain-lain</v>
          </cell>
          <cell r="G541" t="str">
            <v>T3</v>
          </cell>
          <cell r="H541">
            <v>50</v>
          </cell>
          <cell r="I541" t="str">
            <v>menit</v>
          </cell>
          <cell r="L541">
            <v>4</v>
          </cell>
          <cell r="N541" t="str">
            <v>Biaya satuan sudah termasuk pengeluaran untuk seluruh pajak yang berkaitan (tetapi tidak termasuk PPN</v>
          </cell>
        </row>
        <row r="542">
          <cell r="G542" t="str">
            <v>Ts</v>
          </cell>
          <cell r="H542">
            <v>73.557500000000005</v>
          </cell>
          <cell r="I542" t="str">
            <v>menit</v>
          </cell>
          <cell r="N542" t="str">
            <v>yang dibayar dari kontrak) dan biaya-biaya lainnya.</v>
          </cell>
        </row>
        <row r="543">
          <cell r="J543" t="str">
            <v>Berlanjut ke halaman berikut</v>
          </cell>
        </row>
        <row r="544">
          <cell r="A544" t="str">
            <v>ITEM PEMBAYARAN NO.</v>
          </cell>
          <cell r="D544" t="str">
            <v>:  2.3 (3)</v>
          </cell>
          <cell r="J544" t="str">
            <v xml:space="preserve">Analisa EI-233 </v>
          </cell>
        </row>
        <row r="545">
          <cell r="A545" t="str">
            <v>JENIS PEKERJAAN</v>
          </cell>
          <cell r="D545" t="str">
            <v>:  Gorong2 Pipa Beton Bertulang 500 mm &lt; diameter dalam &lt; 1 m</v>
          </cell>
        </row>
        <row r="546">
          <cell r="A546" t="str">
            <v>SATUAN PEMBAYARAN</v>
          </cell>
          <cell r="D546" t="str">
            <v>:  M1</v>
          </cell>
          <cell r="J546" t="str">
            <v xml:space="preserve">         URAIAN ANALISA HARGA SATUAN</v>
          </cell>
        </row>
        <row r="547">
          <cell r="J547" t="str">
            <v>Lanjutan</v>
          </cell>
        </row>
        <row r="549">
          <cell r="A549" t="str">
            <v>No.</v>
          </cell>
          <cell r="C549" t="str">
            <v>U R A I A N</v>
          </cell>
          <cell r="G549" t="str">
            <v>KODE</v>
          </cell>
          <cell r="H549" t="str">
            <v>KOEF.</v>
          </cell>
          <cell r="I549" t="str">
            <v>SATUAN</v>
          </cell>
          <cell r="J549" t="str">
            <v>KETERANGAN</v>
          </cell>
        </row>
        <row r="552">
          <cell r="C552" t="str">
            <v>Kapasitas Produksi / Jam   =</v>
          </cell>
          <cell r="E552" t="str">
            <v>V x Fa x 60</v>
          </cell>
          <cell r="G552" t="str">
            <v>Q2</v>
          </cell>
          <cell r="H552">
            <v>2.7080855113346698</v>
          </cell>
          <cell r="I552" t="str">
            <v xml:space="preserve">M' / Jam </v>
          </cell>
        </row>
        <row r="553">
          <cell r="E553" t="str">
            <v xml:space="preserve">    Ts</v>
          </cell>
        </row>
        <row r="555">
          <cell r="C555" t="str">
            <v>Koefisien Alat / m'</v>
          </cell>
          <cell r="D555" t="str">
            <v xml:space="preserve"> =  1  :  Q2</v>
          </cell>
          <cell r="G555" t="str">
            <v>(E08)</v>
          </cell>
          <cell r="H555">
            <v>0.36926455823293175</v>
          </cell>
          <cell r="I555" t="str">
            <v>jam</v>
          </cell>
        </row>
        <row r="558">
          <cell r="A558" t="str">
            <v>2.c.</v>
          </cell>
          <cell r="C558" t="str">
            <v>ALAT  BANTU</v>
          </cell>
        </row>
        <row r="559">
          <cell r="C559" t="str">
            <v>Diperlukan alat-alat bantu kecil</v>
          </cell>
          <cell r="J559" t="str">
            <v>Lump Sump</v>
          </cell>
        </row>
        <row r="560">
          <cell r="C560" t="str">
            <v>- Sekop    =         3   buah</v>
          </cell>
        </row>
        <row r="561">
          <cell r="C561" t="str">
            <v>- Pacul     =         3   buah</v>
          </cell>
        </row>
        <row r="562">
          <cell r="C562" t="str">
            <v>- Alat-alat kecil lain</v>
          </cell>
        </row>
        <row r="564">
          <cell r="A564" t="str">
            <v xml:space="preserve">   3.</v>
          </cell>
          <cell r="C564" t="str">
            <v>TENAGA</v>
          </cell>
        </row>
        <row r="565">
          <cell r="C565" t="str">
            <v>Produksi Gorong-gorong / hari</v>
          </cell>
          <cell r="G565" t="str">
            <v>Qt</v>
          </cell>
          <cell r="H565">
            <v>6</v>
          </cell>
          <cell r="I565" t="str">
            <v>M'</v>
          </cell>
        </row>
        <row r="566">
          <cell r="C566" t="str">
            <v>Kebutuhan tenaga :</v>
          </cell>
        </row>
        <row r="567">
          <cell r="D567" t="str">
            <v>- Pekerja</v>
          </cell>
          <cell r="G567" t="str">
            <v>P</v>
          </cell>
          <cell r="H567">
            <v>8</v>
          </cell>
          <cell r="I567" t="str">
            <v>orang</v>
          </cell>
        </row>
        <row r="568">
          <cell r="D568" t="str">
            <v>- Tukang</v>
          </cell>
          <cell r="G568" t="str">
            <v>T</v>
          </cell>
          <cell r="H568">
            <v>1</v>
          </cell>
          <cell r="I568" t="str">
            <v>orang</v>
          </cell>
        </row>
        <row r="569">
          <cell r="D569" t="str">
            <v>- Mandor</v>
          </cell>
          <cell r="G569" t="str">
            <v>M</v>
          </cell>
          <cell r="H569">
            <v>1</v>
          </cell>
          <cell r="I569" t="str">
            <v>orang</v>
          </cell>
        </row>
        <row r="571">
          <cell r="C571" t="str">
            <v>Koefisien tenaga / M'   :</v>
          </cell>
        </row>
        <row r="572">
          <cell r="D572" t="str">
            <v>- Pekerja</v>
          </cell>
          <cell r="E572" t="str">
            <v>= (Tk x P) : Qt</v>
          </cell>
          <cell r="G572" t="str">
            <v>(L01)</v>
          </cell>
          <cell r="H572">
            <v>9.3333333333333339</v>
          </cell>
          <cell r="I572" t="str">
            <v>jam</v>
          </cell>
        </row>
        <row r="573">
          <cell r="D573" t="str">
            <v>- Tukang</v>
          </cell>
          <cell r="E573" t="str">
            <v>= (Tk x T) : Qt</v>
          </cell>
          <cell r="G573" t="str">
            <v>(L02)</v>
          </cell>
          <cell r="H573">
            <v>1.1666666666666667</v>
          </cell>
          <cell r="I573" t="str">
            <v>jam</v>
          </cell>
        </row>
        <row r="574">
          <cell r="D574" t="str">
            <v>- Mandor</v>
          </cell>
          <cell r="E574" t="str">
            <v>= (Tk x M) : Qt</v>
          </cell>
          <cell r="G574" t="str">
            <v>(L03)</v>
          </cell>
          <cell r="H574">
            <v>1.1666666666666667</v>
          </cell>
          <cell r="I574" t="str">
            <v>jam</v>
          </cell>
        </row>
        <row r="576">
          <cell r="A576" t="str">
            <v>4.</v>
          </cell>
          <cell r="C576" t="str">
            <v>HARGA DASAR SATUAN UPAH, BAHAN DAN ALAT</v>
          </cell>
        </row>
        <row r="577">
          <cell r="C577" t="str">
            <v>Lihat lampiran.</v>
          </cell>
        </row>
        <row r="580">
          <cell r="A580" t="str">
            <v>5.</v>
          </cell>
          <cell r="C580" t="str">
            <v>ANALISA HARGA SATUAN PEKERJAAN</v>
          </cell>
        </row>
        <row r="581">
          <cell r="C581" t="str">
            <v>Lihat perhitungan dalam FORMULIR STANDAR UNTUK</v>
          </cell>
        </row>
        <row r="582">
          <cell r="C582" t="str">
            <v>PEREKEMAN ANALISA MASING-MASING HARGA</v>
          </cell>
        </row>
        <row r="583">
          <cell r="C583" t="str">
            <v>SATUAN.</v>
          </cell>
        </row>
        <row r="584">
          <cell r="C584" t="str">
            <v>Didapat Harga Satuan Pekerjaan :</v>
          </cell>
        </row>
        <row r="586">
          <cell r="C586" t="str">
            <v xml:space="preserve">Rp.  </v>
          </cell>
          <cell r="D586">
            <v>447945.27138535964</v>
          </cell>
          <cell r="E586" t="str">
            <v xml:space="preserve"> / M'</v>
          </cell>
        </row>
        <row r="589">
          <cell r="A589" t="str">
            <v>6.</v>
          </cell>
          <cell r="C589" t="str">
            <v>WAKTU PELAKSANAAN YANG DIPERLUKAN</v>
          </cell>
        </row>
        <row r="590">
          <cell r="C590" t="str">
            <v>Masa Pelaksanaan :</v>
          </cell>
          <cell r="D590" t="str">
            <v>. . . . . . . . . . . .</v>
          </cell>
          <cell r="E590" t="str">
            <v>bulan</v>
          </cell>
        </row>
        <row r="592">
          <cell r="A592" t="str">
            <v>7.</v>
          </cell>
          <cell r="C592" t="str">
            <v>VOLUME PEKERJAAN YANG DIPERLUKAN</v>
          </cell>
        </row>
        <row r="593">
          <cell r="C593" t="str">
            <v>Volume pekerjaan  :</v>
          </cell>
          <cell r="D593">
            <v>1</v>
          </cell>
          <cell r="E593" t="str">
            <v>M'</v>
          </cell>
        </row>
        <row r="603">
          <cell r="A603" t="str">
            <v>ITEM PEMBAYARAN NO.</v>
          </cell>
          <cell r="D603" t="str">
            <v>:  2.3 (4)</v>
          </cell>
          <cell r="J603" t="str">
            <v>Analisa EI-234</v>
          </cell>
        </row>
        <row r="604">
          <cell r="A604" t="str">
            <v>JENIS PEKERJAAN</v>
          </cell>
          <cell r="D604" t="str">
            <v>:  Gorong2 Pipa Beton Bertulang, 1 m &lt; diameter dalam &lt; 1.3 m</v>
          </cell>
          <cell r="L604" t="str">
            <v>FORMULIR STANDAR UNTUK</v>
          </cell>
        </row>
        <row r="605">
          <cell r="A605" t="str">
            <v>SATUAN PEMBAYARAN</v>
          </cell>
          <cell r="D605" t="str">
            <v>:  M1</v>
          </cell>
          <cell r="J605" t="str">
            <v xml:space="preserve">         URAIAN ANALISA HARGA SATUAN</v>
          </cell>
          <cell r="L605" t="str">
            <v>PEREKAMAN ANALISA MASING-MASING HARGA SATUAN</v>
          </cell>
        </row>
        <row r="606">
          <cell r="L606" t="str">
            <v/>
          </cell>
        </row>
        <row r="608">
          <cell r="A608" t="str">
            <v>No.</v>
          </cell>
          <cell r="C608" t="str">
            <v>U R A I A N</v>
          </cell>
          <cell r="G608" t="str">
            <v>KODE</v>
          </cell>
          <cell r="H608" t="str">
            <v>KOEF.</v>
          </cell>
          <cell r="I608" t="str">
            <v>SATUAN</v>
          </cell>
          <cell r="J608" t="str">
            <v>KETERANGAN</v>
          </cell>
        </row>
        <row r="609">
          <cell r="L609" t="str">
            <v>PROYEK</v>
          </cell>
          <cell r="O609" t="str">
            <v>:</v>
          </cell>
        </row>
        <row r="610">
          <cell r="L610" t="str">
            <v>No. PAKET KONTRAK</v>
          </cell>
          <cell r="O610" t="str">
            <v>:</v>
          </cell>
        </row>
        <row r="611">
          <cell r="A611" t="str">
            <v>I.</v>
          </cell>
          <cell r="C611" t="str">
            <v>ASUMSI</v>
          </cell>
          <cell r="L611" t="str">
            <v>NAMA PAKET</v>
          </cell>
          <cell r="O611" t="str">
            <v>:</v>
          </cell>
        </row>
        <row r="612">
          <cell r="A612">
            <v>1</v>
          </cell>
          <cell r="C612" t="str">
            <v>Pekerjaan dilakukan secara mekanik/manual</v>
          </cell>
          <cell r="L612" t="str">
            <v>PROP / KAB / KODYA</v>
          </cell>
          <cell r="O612" t="str">
            <v>:</v>
          </cell>
        </row>
        <row r="613">
          <cell r="A613">
            <v>2</v>
          </cell>
          <cell r="C613" t="str">
            <v>Lokasi pekerjaan : sepanjang jalan</v>
          </cell>
          <cell r="L613" t="str">
            <v>ITEM PEMBAYARAN NO.</v>
          </cell>
          <cell r="O613" t="str">
            <v>:  2.3 (4)</v>
          </cell>
          <cell r="R613" t="str">
            <v>PERKIRAAN VOL. PEK.</v>
          </cell>
          <cell r="T613" t="str">
            <v>:</v>
          </cell>
          <cell r="U613">
            <v>1</v>
          </cell>
        </row>
        <row r="614">
          <cell r="A614">
            <v>3</v>
          </cell>
          <cell r="C614" t="str">
            <v>Diameter bagian dalam gorong-gorong</v>
          </cell>
          <cell r="G614" t="str">
            <v>d</v>
          </cell>
          <cell r="H614">
            <v>1.2</v>
          </cell>
          <cell r="I614" t="str">
            <v>m</v>
          </cell>
          <cell r="L614" t="str">
            <v>JENIS PEKERJAAN</v>
          </cell>
          <cell r="O614" t="str">
            <v>:  Gorong2 Pipa Beton Bertulang, 1 m &lt; diameter dalam &lt; 1.3 m</v>
          </cell>
          <cell r="R614" t="str">
            <v>TOTAL HARGA (Rp.)</v>
          </cell>
          <cell r="T614" t="str">
            <v>:</v>
          </cell>
          <cell r="U614">
            <v>447945.27138535964</v>
          </cell>
        </row>
        <row r="615">
          <cell r="A615">
            <v>4</v>
          </cell>
          <cell r="C615" t="str">
            <v>Jarak rata-rata Base Camp ke lokasi pekerjaan</v>
          </cell>
          <cell r="G615" t="str">
            <v>L</v>
          </cell>
          <cell r="H615">
            <v>8.7249999999999996</v>
          </cell>
          <cell r="I615" t="str">
            <v>Km</v>
          </cell>
          <cell r="L615" t="str">
            <v>SATUAN PEMBAYARAN</v>
          </cell>
          <cell r="O615" t="str">
            <v>:  M1</v>
          </cell>
          <cell r="Q615">
            <v>0</v>
          </cell>
          <cell r="R615" t="str">
            <v>% THD. BIAYA PROYEK</v>
          </cell>
          <cell r="T615" t="str">
            <v>:</v>
          </cell>
          <cell r="U615" t="e">
            <v>#DIV/0!</v>
          </cell>
        </row>
        <row r="616">
          <cell r="A616">
            <v>5</v>
          </cell>
          <cell r="C616" t="str">
            <v>Jam kerja efektif per-hari</v>
          </cell>
          <cell r="G616" t="str">
            <v>Tk</v>
          </cell>
          <cell r="H616">
            <v>7</v>
          </cell>
          <cell r="I616" t="str">
            <v>Jam</v>
          </cell>
        </row>
        <row r="617">
          <cell r="A617">
            <v>6</v>
          </cell>
          <cell r="C617" t="str">
            <v>Tebal gorong-gorong</v>
          </cell>
          <cell r="G617" t="str">
            <v>tg</v>
          </cell>
          <cell r="H617">
            <v>10</v>
          </cell>
          <cell r="I617" t="str">
            <v>Cm</v>
          </cell>
        </row>
        <row r="618">
          <cell r="Q618" t="str">
            <v>PERKIRAAN</v>
          </cell>
          <cell r="R618" t="str">
            <v>HARGA</v>
          </cell>
          <cell r="S618" t="str">
            <v>JUMLAH</v>
          </cell>
        </row>
        <row r="619">
          <cell r="A619" t="str">
            <v>II.</v>
          </cell>
          <cell r="C619" t="str">
            <v>URUTAN KERJA</v>
          </cell>
          <cell r="L619" t="str">
            <v>NO.</v>
          </cell>
          <cell r="N619" t="str">
            <v>KOMPONEN</v>
          </cell>
          <cell r="P619" t="str">
            <v>SATUAN</v>
          </cell>
          <cell r="Q619" t="str">
            <v>KUANTITAS</v>
          </cell>
          <cell r="R619" t="str">
            <v>SATUAN</v>
          </cell>
          <cell r="S619" t="str">
            <v>HARGA</v>
          </cell>
        </row>
        <row r="620">
          <cell r="A620">
            <v>1</v>
          </cell>
          <cell r="C620" t="str">
            <v>Gorong-gorong dicetak di Base Camp</v>
          </cell>
          <cell r="R620" t="str">
            <v>(Rp.)</v>
          </cell>
          <cell r="S620" t="str">
            <v>(Rp.)</v>
          </cell>
        </row>
        <row r="621">
          <cell r="A621">
            <v>2</v>
          </cell>
          <cell r="C621" t="str">
            <v>Dump Truck mengangkut gorong-gorong jadi</v>
          </cell>
        </row>
        <row r="622">
          <cell r="C622" t="str">
            <v>ke lapangan</v>
          </cell>
        </row>
        <row r="623">
          <cell r="A623">
            <v>3</v>
          </cell>
          <cell r="C623" t="str">
            <v>Dasar gorong-gorong digali sesuai kebutuhan dan ma-</v>
          </cell>
          <cell r="L623" t="str">
            <v>A.</v>
          </cell>
          <cell r="N623" t="str">
            <v>TENAGA</v>
          </cell>
        </row>
        <row r="624">
          <cell r="C624" t="str">
            <v>terial backfill dipadatkan dengan Tamper</v>
          </cell>
        </row>
        <row r="625">
          <cell r="A625">
            <v>4</v>
          </cell>
          <cell r="C625" t="str">
            <v>Tebal lapis porus pada dasar gorong-gorong pipa</v>
          </cell>
          <cell r="G625" t="str">
            <v>tp</v>
          </cell>
          <cell r="H625">
            <v>0.18</v>
          </cell>
          <cell r="I625" t="str">
            <v>M</v>
          </cell>
          <cell r="J625" t="str">
            <v xml:space="preserve"> Sand bedding</v>
          </cell>
          <cell r="L625" t="str">
            <v>1.</v>
          </cell>
          <cell r="N625" t="str">
            <v>Pekerja</v>
          </cell>
          <cell r="O625" t="str">
            <v>(L01)</v>
          </cell>
          <cell r="P625" t="str">
            <v>Jam</v>
          </cell>
          <cell r="Q625">
            <v>9.3333333333333339</v>
          </cell>
          <cell r="R625">
            <v>2857.14</v>
          </cell>
          <cell r="U625">
            <v>26666.639999999999</v>
          </cell>
        </row>
        <row r="626">
          <cell r="A626">
            <v>5</v>
          </cell>
          <cell r="C626" t="str">
            <v>Material pilihan untuk penimbunan kembali (padat)</v>
          </cell>
          <cell r="L626" t="str">
            <v>2.</v>
          </cell>
          <cell r="N626" t="str">
            <v>Tukang</v>
          </cell>
          <cell r="O626" t="str">
            <v>(L02)</v>
          </cell>
          <cell r="P626" t="str">
            <v>Jam</v>
          </cell>
          <cell r="Q626">
            <v>1.1666666666666667</v>
          </cell>
          <cell r="R626">
            <v>4285.71</v>
          </cell>
          <cell r="U626">
            <v>4999.9950000000008</v>
          </cell>
        </row>
        <row r="627">
          <cell r="A627">
            <v>6</v>
          </cell>
          <cell r="C627" t="str">
            <v>Sekelompok pekerja akan melaksanakan pekerjaan</v>
          </cell>
          <cell r="L627" t="str">
            <v>3.</v>
          </cell>
          <cell r="N627" t="str">
            <v>Mandor</v>
          </cell>
          <cell r="O627" t="str">
            <v>(L03)</v>
          </cell>
          <cell r="P627" t="str">
            <v>Jam</v>
          </cell>
          <cell r="Q627">
            <v>1.1666666666666667</v>
          </cell>
          <cell r="R627">
            <v>3214.29</v>
          </cell>
          <cell r="U627">
            <v>3750.0050000000001</v>
          </cell>
        </row>
        <row r="628">
          <cell r="C628" t="str">
            <v>dengan cara manual dengan menggunakan alat bantu</v>
          </cell>
        </row>
        <row r="629">
          <cell r="Q629" t="str">
            <v xml:space="preserve">JUMLAH HARGA TENAGA   </v>
          </cell>
          <cell r="U629">
            <v>35416.639999999999</v>
          </cell>
        </row>
        <row r="631">
          <cell r="A631" t="str">
            <v>III.</v>
          </cell>
          <cell r="C631" t="str">
            <v>PEMAKAIAN BAHAN, ALAT DAN TENAGA</v>
          </cell>
          <cell r="L631" t="str">
            <v>B.</v>
          </cell>
          <cell r="N631" t="str">
            <v>BAHAN</v>
          </cell>
        </row>
        <row r="632">
          <cell r="A632" t="str">
            <v xml:space="preserve">   1.</v>
          </cell>
          <cell r="C632" t="str">
            <v>BAHAN</v>
          </cell>
        </row>
        <row r="633">
          <cell r="C633" t="str">
            <v>Untuk mendapatkan 1 M' gorong-gorong diperlukan</v>
          </cell>
          <cell r="L633" t="str">
            <v>1.</v>
          </cell>
          <cell r="N633" t="str">
            <v>Beton K-300</v>
          </cell>
          <cell r="O633" t="str">
            <v>(EI-714)</v>
          </cell>
          <cell r="P633" t="str">
            <v>M3</v>
          </cell>
          <cell r="Q633">
            <v>0.40840704496667279</v>
          </cell>
          <cell r="R633">
            <v>652902.54982502444</v>
          </cell>
          <cell r="U633">
            <v>266650.00102524407</v>
          </cell>
        </row>
        <row r="634">
          <cell r="C634" t="str">
            <v>- Beton K-300 = (22/7*((2*tg/100+d)/2)^2)-(22/7*(d/2)^2))*1</v>
          </cell>
          <cell r="G634" t="str">
            <v>(EI-714)</v>
          </cell>
          <cell r="H634">
            <v>0.40840704496667279</v>
          </cell>
          <cell r="I634" t="str">
            <v>M3</v>
          </cell>
          <cell r="L634" t="str">
            <v>2.</v>
          </cell>
          <cell r="N634" t="str">
            <v>Baja Tulangan</v>
          </cell>
          <cell r="O634" t="str">
            <v>(M39)</v>
          </cell>
          <cell r="P634" t="str">
            <v>Kg</v>
          </cell>
          <cell r="Q634">
            <v>44.924774946334011</v>
          </cell>
          <cell r="R634">
            <v>4000</v>
          </cell>
          <cell r="U634">
            <v>179699.09978533603</v>
          </cell>
        </row>
        <row r="635">
          <cell r="C635" t="str">
            <v>- Baja Tulangan (asumsi 100kg/m3)</v>
          </cell>
          <cell r="G635" t="str">
            <v>(M39)</v>
          </cell>
          <cell r="H635">
            <v>44.924774946334011</v>
          </cell>
          <cell r="I635" t="str">
            <v>Kg</v>
          </cell>
          <cell r="L635" t="str">
            <v>3.</v>
          </cell>
          <cell r="N635" t="str">
            <v>Urugan Porus</v>
          </cell>
          <cell r="O635" t="str">
            <v>(EI-241)</v>
          </cell>
          <cell r="P635" t="str">
            <v>M3</v>
          </cell>
          <cell r="Q635">
            <v>0.41580000000000006</v>
          </cell>
          <cell r="R635">
            <v>186901.40625406182</v>
          </cell>
          <cell r="U635">
            <v>77713.604720438918</v>
          </cell>
        </row>
        <row r="636">
          <cell r="C636" t="str">
            <v>- Timbunan Porus      = {(tp*(0.4+2*tg/100+d+0.4)*1)*1.05}</v>
          </cell>
          <cell r="G636" t="str">
            <v>(EI-241)</v>
          </cell>
          <cell r="H636">
            <v>0.41580000000000006</v>
          </cell>
          <cell r="I636" t="str">
            <v>M3</v>
          </cell>
          <cell r="L636" t="str">
            <v>4.</v>
          </cell>
          <cell r="N636" t="str">
            <v>Mat. Pilihan</v>
          </cell>
          <cell r="O636" t="str">
            <v>(M09)</v>
          </cell>
          <cell r="P636" t="str">
            <v>M3</v>
          </cell>
          <cell r="Q636">
            <v>2.3100000000000005</v>
          </cell>
          <cell r="R636">
            <v>25000</v>
          </cell>
          <cell r="U636">
            <v>57750.000000000015</v>
          </cell>
        </row>
        <row r="637">
          <cell r="C637" t="str">
            <v>- Material Pilihan</v>
          </cell>
          <cell r="D637" t="str">
            <v>= ((2*tg/100+d+0.3)*(0.4+2*tg/100+d+0.4)</v>
          </cell>
          <cell r="G637" t="str">
            <v>(M09)</v>
          </cell>
          <cell r="H637">
            <v>2.3100000000000005</v>
          </cell>
          <cell r="I637" t="str">
            <v>M3</v>
          </cell>
          <cell r="J637" t="str">
            <v xml:space="preserve"> = Vp</v>
          </cell>
        </row>
        <row r="638">
          <cell r="D638" t="str">
            <v xml:space="preserve">   -(22/7*(0.5*(2*tg/100+d))^2))*1*1.05</v>
          </cell>
        </row>
        <row r="639">
          <cell r="A639" t="str">
            <v xml:space="preserve">   2.</v>
          </cell>
          <cell r="C639" t="str">
            <v>ALAT</v>
          </cell>
          <cell r="Q639" t="str">
            <v xml:space="preserve">JUMLAH HARGA BAHAN   </v>
          </cell>
          <cell r="U639">
            <v>581812.70553101902</v>
          </cell>
        </row>
        <row r="640">
          <cell r="A640" t="str">
            <v>2.a.</v>
          </cell>
          <cell r="C640" t="str">
            <v>TAMPER</v>
          </cell>
          <cell r="G640" t="str">
            <v>(E25)</v>
          </cell>
        </row>
        <row r="641">
          <cell r="C641" t="str">
            <v>Kecepatan</v>
          </cell>
          <cell r="G641" t="str">
            <v>V</v>
          </cell>
          <cell r="H641">
            <v>0.5</v>
          </cell>
          <cell r="I641" t="str">
            <v>Km / Jam</v>
          </cell>
          <cell r="L641" t="str">
            <v>C.</v>
          </cell>
          <cell r="N641" t="str">
            <v>PERALATAN</v>
          </cell>
        </row>
        <row r="642">
          <cell r="C642" t="str">
            <v>Efisiensi alat</v>
          </cell>
          <cell r="G642" t="str">
            <v>Fa</v>
          </cell>
          <cell r="H642">
            <v>0.83</v>
          </cell>
          <cell r="I642" t="str">
            <v>-</v>
          </cell>
        </row>
        <row r="643">
          <cell r="C643" t="str">
            <v>Lebar pemadatan</v>
          </cell>
          <cell r="G643" t="str">
            <v>Lb</v>
          </cell>
          <cell r="H643">
            <v>0.4</v>
          </cell>
          <cell r="I643" t="str">
            <v>M</v>
          </cell>
          <cell r="L643" t="str">
            <v>1.</v>
          </cell>
          <cell r="N643" t="str">
            <v>Tamper</v>
          </cell>
          <cell r="O643" t="str">
            <v>(E25)</v>
          </cell>
          <cell r="P643" t="str">
            <v>Jam</v>
          </cell>
          <cell r="Q643">
            <v>0.69578313253012058</v>
          </cell>
          <cell r="R643">
            <v>18672.16854694486</v>
          </cell>
          <cell r="U643">
            <v>12991.779922723685</v>
          </cell>
        </row>
        <row r="644">
          <cell r="C644" t="str">
            <v>Banyak lintasan</v>
          </cell>
          <cell r="G644" t="str">
            <v>n</v>
          </cell>
          <cell r="H644">
            <v>10</v>
          </cell>
          <cell r="I644" t="str">
            <v>lintasan</v>
          </cell>
          <cell r="L644" t="str">
            <v>2.</v>
          </cell>
          <cell r="N644" t="str">
            <v>Dump Truck</v>
          </cell>
          <cell r="O644" t="str">
            <v>(E08)</v>
          </cell>
          <cell r="P644" t="str">
            <v>Jam</v>
          </cell>
          <cell r="Q644">
            <v>0.36926455823293175</v>
          </cell>
          <cell r="R644">
            <v>153645.58193291764</v>
          </cell>
          <cell r="U644">
            <v>56735.867936900555</v>
          </cell>
        </row>
        <row r="645">
          <cell r="C645" t="str">
            <v>Tebal lapis hamparan</v>
          </cell>
          <cell r="G645" t="str">
            <v>tp</v>
          </cell>
          <cell r="H645">
            <v>0.2</v>
          </cell>
          <cell r="I645" t="str">
            <v>M</v>
          </cell>
          <cell r="L645" t="str">
            <v>3.</v>
          </cell>
          <cell r="N645" t="str">
            <v>Alat  Bantu</v>
          </cell>
          <cell r="P645" t="str">
            <v>Ls</v>
          </cell>
          <cell r="Q645">
            <v>1</v>
          </cell>
          <cell r="R645">
            <v>1000</v>
          </cell>
          <cell r="U645">
            <v>1000</v>
          </cell>
        </row>
        <row r="648">
          <cell r="C648" t="str">
            <v>Kap. Prod. / Jam   =</v>
          </cell>
          <cell r="D648" t="str">
            <v>v x 1000 x Fa x Lb x 60</v>
          </cell>
          <cell r="G648" t="str">
            <v>Q1</v>
          </cell>
          <cell r="H648">
            <v>3.3200000000000003</v>
          </cell>
          <cell r="I648" t="str">
            <v xml:space="preserve">M3 / Jam </v>
          </cell>
        </row>
        <row r="649">
          <cell r="D649" t="str">
            <v xml:space="preserve">    n x tp</v>
          </cell>
        </row>
        <row r="651">
          <cell r="C651" t="str">
            <v>Koefisien Alat / m'</v>
          </cell>
          <cell r="D651" t="str">
            <v xml:space="preserve"> =  1  :  Q1 x Vp</v>
          </cell>
          <cell r="G651" t="str">
            <v>(E25)</v>
          </cell>
          <cell r="H651">
            <v>0.69578313253012058</v>
          </cell>
          <cell r="I651" t="str">
            <v>jam</v>
          </cell>
          <cell r="Q651" t="str">
            <v xml:space="preserve">JUMLAH HARGA PERALATAN   </v>
          </cell>
          <cell r="U651">
            <v>70727.647859624238</v>
          </cell>
        </row>
        <row r="653">
          <cell r="A653" t="str">
            <v>2.b.</v>
          </cell>
          <cell r="C653" t="str">
            <v>DUMP TRUCK</v>
          </cell>
          <cell r="G653" t="str">
            <v>(E08)</v>
          </cell>
          <cell r="L653" t="str">
            <v>D.</v>
          </cell>
          <cell r="N653" t="str">
            <v>JUMLAH HARGA TENAGA, BAHAN DAN PERALATAN  ( A + B + C )</v>
          </cell>
          <cell r="U653">
            <v>687956.99339064327</v>
          </cell>
        </row>
        <row r="654">
          <cell r="C654" t="str">
            <v>Kapasitas bak sekali muat</v>
          </cell>
          <cell r="G654" t="str">
            <v>V</v>
          </cell>
          <cell r="H654">
            <v>4</v>
          </cell>
          <cell r="I654" t="str">
            <v>Buah/M'</v>
          </cell>
          <cell r="L654" t="str">
            <v>E.</v>
          </cell>
          <cell r="N654" t="str">
            <v>OVERHEAD &amp; PROFIT</v>
          </cell>
          <cell r="P654">
            <v>10</v>
          </cell>
          <cell r="Q654" t="str">
            <v>%  x  D</v>
          </cell>
          <cell r="U654">
            <v>68795.699339064333</v>
          </cell>
        </row>
        <row r="655">
          <cell r="C655" t="str">
            <v>Faktor efisiensi alat</v>
          </cell>
          <cell r="G655" t="str">
            <v>Fa</v>
          </cell>
          <cell r="H655">
            <v>0.83</v>
          </cell>
          <cell r="L655" t="str">
            <v>F.</v>
          </cell>
          <cell r="N655" t="str">
            <v>HARGA SATUAN PEKERJAAN  ( D + E )</v>
          </cell>
          <cell r="U655">
            <v>756752.69272970757</v>
          </cell>
        </row>
        <row r="656">
          <cell r="C656" t="str">
            <v>Kecepatanrata-rata bermuatan</v>
          </cell>
          <cell r="G656" t="str">
            <v>v1</v>
          </cell>
          <cell r="H656">
            <v>40</v>
          </cell>
          <cell r="L656" t="str">
            <v>Note: 1</v>
          </cell>
          <cell r="N656" t="str">
            <v>SATUAN dapat berdasarkan atas jam operasi untuk Tenaga Kerja dan Peralatan, volume dan/atau ukuran</v>
          </cell>
        </row>
        <row r="657">
          <cell r="C657" t="str">
            <v>Kecepatan rata-rata kosong</v>
          </cell>
          <cell r="G657" t="str">
            <v>v2</v>
          </cell>
          <cell r="H657">
            <v>50</v>
          </cell>
          <cell r="N657" t="str">
            <v>berat untuk bahan-bahan.</v>
          </cell>
        </row>
        <row r="658">
          <cell r="C658" t="str">
            <v>Waktu siklus    :</v>
          </cell>
          <cell r="G658" t="str">
            <v>Ts</v>
          </cell>
          <cell r="L658">
            <v>2</v>
          </cell>
          <cell r="N658" t="str">
            <v>Kuantitas satuan adalah kuantitas setiap komponen untuk menyelesaikan satu satuan pekerjaan dari nomor</v>
          </cell>
        </row>
        <row r="659">
          <cell r="C659" t="str">
            <v>- Waktu  tempuh in  si    = (L : v1 ) x 60</v>
          </cell>
          <cell r="G659" t="str">
            <v>T1</v>
          </cell>
          <cell r="H659">
            <v>13.087499999999999</v>
          </cell>
          <cell r="I659" t="str">
            <v>menit</v>
          </cell>
          <cell r="N659" t="str">
            <v>mata pembayaran.</v>
          </cell>
        </row>
        <row r="660">
          <cell r="C660" t="str">
            <v>-  Waktutempuh kosong  = (L : v2)  x  60</v>
          </cell>
          <cell r="G660" t="str">
            <v>T2</v>
          </cell>
          <cell r="H660">
            <v>10.469999999999999</v>
          </cell>
          <cell r="I660" t="str">
            <v>menit</v>
          </cell>
          <cell r="L660">
            <v>3</v>
          </cell>
          <cell r="N660" t="str">
            <v>Biaya satuan untuk peralatan sudah termasuk bahan bakar, bahan habis dipakai dan operator.</v>
          </cell>
        </row>
        <row r="661">
          <cell r="C661" t="str">
            <v>- Muat, bongkar dan lain-lain</v>
          </cell>
          <cell r="G661" t="str">
            <v>T3</v>
          </cell>
          <cell r="H661">
            <v>50</v>
          </cell>
          <cell r="I661" t="str">
            <v>menit</v>
          </cell>
          <cell r="L661">
            <v>4</v>
          </cell>
          <cell r="N661" t="str">
            <v>Biaya satuan sudah termasuk pengeluaran untuk seluruh pajak yang berkaitan (tetapi tidak termasuk PPN</v>
          </cell>
        </row>
        <row r="662">
          <cell r="G662" t="str">
            <v>Ts</v>
          </cell>
          <cell r="H662">
            <v>73.557500000000005</v>
          </cell>
          <cell r="I662" t="str">
            <v>menit</v>
          </cell>
          <cell r="N662" t="str">
            <v>yang dibayar dari kontrak) dan biaya-biaya lainnya.</v>
          </cell>
        </row>
        <row r="663">
          <cell r="J663" t="str">
            <v>Berlanjut ke halaman berikut</v>
          </cell>
        </row>
        <row r="664">
          <cell r="A664" t="str">
            <v>ITEM PEMBAYARAN NO.</v>
          </cell>
          <cell r="D664" t="str">
            <v>:  2.3 (4)</v>
          </cell>
          <cell r="J664" t="str">
            <v>Analisa EI-234</v>
          </cell>
        </row>
        <row r="665">
          <cell r="A665" t="str">
            <v>JENIS PEKERJAAN</v>
          </cell>
          <cell r="D665" t="str">
            <v>:  Gorong2 Pipa Beton Bertulang, 1 m &lt; diameter dalam &lt; 1.3 m</v>
          </cell>
        </row>
        <row r="666">
          <cell r="A666" t="str">
            <v>SATUAN PEMBAYARAN</v>
          </cell>
          <cell r="D666" t="str">
            <v>:  M1</v>
          </cell>
          <cell r="J666" t="str">
            <v xml:space="preserve">         URAIAN ANALISA HARGA SATUAN</v>
          </cell>
        </row>
        <row r="667">
          <cell r="J667" t="str">
            <v>Lanjutan</v>
          </cell>
        </row>
        <row r="669">
          <cell r="A669" t="str">
            <v>No.</v>
          </cell>
          <cell r="C669" t="str">
            <v>U R A I A N</v>
          </cell>
          <cell r="G669" t="str">
            <v>KODE</v>
          </cell>
          <cell r="H669" t="str">
            <v>KOEF.</v>
          </cell>
          <cell r="I669" t="str">
            <v>SATUAN</v>
          </cell>
          <cell r="J669" t="str">
            <v>KETERANGAN</v>
          </cell>
        </row>
        <row r="672">
          <cell r="C672" t="str">
            <v>Kapasitas Produksi / Jam   =</v>
          </cell>
          <cell r="E672" t="str">
            <v>V x Fa x 60</v>
          </cell>
          <cell r="G672" t="str">
            <v>Q2</v>
          </cell>
          <cell r="H672">
            <v>2.7080855113346698</v>
          </cell>
          <cell r="I672" t="str">
            <v xml:space="preserve">M' / Jam </v>
          </cell>
        </row>
        <row r="673">
          <cell r="E673" t="str">
            <v xml:space="preserve">    Ts</v>
          </cell>
        </row>
        <row r="675">
          <cell r="C675" t="str">
            <v>Koefisien Alat / m'</v>
          </cell>
          <cell r="D675" t="str">
            <v xml:space="preserve"> =  1  :  Q2</v>
          </cell>
          <cell r="G675" t="str">
            <v>(E08)</v>
          </cell>
          <cell r="H675">
            <v>0.36926455823293175</v>
          </cell>
          <cell r="I675" t="str">
            <v>jam</v>
          </cell>
        </row>
        <row r="678">
          <cell r="A678" t="str">
            <v>2.c.</v>
          </cell>
          <cell r="C678" t="str">
            <v>ALAT  BANTU</v>
          </cell>
        </row>
        <row r="679">
          <cell r="C679" t="str">
            <v>Diperlukan alat-alat bantu kecil</v>
          </cell>
          <cell r="J679" t="str">
            <v>Lump Sump</v>
          </cell>
        </row>
        <row r="680">
          <cell r="C680" t="str">
            <v>- Sekop    =         3   buah</v>
          </cell>
        </row>
        <row r="681">
          <cell r="C681" t="str">
            <v>- Pacul     =         3   buah</v>
          </cell>
        </row>
        <row r="682">
          <cell r="C682" t="str">
            <v>- Alat-alat kecil lain</v>
          </cell>
        </row>
        <row r="684">
          <cell r="A684" t="str">
            <v xml:space="preserve">   3.</v>
          </cell>
          <cell r="C684" t="str">
            <v>TENAGA</v>
          </cell>
        </row>
        <row r="685">
          <cell r="C685" t="str">
            <v>Produksi Gorong-gorong / hari</v>
          </cell>
          <cell r="G685" t="str">
            <v>Qt</v>
          </cell>
          <cell r="H685">
            <v>6</v>
          </cell>
          <cell r="I685" t="str">
            <v>M'</v>
          </cell>
        </row>
        <row r="686">
          <cell r="C686" t="str">
            <v>Kebutuhan tenaga :</v>
          </cell>
        </row>
        <row r="687">
          <cell r="D687" t="str">
            <v>- Pekerja</v>
          </cell>
          <cell r="G687" t="str">
            <v>P</v>
          </cell>
          <cell r="H687">
            <v>8</v>
          </cell>
          <cell r="I687" t="str">
            <v>orang</v>
          </cell>
        </row>
        <row r="688">
          <cell r="D688" t="str">
            <v>- Tukang</v>
          </cell>
          <cell r="G688" t="str">
            <v>T</v>
          </cell>
          <cell r="H688">
            <v>1</v>
          </cell>
          <cell r="I688" t="str">
            <v>orang</v>
          </cell>
        </row>
        <row r="689">
          <cell r="D689" t="str">
            <v>- Mandor</v>
          </cell>
          <cell r="G689" t="str">
            <v>M</v>
          </cell>
          <cell r="H689">
            <v>1</v>
          </cell>
          <cell r="I689" t="str">
            <v>orang</v>
          </cell>
        </row>
        <row r="691">
          <cell r="C691" t="str">
            <v>Koefisien tenaga / M'   :</v>
          </cell>
        </row>
        <row r="692">
          <cell r="D692" t="str">
            <v>- Pekerja</v>
          </cell>
          <cell r="E692" t="str">
            <v>= (Tk x P) : Qt</v>
          </cell>
          <cell r="G692" t="str">
            <v>(L01)</v>
          </cell>
          <cell r="H692">
            <v>9.3333333333333339</v>
          </cell>
          <cell r="I692" t="str">
            <v>jam</v>
          </cell>
        </row>
        <row r="693">
          <cell r="D693" t="str">
            <v>- Tukang</v>
          </cell>
          <cell r="E693" t="str">
            <v>= (Tk x T) : Qt</v>
          </cell>
          <cell r="G693" t="str">
            <v>(L02)</v>
          </cell>
          <cell r="H693">
            <v>1.1666666666666667</v>
          </cell>
          <cell r="I693" t="str">
            <v>jam</v>
          </cell>
        </row>
        <row r="694">
          <cell r="D694" t="str">
            <v>- Mandor</v>
          </cell>
          <cell r="E694" t="str">
            <v>= (Tk x M) : Qt</v>
          </cell>
          <cell r="G694" t="str">
            <v>(L03)</v>
          </cell>
          <cell r="H694">
            <v>1.1666666666666667</v>
          </cell>
          <cell r="I694" t="str">
            <v>jam</v>
          </cell>
        </row>
        <row r="696">
          <cell r="A696" t="str">
            <v>4.</v>
          </cell>
          <cell r="C696" t="str">
            <v>HARGA DASAR SATUAN UPAH, BAHAN DAN ALAT</v>
          </cell>
        </row>
        <row r="697">
          <cell r="C697" t="str">
            <v>Lihat lampiran.</v>
          </cell>
        </row>
        <row r="700">
          <cell r="A700" t="str">
            <v>5.</v>
          </cell>
          <cell r="C700" t="str">
            <v>ANALISA HARGA SATUAN PEKERJAAN</v>
          </cell>
        </row>
        <row r="701">
          <cell r="C701" t="str">
            <v>Lihat perhitungan dalam FORMULIR STANDAR UNTUK</v>
          </cell>
        </row>
        <row r="702">
          <cell r="C702" t="str">
            <v>PEREKEMAN ANALISA MASING-MASING HARGA</v>
          </cell>
        </row>
        <row r="703">
          <cell r="C703" t="str">
            <v>SATUAN.</v>
          </cell>
        </row>
        <row r="704">
          <cell r="C704" t="str">
            <v>Didapat Harga Satuan Pekerjaan :</v>
          </cell>
        </row>
        <row r="706">
          <cell r="C706" t="str">
            <v xml:space="preserve">Rp.  </v>
          </cell>
          <cell r="D706">
            <v>756752.69272970757</v>
          </cell>
          <cell r="E706" t="str">
            <v xml:space="preserve"> / M'</v>
          </cell>
        </row>
        <row r="709">
          <cell r="A709" t="str">
            <v>6.</v>
          </cell>
          <cell r="C709" t="str">
            <v>WAKTU PELAKSANAAN YANG DIPERLUKAN</v>
          </cell>
        </row>
        <row r="710">
          <cell r="C710" t="str">
            <v>Masa Pelaksanaan :</v>
          </cell>
          <cell r="D710" t="str">
            <v>. . . . . . . . . . . .</v>
          </cell>
          <cell r="E710" t="str">
            <v>bulan</v>
          </cell>
        </row>
        <row r="712">
          <cell r="A712" t="str">
            <v>7.</v>
          </cell>
          <cell r="C712" t="str">
            <v>VOLUME PEKERJAAN YANG DIPERLUKAN</v>
          </cell>
        </row>
        <row r="713">
          <cell r="C713" t="str">
            <v>Volume pekerjaan  :</v>
          </cell>
          <cell r="D713">
            <v>1</v>
          </cell>
          <cell r="E713" t="str">
            <v>M'</v>
          </cell>
        </row>
        <row r="723">
          <cell r="A723" t="str">
            <v>ITEM PEMBAYARAN NO.</v>
          </cell>
          <cell r="D723" t="str">
            <v>:  2.3 (5)</v>
          </cell>
          <cell r="J723" t="str">
            <v>Analisa EI-236</v>
          </cell>
        </row>
        <row r="724">
          <cell r="A724" t="str">
            <v>JENIS PEKERJAAN</v>
          </cell>
          <cell r="D724" t="str">
            <v>: Gorong-Gorong Pipa Beton Bertulang, 1,3  m &lt; diameter dalam &lt; 1,5 m</v>
          </cell>
        </row>
        <row r="725">
          <cell r="A725" t="str">
            <v>SATUAN PEMBAYARAN</v>
          </cell>
          <cell r="D725" t="str">
            <v>: M1</v>
          </cell>
          <cell r="J725" t="str">
            <v xml:space="preserve">         URAIAN ANALISA HARGA SATUAN</v>
          </cell>
        </row>
        <row r="727">
          <cell r="A727" t="str">
            <v>ITEM PEMBAYARAN NO.</v>
          </cell>
          <cell r="D727" t="str">
            <v>:  2.3 (6)</v>
          </cell>
          <cell r="J727" t="str">
            <v>Analisa EI-236</v>
          </cell>
        </row>
        <row r="728">
          <cell r="A728" t="str">
            <v>JENIS PEKERJAAN</v>
          </cell>
          <cell r="D728" t="str">
            <v>: Gorong-Gorong Pipa Beton Bertulang, 1,5  m &lt; diameter dalam &lt;  2,3 m</v>
          </cell>
        </row>
        <row r="729">
          <cell r="A729" t="str">
            <v>SATUAN PEMBAYARAN</v>
          </cell>
          <cell r="D729" t="str">
            <v>: M1</v>
          </cell>
          <cell r="J729" t="str">
            <v xml:space="preserve">         URAIAN ANALISA HARGA SATUAN</v>
          </cell>
        </row>
        <row r="734">
          <cell r="A734" t="str">
            <v>ITEM PEMBAYARAN NO.</v>
          </cell>
          <cell r="D734" t="str">
            <v>:  2.3 (7)</v>
          </cell>
          <cell r="J734" t="str">
            <v>Analisa EI-236</v>
          </cell>
        </row>
        <row r="735">
          <cell r="A735" t="str">
            <v>JENIS PEKERJAAN</v>
          </cell>
          <cell r="D735" t="str">
            <v>:  Gorong2 Baja Bergelombang dengan dimensi … (mengacu pada SNI 03-6719-2002)</v>
          </cell>
        </row>
        <row r="736">
          <cell r="A736" t="str">
            <v>SATUAN PEMBAYARAN</v>
          </cell>
          <cell r="D736" t="str">
            <v>:  Ton</v>
          </cell>
          <cell r="J736" t="str">
            <v xml:space="preserve">         URAIAN ANALISA HARGA SATUAN</v>
          </cell>
        </row>
        <row r="739">
          <cell r="A739" t="str">
            <v>No.</v>
          </cell>
          <cell r="C739" t="str">
            <v>U R A I A N</v>
          </cell>
          <cell r="G739" t="str">
            <v>KODE</v>
          </cell>
          <cell r="H739" t="str">
            <v>KOEF.</v>
          </cell>
          <cell r="I739" t="str">
            <v>SATUAN</v>
          </cell>
          <cell r="J739" t="str">
            <v>KETERANGAN</v>
          </cell>
        </row>
        <row r="742">
          <cell r="A742" t="str">
            <v>I.</v>
          </cell>
          <cell r="C742" t="str">
            <v>ASUMSI</v>
          </cell>
        </row>
        <row r="743">
          <cell r="A743">
            <v>1</v>
          </cell>
          <cell r="C743" t="str">
            <v>Pekerjaan dilakukan secara mekanik/manual</v>
          </cell>
        </row>
        <row r="744">
          <cell r="A744">
            <v>2</v>
          </cell>
          <cell r="C744" t="str">
            <v>Lokasi pekerjaan : sepanjang jalan</v>
          </cell>
        </row>
        <row r="745">
          <cell r="A745">
            <v>3</v>
          </cell>
          <cell r="C745" t="str">
            <v>Diameter gorong-gorong baja</v>
          </cell>
          <cell r="G745" t="str">
            <v>d</v>
          </cell>
          <cell r="H745">
            <v>1</v>
          </cell>
          <cell r="I745" t="str">
            <v>m</v>
          </cell>
        </row>
        <row r="746">
          <cell r="A746">
            <v>4</v>
          </cell>
          <cell r="C746" t="str">
            <v>Jarak rata-rata Base Camp ke lokasi pekerjaan</v>
          </cell>
          <cell r="G746" t="str">
            <v>L</v>
          </cell>
          <cell r="H746">
            <v>8.7249999999999996</v>
          </cell>
          <cell r="I746" t="str">
            <v>Km</v>
          </cell>
        </row>
        <row r="747">
          <cell r="A747">
            <v>5</v>
          </cell>
          <cell r="C747" t="str">
            <v>Jam kerja efektif per-hari</v>
          </cell>
          <cell r="G747" t="str">
            <v>Tk</v>
          </cell>
          <cell r="H747">
            <v>7</v>
          </cell>
          <cell r="I747" t="str">
            <v>Jam</v>
          </cell>
        </row>
        <row r="748">
          <cell r="A748">
            <v>6</v>
          </cell>
          <cell r="C748" t="str">
            <v>Tebal gorong-gorong</v>
          </cell>
          <cell r="G748" t="str">
            <v>tg</v>
          </cell>
          <cell r="H748">
            <v>0.25</v>
          </cell>
          <cell r="I748" t="str">
            <v>Cm</v>
          </cell>
        </row>
        <row r="749">
          <cell r="A749">
            <v>7</v>
          </cell>
          <cell r="C749" t="str">
            <v>BJ Pipa Baja Bergelombang</v>
          </cell>
          <cell r="G749" t="str">
            <v>BJp</v>
          </cell>
          <cell r="H749">
            <v>7.9</v>
          </cell>
          <cell r="I749" t="str">
            <v>T/m3</v>
          </cell>
        </row>
        <row r="750">
          <cell r="G750" t="str">
            <v>BJp1</v>
          </cell>
          <cell r="H750">
            <v>0.12445321428571117</v>
          </cell>
          <cell r="I750" t="str">
            <v>T/m'</v>
          </cell>
        </row>
        <row r="751">
          <cell r="A751" t="str">
            <v>II.</v>
          </cell>
          <cell r="C751" t="str">
            <v>URUTAN KERJA</v>
          </cell>
        </row>
        <row r="753">
          <cell r="A753">
            <v>1</v>
          </cell>
          <cell r="C753" t="str">
            <v>Gorong-gorong baja diterima dari pemasok</v>
          </cell>
        </row>
        <row r="754">
          <cell r="C754" t="str">
            <v>di lokasi pekerjaan</v>
          </cell>
        </row>
        <row r="755">
          <cell r="A755">
            <v>3</v>
          </cell>
          <cell r="C755" t="str">
            <v>Dasar gorong-gorong digali sesuai kebutuhan dan ma-</v>
          </cell>
        </row>
        <row r="756">
          <cell r="C756" t="str">
            <v>terial backfill dipadatkan dengan Tamper</v>
          </cell>
        </row>
        <row r="757">
          <cell r="A757">
            <v>4</v>
          </cell>
          <cell r="C757" t="str">
            <v>Tebal lapis porus pada dasar gorong-gorong baja</v>
          </cell>
          <cell r="G757" t="str">
            <v>tp</v>
          </cell>
          <cell r="H757">
            <v>0.15</v>
          </cell>
          <cell r="I757" t="str">
            <v>M</v>
          </cell>
        </row>
        <row r="758">
          <cell r="A758">
            <v>5</v>
          </cell>
          <cell r="C758" t="str">
            <v>Material pilihan untuk penimbunan kembali (padat)</v>
          </cell>
        </row>
        <row r="759">
          <cell r="A759">
            <v>6</v>
          </cell>
          <cell r="C759" t="str">
            <v>Sekelompok pekerja akan melaksanakan pekerjaan</v>
          </cell>
        </row>
        <row r="760">
          <cell r="C760" t="str">
            <v>dengan cara manual dengan menggunakan alat bantu</v>
          </cell>
        </row>
        <row r="762">
          <cell r="A762" t="str">
            <v>III.</v>
          </cell>
          <cell r="C762" t="str">
            <v>PEMAKAIAN BAHAN, ALAT DAN TENAGA</v>
          </cell>
        </row>
        <row r="763">
          <cell r="A763" t="str">
            <v xml:space="preserve">   1.</v>
          </cell>
          <cell r="C763" t="str">
            <v>BAHAN</v>
          </cell>
        </row>
        <row r="764">
          <cell r="C764" t="str">
            <v>Untuk mendapatkan 1 M' gorong-gorong diperlukan</v>
          </cell>
        </row>
        <row r="765">
          <cell r="C765" t="str">
            <v>- Baja Bergelombang</v>
          </cell>
          <cell r="G765" t="str">
            <v>(M46)</v>
          </cell>
          <cell r="H765">
            <v>1050</v>
          </cell>
          <cell r="I765" t="str">
            <v>Kg</v>
          </cell>
        </row>
        <row r="766">
          <cell r="C766" t="str">
            <v>- Urugan Porus = {(tp*(0.5+2*tg/100+d+0.5)*1)*1.05} x (1/BJp1)</v>
          </cell>
          <cell r="G766" t="str">
            <v>(EI-241)</v>
          </cell>
          <cell r="H766">
            <v>2.5373993095512715</v>
          </cell>
          <cell r="I766" t="str">
            <v>M3</v>
          </cell>
        </row>
        <row r="767">
          <cell r="C767" t="str">
            <v>- Mat. Pilihan = {((2*tg/100+d+0.5)*(0.5+2*tg/100+d+0.5)</v>
          </cell>
          <cell r="G767" t="str">
            <v>(M09)</v>
          </cell>
          <cell r="H767">
            <v>18.763120248860478</v>
          </cell>
          <cell r="I767" t="str">
            <v>M3</v>
          </cell>
          <cell r="J767" t="str">
            <v xml:space="preserve"> = Vp</v>
          </cell>
        </row>
        <row r="768">
          <cell r="C768" t="str">
            <v xml:space="preserve">                      -(22/7*(0.5*(2*tg/100+d))^2)*1)*1.05} x (1/BJp1)</v>
          </cell>
        </row>
        <row r="770">
          <cell r="A770" t="str">
            <v xml:space="preserve">   2.</v>
          </cell>
          <cell r="C770" t="str">
            <v>ALAT</v>
          </cell>
        </row>
        <row r="771">
          <cell r="A771" t="str">
            <v>2.a.</v>
          </cell>
          <cell r="C771" t="str">
            <v>TAMPER</v>
          </cell>
          <cell r="G771" t="str">
            <v>(E25)</v>
          </cell>
        </row>
        <row r="772">
          <cell r="C772" t="str">
            <v>Kecepatan</v>
          </cell>
          <cell r="G772" t="str">
            <v>v</v>
          </cell>
          <cell r="H772">
            <v>0.5</v>
          </cell>
          <cell r="I772" t="str">
            <v>Km / Jam</v>
          </cell>
        </row>
        <row r="773">
          <cell r="C773" t="str">
            <v>Efisiensi alat</v>
          </cell>
          <cell r="G773" t="str">
            <v>Fa</v>
          </cell>
          <cell r="H773">
            <v>0.83</v>
          </cell>
          <cell r="I773" t="str">
            <v>-</v>
          </cell>
        </row>
        <row r="774">
          <cell r="C774" t="str">
            <v>Lebar pemadatan</v>
          </cell>
          <cell r="G774" t="str">
            <v>Lb</v>
          </cell>
          <cell r="H774">
            <v>0.4</v>
          </cell>
          <cell r="I774" t="str">
            <v>M</v>
          </cell>
        </row>
        <row r="775">
          <cell r="C775" t="str">
            <v>Banyak lintasan</v>
          </cell>
          <cell r="G775" t="str">
            <v>n</v>
          </cell>
          <cell r="H775">
            <v>10</v>
          </cell>
          <cell r="I775" t="str">
            <v>lintasan</v>
          </cell>
        </row>
        <row r="776">
          <cell r="C776" t="str">
            <v>Tebal lapis hamparan</v>
          </cell>
          <cell r="G776" t="str">
            <v>tp</v>
          </cell>
          <cell r="H776">
            <v>0.2</v>
          </cell>
          <cell r="I776" t="str">
            <v>M</v>
          </cell>
        </row>
        <row r="779">
          <cell r="C779" t="str">
            <v>Kap. Prod. / Jam   =</v>
          </cell>
          <cell r="D779" t="str">
            <v>v x 1000 x Fa x Lb x 60</v>
          </cell>
          <cell r="G779" t="str">
            <v>Q1</v>
          </cell>
          <cell r="H779">
            <v>3.3200000000000003</v>
          </cell>
          <cell r="I779" t="str">
            <v xml:space="preserve">M3 / Jam </v>
          </cell>
        </row>
        <row r="780">
          <cell r="D780" t="str">
            <v xml:space="preserve">    n x tp</v>
          </cell>
        </row>
        <row r="782">
          <cell r="C782" t="str">
            <v>Koefisien Alat / T</v>
          </cell>
          <cell r="D782" t="str">
            <v xml:space="preserve"> =  1  :  Q1 x Vp</v>
          </cell>
          <cell r="G782" t="str">
            <v>(E25)</v>
          </cell>
          <cell r="H782">
            <v>0.76427690046725039</v>
          </cell>
          <cell r="I782" t="str">
            <v>jam</v>
          </cell>
        </row>
        <row r="785">
          <cell r="A785" t="str">
            <v>2.c.</v>
          </cell>
          <cell r="C785" t="str">
            <v>ALAT  BANTU</v>
          </cell>
        </row>
        <row r="786">
          <cell r="C786" t="str">
            <v>Diperlukan alat-alat bantu kecil</v>
          </cell>
          <cell r="J786" t="str">
            <v>Lump Sump</v>
          </cell>
        </row>
        <row r="787">
          <cell r="C787" t="str">
            <v>- Sekop    =         3   buah</v>
          </cell>
        </row>
        <row r="788">
          <cell r="C788" t="str">
            <v>- Pacul     =         3   buah</v>
          </cell>
        </row>
        <row r="789">
          <cell r="C789" t="str">
            <v>- Alat-alat kecil lain</v>
          </cell>
        </row>
        <row r="794">
          <cell r="J794" t="str">
            <v>Berlanjut ke halaman berikut</v>
          </cell>
        </row>
        <row r="795">
          <cell r="A795" t="str">
            <v>ITEM PEMBAYARAN NO.</v>
          </cell>
          <cell r="D795" t="str">
            <v>:  2.3 (7)</v>
          </cell>
          <cell r="J795" t="str">
            <v>Analisa EI-236</v>
          </cell>
        </row>
        <row r="796">
          <cell r="A796" t="str">
            <v>JENIS PEKERJAAN</v>
          </cell>
          <cell r="D796" t="str">
            <v>:  Gorong2 Baja Bergelombang dengan dimensi … (mengacu pada SNI 03-6719-2002)</v>
          </cell>
        </row>
        <row r="797">
          <cell r="A797" t="str">
            <v>SATUAN PEMBAYARAN</v>
          </cell>
          <cell r="D797" t="str">
            <v>:  Ton</v>
          </cell>
          <cell r="J797" t="str">
            <v xml:space="preserve">         URAIAN ANALISA HARGA SATUAN</v>
          </cell>
        </row>
        <row r="798">
          <cell r="J798" t="str">
            <v>Lanjutan</v>
          </cell>
        </row>
        <row r="800">
          <cell r="A800" t="str">
            <v>No.</v>
          </cell>
          <cell r="C800" t="str">
            <v>U R A I A N</v>
          </cell>
          <cell r="G800" t="str">
            <v>KODE</v>
          </cell>
          <cell r="H800" t="str">
            <v>KOEF.</v>
          </cell>
          <cell r="I800" t="str">
            <v>SATUAN</v>
          </cell>
          <cell r="J800" t="str">
            <v>KETERANGAN</v>
          </cell>
        </row>
        <row r="803">
          <cell r="A803" t="str">
            <v xml:space="preserve">   3.</v>
          </cell>
          <cell r="C803" t="str">
            <v>TENAGA</v>
          </cell>
        </row>
        <row r="804">
          <cell r="C804" t="str">
            <v xml:space="preserve">Produksi Gorong-gorong / hari </v>
          </cell>
          <cell r="G804" t="str">
            <v>Qt</v>
          </cell>
          <cell r="H804">
            <v>1.3</v>
          </cell>
          <cell r="I804" t="str">
            <v>Ton</v>
          </cell>
          <cell r="J804">
            <v>10</v>
          </cell>
        </row>
        <row r="805">
          <cell r="J805" t="str">
            <v>M' per hari</v>
          </cell>
        </row>
        <row r="806">
          <cell r="C806" t="str">
            <v>Kebutuhan tenaga :</v>
          </cell>
        </row>
        <row r="807">
          <cell r="D807" t="str">
            <v>- Pekerja</v>
          </cell>
          <cell r="G807" t="str">
            <v>P</v>
          </cell>
          <cell r="H807">
            <v>12</v>
          </cell>
          <cell r="I807" t="str">
            <v>orang</v>
          </cell>
        </row>
        <row r="808">
          <cell r="D808" t="str">
            <v>- Tukang</v>
          </cell>
          <cell r="G808" t="str">
            <v>T</v>
          </cell>
          <cell r="H808">
            <v>1</v>
          </cell>
          <cell r="I808" t="str">
            <v>orang</v>
          </cell>
        </row>
        <row r="809">
          <cell r="D809" t="str">
            <v>- Mandor</v>
          </cell>
          <cell r="G809" t="str">
            <v>M</v>
          </cell>
          <cell r="H809">
            <v>1</v>
          </cell>
          <cell r="I809" t="str">
            <v>orang</v>
          </cell>
        </row>
        <row r="811">
          <cell r="C811" t="str">
            <v>Koefisien tenaga / Ton   :</v>
          </cell>
        </row>
        <row r="812">
          <cell r="D812" t="str">
            <v>- Pekerja</v>
          </cell>
          <cell r="E812" t="str">
            <v>= (Tk x P) : Qt</v>
          </cell>
          <cell r="G812" t="str">
            <v>(L01)</v>
          </cell>
          <cell r="H812">
            <v>64.615384615384613</v>
          </cell>
          <cell r="I812" t="str">
            <v>jam</v>
          </cell>
        </row>
        <row r="813">
          <cell r="D813" t="str">
            <v>- Tukang</v>
          </cell>
          <cell r="E813" t="str">
            <v>= (Tk x T) : Qt</v>
          </cell>
          <cell r="G813" t="str">
            <v>(L02)</v>
          </cell>
          <cell r="H813">
            <v>5.3846153846153841</v>
          </cell>
          <cell r="I813" t="str">
            <v>jam</v>
          </cell>
        </row>
        <row r="814">
          <cell r="D814" t="str">
            <v>- Mandor</v>
          </cell>
          <cell r="E814" t="str">
            <v>= (Tk x M) : Qt</v>
          </cell>
          <cell r="G814" t="str">
            <v>(L03)</v>
          </cell>
          <cell r="H814">
            <v>5.3846153846153841</v>
          </cell>
          <cell r="I814" t="str">
            <v>jam</v>
          </cell>
        </row>
        <row r="816">
          <cell r="A816" t="str">
            <v>4.</v>
          </cell>
          <cell r="C816" t="str">
            <v>HARGA DASAR SATUAN UPAH, BAHAN DAN ALAT</v>
          </cell>
        </row>
        <row r="817">
          <cell r="C817" t="str">
            <v>Lihat lampiran.</v>
          </cell>
        </row>
        <row r="819">
          <cell r="A819" t="str">
            <v>5.</v>
          </cell>
          <cell r="C819" t="str">
            <v>ANALISA HARGA SATUAN PEKERJAAN</v>
          </cell>
        </row>
        <row r="820">
          <cell r="C820" t="str">
            <v>Lihat perhitungan dalam FORMULIR STANDAR UNTUK</v>
          </cell>
        </row>
        <row r="821">
          <cell r="C821" t="str">
            <v>PEREKEMAN ANALISA MASING-MASING HARGA</v>
          </cell>
        </row>
        <row r="822">
          <cell r="C822" t="str">
            <v>SATUAN.</v>
          </cell>
        </row>
        <row r="823">
          <cell r="C823" t="str">
            <v>Didapat Harga Satuan Pekerjaan :</v>
          </cell>
        </row>
        <row r="825">
          <cell r="C825" t="str">
            <v xml:space="preserve">Rp.  </v>
          </cell>
          <cell r="D825">
            <v>9967201.2306805458</v>
          </cell>
          <cell r="E825" t="str">
            <v xml:space="preserve"> / M'</v>
          </cell>
        </row>
        <row r="828">
          <cell r="A828" t="str">
            <v>6.</v>
          </cell>
          <cell r="C828" t="str">
            <v>WAKTU PELAKSANAAN YANG DIPERLUKAN</v>
          </cell>
        </row>
        <row r="829">
          <cell r="C829" t="str">
            <v>Masa Pelaksanaan :</v>
          </cell>
          <cell r="D829" t="str">
            <v>. . . . . . . . . . . .</v>
          </cell>
          <cell r="E829" t="str">
            <v>bulan</v>
          </cell>
        </row>
        <row r="831">
          <cell r="A831" t="str">
            <v>7.</v>
          </cell>
          <cell r="C831" t="str">
            <v>VOLUME PEKERJAAN YANG DIPERLUKAN</v>
          </cell>
        </row>
        <row r="832">
          <cell r="C832" t="str">
            <v>Volume pekerjaan  :</v>
          </cell>
          <cell r="D832">
            <v>1</v>
          </cell>
          <cell r="E832" t="str">
            <v>M'</v>
          </cell>
        </row>
        <row r="854">
          <cell r="A854" t="str">
            <v>ITEM PEMBAYARAN NO.</v>
          </cell>
          <cell r="D854" t="str">
            <v>:  2.3 (8)</v>
          </cell>
          <cell r="J854" t="str">
            <v xml:space="preserve">Analisa EI-235 </v>
          </cell>
        </row>
        <row r="855">
          <cell r="A855" t="str">
            <v>JENIS PEKERJAAN</v>
          </cell>
          <cell r="D855" t="str">
            <v>: Gorong-Gorong Pipa beton tanpa tulangan diameter dalam 100 mm sampai 900 mm</v>
          </cell>
          <cell r="L855" t="str">
            <v>FORMULIR STANDAR UNTUK</v>
          </cell>
        </row>
        <row r="856">
          <cell r="A856" t="str">
            <v>SATUAN PEMBAYARAN</v>
          </cell>
          <cell r="D856" t="str">
            <v>:  M1</v>
          </cell>
          <cell r="J856" t="str">
            <v xml:space="preserve">         URAIAN ANALISA HARGA SATUAN</v>
          </cell>
          <cell r="L856" t="str">
            <v>PEREKAMAN ANALISA MASING-MASING HARGA SATUAN</v>
          </cell>
        </row>
        <row r="857">
          <cell r="L857" t="str">
            <v/>
          </cell>
        </row>
        <row r="859">
          <cell r="A859" t="str">
            <v>No.</v>
          </cell>
          <cell r="C859" t="str">
            <v>U R A I A N</v>
          </cell>
          <cell r="G859" t="str">
            <v>KODE</v>
          </cell>
          <cell r="H859" t="str">
            <v>KOEF.</v>
          </cell>
          <cell r="I859" t="str">
            <v>SATUAN</v>
          </cell>
          <cell r="J859" t="str">
            <v>KETERANGAN</v>
          </cell>
        </row>
        <row r="860">
          <cell r="L860" t="str">
            <v>PROYEK</v>
          </cell>
          <cell r="O860" t="str">
            <v>:</v>
          </cell>
        </row>
        <row r="861">
          <cell r="L861" t="str">
            <v>No. PAKET KONTRAK</v>
          </cell>
          <cell r="O861" t="str">
            <v>:</v>
          </cell>
        </row>
        <row r="862">
          <cell r="A862" t="str">
            <v>I.</v>
          </cell>
          <cell r="C862" t="str">
            <v>ASUMSI</v>
          </cell>
          <cell r="L862" t="str">
            <v>NAMA PAKET</v>
          </cell>
          <cell r="O862" t="str">
            <v>:</v>
          </cell>
        </row>
        <row r="863">
          <cell r="A863">
            <v>1</v>
          </cell>
          <cell r="C863" t="str">
            <v>Pekerjaan dilakukan secara mekanik/manual</v>
          </cell>
          <cell r="L863" t="str">
            <v>PROP / KAB / KODYA</v>
          </cell>
          <cell r="O863" t="str">
            <v>:</v>
          </cell>
        </row>
        <row r="864">
          <cell r="A864">
            <v>2</v>
          </cell>
          <cell r="C864" t="str">
            <v>Lokasi pekerjaan : sepanjang jalan</v>
          </cell>
          <cell r="L864" t="str">
            <v>ITEM PEMBAYARAN NO.</v>
          </cell>
          <cell r="O864" t="str">
            <v>:  2.3 (8)</v>
          </cell>
          <cell r="R864" t="str">
            <v>PERKIRAAN VOL. PEK.</v>
          </cell>
          <cell r="T864" t="str">
            <v>:</v>
          </cell>
          <cell r="U864">
            <v>1</v>
          </cell>
        </row>
        <row r="865">
          <cell r="A865">
            <v>3</v>
          </cell>
          <cell r="C865" t="str">
            <v>Diameter bagian dalam gorong-gorong</v>
          </cell>
          <cell r="G865" t="str">
            <v>d</v>
          </cell>
          <cell r="H865">
            <v>0.25</v>
          </cell>
          <cell r="I865" t="str">
            <v>m</v>
          </cell>
          <cell r="L865" t="str">
            <v>JENIS PEKERJAAN</v>
          </cell>
          <cell r="O865" t="str">
            <v>: Gorong-Gorong Pipa beton tanpa tulangan diameter dalam 100 mm sampai 900 mm</v>
          </cell>
          <cell r="R865" t="str">
            <v>TOTAL HARGA (Rp.)</v>
          </cell>
          <cell r="T865" t="str">
            <v>:</v>
          </cell>
          <cell r="U865">
            <v>218715.29344341051</v>
          </cell>
        </row>
        <row r="866">
          <cell r="A866">
            <v>4</v>
          </cell>
          <cell r="C866" t="str">
            <v>Jarak rata-rata Base Camp ke lokasi pekerjaan</v>
          </cell>
          <cell r="G866" t="str">
            <v>L</v>
          </cell>
          <cell r="H866">
            <v>8.7249999999999996</v>
          </cell>
          <cell r="I866" t="str">
            <v>Km</v>
          </cell>
          <cell r="L866" t="str">
            <v>SATUAN PEMBAYARAN</v>
          </cell>
          <cell r="O866" t="str">
            <v>:  M1</v>
          </cell>
          <cell r="Q866">
            <v>0</v>
          </cell>
          <cell r="R866" t="str">
            <v>% THD. BIAYA PROYEK</v>
          </cell>
          <cell r="T866" t="str">
            <v>:</v>
          </cell>
          <cell r="U866" t="e">
            <v>#DIV/0!</v>
          </cell>
        </row>
        <row r="867">
          <cell r="A867">
            <v>5</v>
          </cell>
          <cell r="C867" t="str">
            <v>Jam kerja efektif per-hari</v>
          </cell>
          <cell r="G867" t="str">
            <v>Tk</v>
          </cell>
          <cell r="H867">
            <v>7</v>
          </cell>
          <cell r="I867" t="str">
            <v>jam</v>
          </cell>
        </row>
        <row r="868">
          <cell r="A868">
            <v>6</v>
          </cell>
          <cell r="C868" t="str">
            <v>Tebal gorong-gorong</v>
          </cell>
          <cell r="G868" t="str">
            <v>tg</v>
          </cell>
          <cell r="H868">
            <v>6.5</v>
          </cell>
          <cell r="I868" t="str">
            <v>Cm</v>
          </cell>
        </row>
        <row r="869">
          <cell r="Q869" t="str">
            <v>PERKIRAAN</v>
          </cell>
          <cell r="R869" t="str">
            <v>HARGA</v>
          </cell>
          <cell r="S869" t="str">
            <v>JUMLAH</v>
          </cell>
        </row>
        <row r="870">
          <cell r="A870" t="str">
            <v>II.</v>
          </cell>
          <cell r="C870" t="str">
            <v>URUTAN KERJA</v>
          </cell>
          <cell r="L870" t="str">
            <v>NO.</v>
          </cell>
          <cell r="N870" t="str">
            <v>KOMPONEN</v>
          </cell>
          <cell r="P870" t="str">
            <v>SATUAN</v>
          </cell>
          <cell r="Q870" t="str">
            <v>KUANTITAS</v>
          </cell>
          <cell r="R870" t="str">
            <v>SATUAN</v>
          </cell>
          <cell r="S870" t="str">
            <v>HARGA</v>
          </cell>
        </row>
        <row r="871">
          <cell r="A871">
            <v>1</v>
          </cell>
          <cell r="C871" t="str">
            <v>Gorong-gorong dicetak di Base Camp</v>
          </cell>
          <cell r="R871" t="str">
            <v>(Rp.)</v>
          </cell>
          <cell r="S871" t="str">
            <v>(Rp.)</v>
          </cell>
        </row>
        <row r="872">
          <cell r="A872">
            <v>2</v>
          </cell>
          <cell r="C872" t="str">
            <v>Dump Truck mengangkut gorong-gorong jadi</v>
          </cell>
        </row>
        <row r="873">
          <cell r="C873" t="str">
            <v>ke lapangan</v>
          </cell>
        </row>
        <row r="874">
          <cell r="A874">
            <v>3</v>
          </cell>
          <cell r="C874" t="str">
            <v>Dasar gorong-gorong digali sesuai kebutuhan dan ma-</v>
          </cell>
          <cell r="L874" t="str">
            <v>A.</v>
          </cell>
          <cell r="N874" t="str">
            <v>TENAGA</v>
          </cell>
        </row>
        <row r="875">
          <cell r="C875" t="str">
            <v>terial backfill dipadatkan dengan Tamper</v>
          </cell>
        </row>
        <row r="876">
          <cell r="A876">
            <v>4</v>
          </cell>
          <cell r="C876" t="str">
            <v>Tebal lapis porus pada dasar gorong-gorong pipa baja</v>
          </cell>
          <cell r="G876" t="str">
            <v>tp</v>
          </cell>
          <cell r="H876">
            <v>0.1</v>
          </cell>
          <cell r="I876" t="str">
            <v>M</v>
          </cell>
          <cell r="J876" t="str">
            <v xml:space="preserve"> Sand bedding</v>
          </cell>
          <cell r="L876" t="str">
            <v>1.</v>
          </cell>
          <cell r="N876" t="str">
            <v>Pekerja</v>
          </cell>
          <cell r="O876" t="str">
            <v>(L01)</v>
          </cell>
          <cell r="P876" t="str">
            <v>jam</v>
          </cell>
          <cell r="Q876">
            <v>1.75</v>
          </cell>
          <cell r="R876">
            <v>2857.14</v>
          </cell>
          <cell r="U876">
            <v>4999.9949999999999</v>
          </cell>
        </row>
        <row r="877">
          <cell r="A877">
            <v>5</v>
          </cell>
          <cell r="C877" t="str">
            <v>Material pilihan untuk penimbunan kembali (padat)</v>
          </cell>
          <cell r="L877" t="str">
            <v>2.</v>
          </cell>
          <cell r="N877" t="str">
            <v>Tukang</v>
          </cell>
          <cell r="O877" t="str">
            <v>(L02)</v>
          </cell>
          <cell r="P877" t="str">
            <v>jam</v>
          </cell>
          <cell r="Q877">
            <v>0</v>
          </cell>
          <cell r="R877">
            <v>4285.71</v>
          </cell>
          <cell r="U877">
            <v>0</v>
          </cell>
        </row>
        <row r="878">
          <cell r="A878">
            <v>6</v>
          </cell>
          <cell r="C878" t="str">
            <v>Sekelompok pekerja akan melaksanakan pekerjaan</v>
          </cell>
          <cell r="L878" t="str">
            <v>3.</v>
          </cell>
          <cell r="N878" t="str">
            <v>Mandor</v>
          </cell>
          <cell r="O878" t="str">
            <v>(L03)</v>
          </cell>
          <cell r="P878" t="str">
            <v>jam</v>
          </cell>
          <cell r="Q878">
            <v>0.35</v>
          </cell>
          <cell r="R878">
            <v>3214.29</v>
          </cell>
          <cell r="U878">
            <v>1125.0014999999999</v>
          </cell>
        </row>
        <row r="879">
          <cell r="C879" t="str">
            <v>dengan cara manual dengan menggunakan alat bantu</v>
          </cell>
        </row>
        <row r="880">
          <cell r="Q880" t="str">
            <v xml:space="preserve">JUMLAH HARGA TENAGA   </v>
          </cell>
          <cell r="U880">
            <v>6124.9964999999993</v>
          </cell>
        </row>
        <row r="882">
          <cell r="A882" t="str">
            <v>III.</v>
          </cell>
          <cell r="C882" t="str">
            <v>PEMAKAIAN BAHAN, ALAT DAN TENAGA</v>
          </cell>
          <cell r="L882" t="str">
            <v>B.</v>
          </cell>
          <cell r="N882" t="str">
            <v>BAHAN</v>
          </cell>
        </row>
        <row r="883">
          <cell r="A883" t="str">
            <v xml:space="preserve">   1.</v>
          </cell>
          <cell r="C883" t="str">
            <v>BAHAN</v>
          </cell>
        </row>
        <row r="884">
          <cell r="C884" t="str">
            <v>Untuk mendapatkan 1 M' gorong-gorong diperlukan</v>
          </cell>
          <cell r="L884" t="str">
            <v>1.</v>
          </cell>
          <cell r="N884" t="str">
            <v>Beton K-175</v>
          </cell>
          <cell r="O884" t="str">
            <v>(EI-716)</v>
          </cell>
          <cell r="P884" t="str">
            <v>M3</v>
          </cell>
          <cell r="Q884">
            <v>6.4324109582251016E-2</v>
          </cell>
          <cell r="R884">
            <v>579443.14540291647</v>
          </cell>
          <cell r="U884">
            <v>37272.16438158141</v>
          </cell>
        </row>
        <row r="885">
          <cell r="C885" t="str">
            <v>- Beton K-175 = (22/7*((2*tg/100+d)/2)^2)-(22/7*(d/2)^2))*1</v>
          </cell>
          <cell r="G885" t="str">
            <v>(EI-716)</v>
          </cell>
          <cell r="H885">
            <v>6.4324109582251016E-2</v>
          </cell>
          <cell r="I885" t="str">
            <v>M3</v>
          </cell>
          <cell r="L885" t="str">
            <v>2.</v>
          </cell>
          <cell r="N885" t="str">
            <v>Urugan Porus</v>
          </cell>
          <cell r="O885" t="str">
            <v>(EI-241)</v>
          </cell>
          <cell r="P885" t="str">
            <v>M3</v>
          </cell>
          <cell r="Q885">
            <v>7.1400000000000005E-2</v>
          </cell>
          <cell r="R885">
            <v>186901.40625406182</v>
          </cell>
          <cell r="U885">
            <v>13344.760406540016</v>
          </cell>
        </row>
        <row r="886">
          <cell r="C886" t="str">
            <v>- Timbunan Porus      = {(tp*(0.15+2*tg/100+d+0.15)*1)*1.05}</v>
          </cell>
          <cell r="G886" t="str">
            <v>(EI-241)</v>
          </cell>
          <cell r="H886">
            <v>7.1400000000000005E-2</v>
          </cell>
          <cell r="I886" t="str">
            <v>M3</v>
          </cell>
          <cell r="L886" t="str">
            <v>3.</v>
          </cell>
          <cell r="N886" t="str">
            <v>Mat. Pilihan</v>
          </cell>
          <cell r="O886" t="str">
            <v>(M09)</v>
          </cell>
          <cell r="P886" t="str">
            <v>M3</v>
          </cell>
          <cell r="Q886">
            <v>0.25929000000000008</v>
          </cell>
          <cell r="R886">
            <v>25000</v>
          </cell>
          <cell r="U886">
            <v>6482.2500000000018</v>
          </cell>
        </row>
        <row r="887">
          <cell r="C887" t="str">
            <v>- Material Pilihan  = ((2*tg/100+d+0.15)*(0.15+2*tg/100+d+0.15)</v>
          </cell>
          <cell r="G887" t="str">
            <v>(M09)</v>
          </cell>
          <cell r="H887">
            <v>0.25929000000000008</v>
          </cell>
          <cell r="I887" t="str">
            <v>M3</v>
          </cell>
          <cell r="J887" t="str">
            <v xml:space="preserve"> = Vp</v>
          </cell>
        </row>
        <row r="888">
          <cell r="D888" t="str">
            <v>-(22/7*(0.5*(2*tg/100+d))^2))*1*1.05</v>
          </cell>
        </row>
        <row r="890">
          <cell r="A890" t="str">
            <v xml:space="preserve">   2.</v>
          </cell>
          <cell r="C890" t="str">
            <v>ALAT</v>
          </cell>
          <cell r="Q890" t="str">
            <v xml:space="preserve">JUMLAH HARGA BAHAN   </v>
          </cell>
          <cell r="U890">
            <v>57099.174788121425</v>
          </cell>
        </row>
        <row r="891">
          <cell r="A891" t="str">
            <v>2.a.</v>
          </cell>
          <cell r="C891" t="str">
            <v>TAMPER</v>
          </cell>
          <cell r="G891" t="str">
            <v>(E25)</v>
          </cell>
        </row>
        <row r="892">
          <cell r="C892" t="str">
            <v>Kecepatan</v>
          </cell>
          <cell r="G892" t="str">
            <v>v</v>
          </cell>
          <cell r="H892">
            <v>0.5</v>
          </cell>
          <cell r="I892" t="str">
            <v>Km / Jam</v>
          </cell>
          <cell r="L892" t="str">
            <v>C.</v>
          </cell>
          <cell r="N892" t="str">
            <v>PERALATAN</v>
          </cell>
        </row>
        <row r="893">
          <cell r="C893" t="str">
            <v>Efisiensi alat</v>
          </cell>
          <cell r="G893" t="str">
            <v>Fa</v>
          </cell>
          <cell r="H893">
            <v>0.83</v>
          </cell>
          <cell r="I893" t="str">
            <v>-</v>
          </cell>
        </row>
        <row r="894">
          <cell r="C894" t="str">
            <v>Lebar pemadatan</v>
          </cell>
          <cell r="G894" t="str">
            <v>Lb</v>
          </cell>
          <cell r="H894">
            <v>0.4</v>
          </cell>
          <cell r="I894" t="str">
            <v>M</v>
          </cell>
          <cell r="L894" t="str">
            <v>1.</v>
          </cell>
          <cell r="N894" t="str">
            <v>Tamper</v>
          </cell>
          <cell r="O894" t="str">
            <v>(E25)</v>
          </cell>
          <cell r="P894" t="str">
            <v>jam</v>
          </cell>
          <cell r="Q894">
            <v>7.8099397590361455E-2</v>
          </cell>
          <cell r="R894">
            <v>18672.16854694486</v>
          </cell>
          <cell r="U894">
            <v>1458.2851152220883</v>
          </cell>
        </row>
        <row r="895">
          <cell r="C895" t="str">
            <v>Banyak lintasan</v>
          </cell>
          <cell r="G895" t="str">
            <v>n</v>
          </cell>
          <cell r="H895">
            <v>10</v>
          </cell>
          <cell r="I895" t="str">
            <v>lintasan</v>
          </cell>
          <cell r="L895" t="str">
            <v>2.</v>
          </cell>
          <cell r="N895" t="str">
            <v>Dump Truck</v>
          </cell>
          <cell r="O895" t="str">
            <v>(E08)</v>
          </cell>
          <cell r="P895" t="str">
            <v>jam</v>
          </cell>
          <cell r="Q895">
            <v>7.210090361445784E-2</v>
          </cell>
          <cell r="R895">
            <v>153645.58193291764</v>
          </cell>
          <cell r="U895">
            <v>11077.98529373258</v>
          </cell>
        </row>
        <row r="896">
          <cell r="C896" t="str">
            <v>Tebal lapis hamparan</v>
          </cell>
          <cell r="G896" t="str">
            <v>tp</v>
          </cell>
          <cell r="H896">
            <v>0.2</v>
          </cell>
          <cell r="I896" t="str">
            <v>M</v>
          </cell>
          <cell r="L896" t="str">
            <v>3.</v>
          </cell>
          <cell r="N896" t="str">
            <v>Alat  Bantu</v>
          </cell>
          <cell r="P896" t="str">
            <v>Ls</v>
          </cell>
          <cell r="Q896">
            <v>1</v>
          </cell>
          <cell r="R896">
            <v>150</v>
          </cell>
          <cell r="U896">
            <v>150</v>
          </cell>
        </row>
        <row r="899">
          <cell r="C899" t="str">
            <v>Kap. Prod. / Jam   =</v>
          </cell>
          <cell r="D899" t="str">
            <v>v x 1000 x Fa x Lb x 60</v>
          </cell>
          <cell r="G899" t="str">
            <v>Q1</v>
          </cell>
          <cell r="H899">
            <v>3.3200000000000003</v>
          </cell>
          <cell r="I899" t="str">
            <v xml:space="preserve">M3 / Jam </v>
          </cell>
        </row>
        <row r="900">
          <cell r="D900" t="str">
            <v xml:space="preserve">    n x tp</v>
          </cell>
        </row>
        <row r="902">
          <cell r="C902" t="str">
            <v>Koefisien Alat / m'</v>
          </cell>
          <cell r="D902" t="str">
            <v xml:space="preserve"> =  1  :  Q1 x Vp</v>
          </cell>
          <cell r="G902" t="str">
            <v>(E25)</v>
          </cell>
          <cell r="H902">
            <v>7.8099397590361455E-2</v>
          </cell>
          <cell r="I902" t="str">
            <v>jam</v>
          </cell>
          <cell r="Q902" t="str">
            <v xml:space="preserve">JUMLAH HARGA PERALATAN   </v>
          </cell>
          <cell r="U902">
            <v>12686.270408954668</v>
          </cell>
        </row>
        <row r="904">
          <cell r="A904" t="str">
            <v>2.b.</v>
          </cell>
          <cell r="C904" t="str">
            <v>DUMP TRUCK</v>
          </cell>
          <cell r="G904" t="str">
            <v>(E08)</v>
          </cell>
          <cell r="L904" t="str">
            <v>D.</v>
          </cell>
          <cell r="N904" t="str">
            <v>JUMLAH HARGA TENAGA, BAHAN DAN PERALATAN  ( A + B + C )</v>
          </cell>
          <cell r="U904">
            <v>75910.441697076094</v>
          </cell>
        </row>
        <row r="905">
          <cell r="C905" t="str">
            <v>Kapasitas bak sekali muat</v>
          </cell>
          <cell r="G905" t="str">
            <v>V</v>
          </cell>
          <cell r="H905">
            <v>20</v>
          </cell>
          <cell r="I905" t="str">
            <v>Buah/M'</v>
          </cell>
          <cell r="L905" t="str">
            <v>E.</v>
          </cell>
          <cell r="N905" t="str">
            <v>OVERHEAD &amp; PROFIT</v>
          </cell>
          <cell r="P905">
            <v>10</v>
          </cell>
          <cell r="Q905" t="str">
            <v>%  x  D</v>
          </cell>
          <cell r="U905">
            <v>7591.0441697076094</v>
          </cell>
        </row>
        <row r="906">
          <cell r="C906" t="str">
            <v>Faktor efisiensi alat</v>
          </cell>
          <cell r="G906" t="str">
            <v>Fa</v>
          </cell>
          <cell r="H906">
            <v>0.83</v>
          </cell>
          <cell r="L906" t="str">
            <v>F.</v>
          </cell>
          <cell r="N906" t="str">
            <v>HARGA SATUAN PEKERJAAN  ( D + E )</v>
          </cell>
          <cell r="U906">
            <v>83501.485866783711</v>
          </cell>
        </row>
        <row r="907">
          <cell r="C907" t="str">
            <v>Kecepatanrata-rata bermuatan</v>
          </cell>
          <cell r="G907" t="str">
            <v>v1</v>
          </cell>
          <cell r="H907">
            <v>40</v>
          </cell>
          <cell r="I907" t="str">
            <v>Km/Jam</v>
          </cell>
          <cell r="L907" t="str">
            <v>Note: 1</v>
          </cell>
          <cell r="N907" t="str">
            <v>SATUAN dapat berdasarkan atas jam operasi untuk Tenaga Kerja dan Peralatan, volume dan/atau ukuran</v>
          </cell>
        </row>
        <row r="908">
          <cell r="C908" t="str">
            <v>Kecepatan rata-rata kosong</v>
          </cell>
          <cell r="G908" t="str">
            <v>v2</v>
          </cell>
          <cell r="H908">
            <v>60</v>
          </cell>
          <cell r="I908" t="str">
            <v>Km/Jam</v>
          </cell>
          <cell r="N908" t="str">
            <v>berat untuk bahan-bahan.</v>
          </cell>
        </row>
        <row r="909">
          <cell r="C909" t="str">
            <v>Waktu siklus    :</v>
          </cell>
          <cell r="G909" t="str">
            <v>Ts1</v>
          </cell>
          <cell r="L909">
            <v>2</v>
          </cell>
          <cell r="N909" t="str">
            <v>Kuantitas satuan adalah kuantitas setiap komponen untuk menyelesaikan satu satuan pekerjaan dari nomor</v>
          </cell>
        </row>
        <row r="910">
          <cell r="C910" t="str">
            <v>- Waktu  tempuh in  si  = (L : v1 ) x 60</v>
          </cell>
          <cell r="G910" t="str">
            <v>T1</v>
          </cell>
          <cell r="H910">
            <v>13.087499999999999</v>
          </cell>
          <cell r="I910" t="str">
            <v>menit</v>
          </cell>
          <cell r="N910" t="str">
            <v>mata pembayaran.</v>
          </cell>
        </row>
        <row r="911">
          <cell r="C911" t="str">
            <v>-  Waktutempuh kosong  = (L : v2)  x  60</v>
          </cell>
          <cell r="G911" t="str">
            <v>T2</v>
          </cell>
          <cell r="H911">
            <v>8.7249999999999996</v>
          </cell>
          <cell r="I911" t="str">
            <v>menit</v>
          </cell>
          <cell r="L911">
            <v>3</v>
          </cell>
          <cell r="N911" t="str">
            <v>Biaya satuan untuk peralatan sudah termasuk bahan bakar, bahan habis dipakai dan operator.</v>
          </cell>
        </row>
        <row r="912">
          <cell r="C912" t="str">
            <v>-  Muat, bongkar dan lain-lain</v>
          </cell>
          <cell r="G912" t="str">
            <v>T3</v>
          </cell>
          <cell r="H912">
            <v>50</v>
          </cell>
          <cell r="I912" t="str">
            <v>menit</v>
          </cell>
          <cell r="L912">
            <v>4</v>
          </cell>
          <cell r="N912" t="str">
            <v>Biaya satuan sudah termasuk pengeluaran untuk seluruh pajak yang berkaitan (tetapi tidak termasuk PPN</v>
          </cell>
        </row>
        <row r="913">
          <cell r="G913" t="str">
            <v>Ts1</v>
          </cell>
          <cell r="H913">
            <v>71.8125</v>
          </cell>
          <cell r="I913" t="str">
            <v>menit</v>
          </cell>
          <cell r="N913" t="str">
            <v>yang dibayar dari kontrak) dan biaya-biaya lainnya.</v>
          </cell>
        </row>
        <row r="914">
          <cell r="J914" t="str">
            <v>Berlanjut ke halaman berikut</v>
          </cell>
        </row>
        <row r="915">
          <cell r="A915" t="str">
            <v>ITEM PEMBAYARAN NO.</v>
          </cell>
          <cell r="D915" t="str">
            <v>:  2.3 (8)</v>
          </cell>
          <cell r="J915" t="str">
            <v xml:space="preserve">Analisa EI-235 </v>
          </cell>
        </row>
        <row r="916">
          <cell r="A916" t="str">
            <v>JENIS PEKERJAAN</v>
          </cell>
          <cell r="D916" t="str">
            <v>: Gorong-Gorong Pipa beton tanpa tulangan diameter dalam 100 mm sampai 900 mm</v>
          </cell>
        </row>
        <row r="917">
          <cell r="A917" t="str">
            <v>SATUAN PEMBAYARAN</v>
          </cell>
          <cell r="D917" t="str">
            <v>:  M1</v>
          </cell>
          <cell r="J917" t="str">
            <v xml:space="preserve">         URAIAN ANALISA HARGA SATUAN</v>
          </cell>
        </row>
        <row r="918">
          <cell r="J918" t="str">
            <v>Lanjutan</v>
          </cell>
        </row>
        <row r="920">
          <cell r="A920" t="str">
            <v>No.</v>
          </cell>
          <cell r="C920" t="str">
            <v>U R A I A N</v>
          </cell>
          <cell r="G920" t="str">
            <v>KODE</v>
          </cell>
          <cell r="H920" t="str">
            <v>KOEF.</v>
          </cell>
          <cell r="I920" t="str">
            <v>SATUAN</v>
          </cell>
          <cell r="J920" t="str">
            <v>KETERANGAN</v>
          </cell>
        </row>
        <row r="923">
          <cell r="C923" t="str">
            <v>Kapasitas Produksi / Jam   =</v>
          </cell>
          <cell r="E923" t="str">
            <v>V x Fa x 60</v>
          </cell>
          <cell r="G923" t="str">
            <v>Q2</v>
          </cell>
          <cell r="H923">
            <v>13.869451697127936</v>
          </cell>
          <cell r="I923" t="str">
            <v xml:space="preserve">M' / Jam </v>
          </cell>
        </row>
        <row r="924">
          <cell r="E924" t="str">
            <v>Ts1</v>
          </cell>
        </row>
        <row r="926">
          <cell r="C926" t="str">
            <v>Koefisien Alat / m'</v>
          </cell>
          <cell r="D926" t="str">
            <v xml:space="preserve"> =  1  :  Q2</v>
          </cell>
          <cell r="G926" t="str">
            <v>(E08)</v>
          </cell>
          <cell r="H926">
            <v>7.210090361445784E-2</v>
          </cell>
          <cell r="I926" t="str">
            <v>jam</v>
          </cell>
        </row>
        <row r="929">
          <cell r="A929" t="str">
            <v>2.c.</v>
          </cell>
          <cell r="C929" t="str">
            <v>ALAT  BANTU</v>
          </cell>
        </row>
        <row r="930">
          <cell r="C930" t="str">
            <v>Diperlukan alat-alat bantu kecil</v>
          </cell>
          <cell r="J930" t="str">
            <v>Lump Sump</v>
          </cell>
        </row>
        <row r="931">
          <cell r="C931" t="str">
            <v>- Sekop    =         3   buah</v>
          </cell>
        </row>
        <row r="932">
          <cell r="C932" t="str">
            <v>- Pacul     =         3   buah</v>
          </cell>
        </row>
        <row r="933">
          <cell r="C933" t="str">
            <v>- Alat-alat kecil lain</v>
          </cell>
        </row>
        <row r="935">
          <cell r="A935" t="str">
            <v xml:space="preserve">   3.</v>
          </cell>
          <cell r="C935" t="str">
            <v>TENAGA</v>
          </cell>
        </row>
        <row r="936">
          <cell r="C936" t="str">
            <v>Produksi Gorong-gorong / hari</v>
          </cell>
          <cell r="G936" t="str">
            <v>Qt</v>
          </cell>
          <cell r="H936">
            <v>20</v>
          </cell>
          <cell r="I936" t="str">
            <v>M'</v>
          </cell>
        </row>
        <row r="937">
          <cell r="C937" t="str">
            <v>Kebutuhan tenaga :</v>
          </cell>
        </row>
        <row r="938">
          <cell r="D938" t="str">
            <v>- Pekerja</v>
          </cell>
          <cell r="G938" t="str">
            <v>P</v>
          </cell>
          <cell r="H938">
            <v>5</v>
          </cell>
          <cell r="I938" t="str">
            <v>orang</v>
          </cell>
        </row>
        <row r="939">
          <cell r="D939" t="str">
            <v>- Tukang</v>
          </cell>
          <cell r="G939" t="str">
            <v>T</v>
          </cell>
          <cell r="H939">
            <v>0</v>
          </cell>
          <cell r="I939" t="str">
            <v>orang</v>
          </cell>
        </row>
        <row r="940">
          <cell r="D940" t="str">
            <v>- Mandor</v>
          </cell>
          <cell r="G940" t="str">
            <v>M</v>
          </cell>
          <cell r="H940">
            <v>1</v>
          </cell>
          <cell r="I940" t="str">
            <v>orang</v>
          </cell>
        </row>
        <row r="942">
          <cell r="C942" t="str">
            <v>Koefisien tenaga / M1   :</v>
          </cell>
        </row>
        <row r="943">
          <cell r="D943" t="str">
            <v>- Pekerja</v>
          </cell>
          <cell r="E943" t="str">
            <v>= (Tk x P) : Qt</v>
          </cell>
          <cell r="G943" t="str">
            <v>(L01)</v>
          </cell>
          <cell r="H943">
            <v>1.75</v>
          </cell>
          <cell r="I943" t="str">
            <v>Jam</v>
          </cell>
        </row>
        <row r="944">
          <cell r="D944" t="str">
            <v>- Tukang</v>
          </cell>
          <cell r="E944" t="str">
            <v>= (Tk x T) : Qt</v>
          </cell>
          <cell r="G944" t="str">
            <v>(L02)</v>
          </cell>
          <cell r="H944">
            <v>0</v>
          </cell>
          <cell r="I944" t="str">
            <v>Jam</v>
          </cell>
        </row>
        <row r="945">
          <cell r="D945" t="str">
            <v>- Mandor</v>
          </cell>
          <cell r="E945" t="str">
            <v>= (Tk x M) : Qt</v>
          </cell>
          <cell r="G945" t="str">
            <v>(L03)</v>
          </cell>
          <cell r="H945">
            <v>0.35</v>
          </cell>
          <cell r="I945" t="str">
            <v>Jam</v>
          </cell>
        </row>
        <row r="947">
          <cell r="A947" t="str">
            <v>4.</v>
          </cell>
          <cell r="C947" t="str">
            <v>HARGA DASAR SATUAN UPAH, BAHAN DAN ALAT</v>
          </cell>
        </row>
        <row r="948">
          <cell r="C948" t="str">
            <v>Lihat lampiran.</v>
          </cell>
        </row>
        <row r="951">
          <cell r="A951" t="str">
            <v>5.</v>
          </cell>
          <cell r="C951" t="str">
            <v>ANALISA HARGA SATUAN PEKERJAAN</v>
          </cell>
        </row>
        <row r="952">
          <cell r="C952" t="str">
            <v>Lihat perhitungan dalam FORMULIR STANDAR UNTUK</v>
          </cell>
        </row>
        <row r="953">
          <cell r="C953" t="str">
            <v>PEREKEMAN ANALISA MASING-MASING HARGA</v>
          </cell>
        </row>
        <row r="954">
          <cell r="C954" t="str">
            <v>SATUAN.</v>
          </cell>
        </row>
        <row r="955">
          <cell r="C955" t="str">
            <v>Didapat Harga Satuan Pekerjaan :</v>
          </cell>
        </row>
        <row r="957">
          <cell r="C957" t="str">
            <v xml:space="preserve">Rp.  </v>
          </cell>
          <cell r="D957">
            <v>83501.485866783711</v>
          </cell>
          <cell r="E957" t="str">
            <v xml:space="preserve"> / M'</v>
          </cell>
        </row>
        <row r="960">
          <cell r="A960" t="str">
            <v>6.</v>
          </cell>
          <cell r="C960" t="str">
            <v>WAKTU PELAKSANAAN YANG DIPERLUKAN</v>
          </cell>
        </row>
        <row r="961">
          <cell r="C961" t="str">
            <v>Masa Pelaksanaan :</v>
          </cell>
          <cell r="D961" t="str">
            <v>. . . . . . . . . . . .</v>
          </cell>
          <cell r="E961" t="str">
            <v>bulan</v>
          </cell>
        </row>
        <row r="963">
          <cell r="A963" t="str">
            <v>7.</v>
          </cell>
          <cell r="C963" t="str">
            <v>VOLUME PEKERJAAN YANG DIPERLUKAN</v>
          </cell>
        </row>
        <row r="964">
          <cell r="C964" t="str">
            <v>Volume pekerjaan  :</v>
          </cell>
          <cell r="D964">
            <v>1</v>
          </cell>
          <cell r="E964" t="str">
            <v>M'</v>
          </cell>
        </row>
        <row r="974">
          <cell r="A974" t="str">
            <v>ITEM PEMBAYARAN NO.</v>
          </cell>
          <cell r="D974" t="str">
            <v>:  2.3 (9)</v>
          </cell>
          <cell r="J974" t="str">
            <v xml:space="preserve">Analisa EI-241 </v>
          </cell>
        </row>
        <row r="975">
          <cell r="A975" t="str">
            <v>JENIS PEKERJAAN</v>
          </cell>
          <cell r="D975" t="str">
            <v>: Gorong-gorong persegi beton bertulang pracetak dengan dimensi………</v>
          </cell>
        </row>
        <row r="976">
          <cell r="A976" t="str">
            <v>SATUAN PEMBAYARAN</v>
          </cell>
          <cell r="D976" t="str">
            <v>:  M1</v>
          </cell>
          <cell r="J976" t="str">
            <v xml:space="preserve">         URAIAN ANALISA HARGA SATUAN</v>
          </cell>
        </row>
        <row r="978">
          <cell r="A978" t="str">
            <v>ITEM PEMBAYARAN NO.</v>
          </cell>
          <cell r="D978" t="str">
            <v>:  2.4 (1)</v>
          </cell>
          <cell r="J978" t="str">
            <v xml:space="preserve">Analisa EI-241 </v>
          </cell>
        </row>
        <row r="979">
          <cell r="A979" t="str">
            <v>JENIS PEKERJAAN</v>
          </cell>
          <cell r="D979" t="str">
            <v>:  Timbunan Porous / Bhn.Penyaring</v>
          </cell>
          <cell r="L979" t="str">
            <v>FORMULIR STANDAR UNTUK</v>
          </cell>
        </row>
        <row r="980">
          <cell r="A980" t="str">
            <v>SATUAN PEMBAYARAN</v>
          </cell>
          <cell r="D980" t="str">
            <v>:  M3</v>
          </cell>
          <cell r="J980" t="str">
            <v xml:space="preserve">         URAIAN ANALISA HARGA SATUAN</v>
          </cell>
          <cell r="L980" t="str">
            <v>PEREKAMAN ANALISA MASING-MASING HARGA SATUAN</v>
          </cell>
        </row>
        <row r="981">
          <cell r="L981" t="str">
            <v/>
          </cell>
        </row>
        <row r="983">
          <cell r="A983" t="str">
            <v>No.</v>
          </cell>
          <cell r="C983" t="str">
            <v>U R A I A N</v>
          </cell>
          <cell r="G983" t="str">
            <v>KODE</v>
          </cell>
          <cell r="H983" t="str">
            <v>KOEF.</v>
          </cell>
          <cell r="I983" t="str">
            <v>SATUAN</v>
          </cell>
          <cell r="J983" t="str">
            <v>KETERANGAN</v>
          </cell>
        </row>
        <row r="984">
          <cell r="L984" t="str">
            <v>PROYEK</v>
          </cell>
          <cell r="O984" t="str">
            <v>:</v>
          </cell>
        </row>
        <row r="985">
          <cell r="L985" t="str">
            <v>No. PAKET KONTRAK</v>
          </cell>
          <cell r="O985" t="str">
            <v>:</v>
          </cell>
        </row>
        <row r="986">
          <cell r="A986" t="str">
            <v>I.</v>
          </cell>
          <cell r="C986" t="str">
            <v>ASUMSI</v>
          </cell>
          <cell r="L986" t="str">
            <v>NAMA PAKET</v>
          </cell>
          <cell r="O986" t="str">
            <v>:</v>
          </cell>
        </row>
        <row r="987">
          <cell r="A987">
            <v>1</v>
          </cell>
          <cell r="C987" t="str">
            <v>Pekerjaan dilakukan secara manual</v>
          </cell>
          <cell r="L987" t="str">
            <v>PROP / KAB / KODYA</v>
          </cell>
          <cell r="O987" t="str">
            <v>:</v>
          </cell>
        </row>
        <row r="988">
          <cell r="A988">
            <v>2</v>
          </cell>
          <cell r="C988" t="str">
            <v>Lokasi pekerjaan : sepanjang jalan</v>
          </cell>
          <cell r="L988" t="str">
            <v>ITEM PEMBAYARAN NO.</v>
          </cell>
          <cell r="O988" t="str">
            <v>:  2.4 (1)</v>
          </cell>
          <cell r="R988" t="str">
            <v>PERKIRAAN VOL. PEK.</v>
          </cell>
          <cell r="T988" t="str">
            <v>:</v>
          </cell>
          <cell r="U988">
            <v>1</v>
          </cell>
        </row>
        <row r="989">
          <cell r="A989">
            <v>3</v>
          </cell>
          <cell r="C989" t="str">
            <v>Kondisi Jalan   :  sedang / baik</v>
          </cell>
          <cell r="L989" t="str">
            <v>JENIS PEKERJAAN</v>
          </cell>
          <cell r="O989" t="str">
            <v>:  Timbunan Porous / Bhn.Penyaring</v>
          </cell>
          <cell r="R989" t="str">
            <v>TOTAL HARGA (Rp.)</v>
          </cell>
          <cell r="T989" t="str">
            <v>:</v>
          </cell>
          <cell r="U989">
            <v>83501.485866783711</v>
          </cell>
        </row>
        <row r="990">
          <cell r="A990">
            <v>4</v>
          </cell>
          <cell r="C990" t="str">
            <v>Jam kerja efektif per-hari</v>
          </cell>
          <cell r="G990" t="str">
            <v>Tk</v>
          </cell>
          <cell r="H990">
            <v>7</v>
          </cell>
          <cell r="I990" t="str">
            <v>Jam</v>
          </cell>
          <cell r="L990" t="str">
            <v>SATUAN PEMBAYARAN</v>
          </cell>
          <cell r="O990" t="str">
            <v>:  M3</v>
          </cell>
          <cell r="R990" t="str">
            <v>% THD. BIAYA PROYEK</v>
          </cell>
          <cell r="T990" t="str">
            <v>:</v>
          </cell>
          <cell r="U990" t="e">
            <v>#DIV/0!</v>
          </cell>
        </row>
        <row r="991">
          <cell r="A991">
            <v>5</v>
          </cell>
          <cell r="C991" t="str">
            <v>Faktor kehilangan material</v>
          </cell>
          <cell r="G991" t="str">
            <v>Fh</v>
          </cell>
          <cell r="H991">
            <v>1.1000000000000001</v>
          </cell>
          <cell r="I991" t="str">
            <v>-</v>
          </cell>
        </row>
        <row r="992">
          <cell r="A992">
            <v>6</v>
          </cell>
          <cell r="C992" t="str">
            <v>Material Porous terdiri dari batu pecah dan pasir</v>
          </cell>
        </row>
        <row r="993">
          <cell r="Q993" t="str">
            <v>PERKIRAAN</v>
          </cell>
          <cell r="R993" t="str">
            <v>HARGA</v>
          </cell>
          <cell r="S993" t="str">
            <v>JUMLAH</v>
          </cell>
        </row>
        <row r="994">
          <cell r="A994" t="str">
            <v>II.</v>
          </cell>
          <cell r="C994" t="str">
            <v>URUTAN KERJA</v>
          </cell>
          <cell r="L994" t="str">
            <v>NO.</v>
          </cell>
          <cell r="N994" t="str">
            <v>KOMPONEN</v>
          </cell>
          <cell r="P994" t="str">
            <v>SATUAN</v>
          </cell>
          <cell r="Q994" t="str">
            <v>KUANTITAS</v>
          </cell>
          <cell r="R994" t="str">
            <v>SATUAN</v>
          </cell>
          <cell r="S994" t="str">
            <v>HARGA</v>
          </cell>
        </row>
        <row r="995">
          <cell r="A995">
            <v>1</v>
          </cell>
          <cell r="C995" t="str">
            <v>Material Porous diterima dilokasi pekerjaan</v>
          </cell>
          <cell r="R995" t="str">
            <v>(Rp.)</v>
          </cell>
          <cell r="S995" t="str">
            <v>(Rp.)</v>
          </cell>
        </row>
        <row r="996">
          <cell r="A996">
            <v>2</v>
          </cell>
          <cell r="C996" t="str">
            <v>Material dipadatkan dengan menggunakan</v>
          </cell>
        </row>
        <row r="997">
          <cell r="C997" t="str">
            <v>Tamper</v>
          </cell>
        </row>
        <row r="998">
          <cell r="A998">
            <v>3</v>
          </cell>
          <cell r="C998" t="str">
            <v>Pemadatan dilakukan lapis demi lapis</v>
          </cell>
          <cell r="G998" t="str">
            <v>t</v>
          </cell>
          <cell r="H998">
            <v>0.15</v>
          </cell>
          <cell r="I998" t="str">
            <v>M</v>
          </cell>
          <cell r="L998" t="str">
            <v>A.</v>
          </cell>
          <cell r="N998" t="str">
            <v>TENAGA</v>
          </cell>
        </row>
        <row r="999">
          <cell r="A999">
            <v>4</v>
          </cell>
          <cell r="C999" t="str">
            <v>Pekerjaan galian dilaksanakan oleh pekerja</v>
          </cell>
        </row>
        <row r="1000">
          <cell r="L1000" t="str">
            <v>1.</v>
          </cell>
          <cell r="N1000" t="str">
            <v>Pekerja</v>
          </cell>
          <cell r="O1000" t="str">
            <v>(L01)</v>
          </cell>
          <cell r="P1000" t="str">
            <v>Jam</v>
          </cell>
          <cell r="Q1000">
            <v>2.8</v>
          </cell>
          <cell r="R1000">
            <v>2857.14</v>
          </cell>
          <cell r="U1000">
            <v>7999.9919999999993</v>
          </cell>
        </row>
        <row r="1001">
          <cell r="A1001" t="str">
            <v>III.</v>
          </cell>
          <cell r="C1001" t="str">
            <v>PEMAKAIAN BAHAN, ALAT DAN TENAGA</v>
          </cell>
          <cell r="L1001" t="str">
            <v>2.</v>
          </cell>
          <cell r="N1001" t="str">
            <v>Mandor</v>
          </cell>
          <cell r="O1001" t="str">
            <v>(L03)</v>
          </cell>
          <cell r="P1001" t="str">
            <v>Jam</v>
          </cell>
          <cell r="Q1001">
            <v>0.7</v>
          </cell>
          <cell r="R1001">
            <v>3214.29</v>
          </cell>
          <cell r="U1001">
            <v>2250.0029999999997</v>
          </cell>
        </row>
        <row r="1002">
          <cell r="A1002" t="str">
            <v xml:space="preserve">   1.</v>
          </cell>
          <cell r="C1002" t="str">
            <v>BAHAN</v>
          </cell>
        </row>
        <row r="1003">
          <cell r="C1003" t="str">
            <v>Material Porous terdiri dari :</v>
          </cell>
        </row>
        <row r="1004">
          <cell r="C1004" t="str">
            <v>- Batu pecah</v>
          </cell>
          <cell r="G1004" t="str">
            <v>Bt</v>
          </cell>
          <cell r="H1004">
            <v>50</v>
          </cell>
          <cell r="I1004" t="str">
            <v>%</v>
          </cell>
          <cell r="Q1004" t="str">
            <v xml:space="preserve">JUMLAH HARGA TENAGA   </v>
          </cell>
          <cell r="U1004">
            <v>10249.994999999999</v>
          </cell>
        </row>
        <row r="1005">
          <cell r="C1005" t="str">
            <v>- Pasir</v>
          </cell>
          <cell r="G1005" t="str">
            <v>Ps</v>
          </cell>
          <cell r="H1005">
            <v>50</v>
          </cell>
          <cell r="I1005" t="str">
            <v>%</v>
          </cell>
        </row>
        <row r="1006">
          <cell r="L1006" t="str">
            <v>B.</v>
          </cell>
          <cell r="N1006" t="str">
            <v>BAHAN</v>
          </cell>
        </row>
        <row r="1007">
          <cell r="C1007" t="str">
            <v>Kebutuhan Batu Pecah / M3  = (Bt : 100) x Fh</v>
          </cell>
          <cell r="G1007" t="str">
            <v>(M03)</v>
          </cell>
          <cell r="H1007">
            <v>0.55000000000000004</v>
          </cell>
          <cell r="I1007" t="str">
            <v>M3</v>
          </cell>
          <cell r="J1007" t="str">
            <v xml:space="preserve"> Agregat Kasar</v>
          </cell>
        </row>
        <row r="1008">
          <cell r="C1008" t="str">
            <v>Kebutuhan Pasir / M3   =  (Ps : 100) x Fh</v>
          </cell>
          <cell r="G1008" t="str">
            <v>(M01)</v>
          </cell>
          <cell r="H1008">
            <v>0.55000000000000004</v>
          </cell>
          <cell r="I1008" t="str">
            <v>M3</v>
          </cell>
          <cell r="L1008" t="str">
            <v>1.</v>
          </cell>
          <cell r="N1008" t="str">
            <v>Agregat Kasar</v>
          </cell>
          <cell r="O1008" t="str">
            <v>(M03)</v>
          </cell>
          <cell r="P1008" t="str">
            <v>M3</v>
          </cell>
          <cell r="Q1008">
            <v>0.55000000000000004</v>
          </cell>
          <cell r="R1008">
            <v>222345.54558042376</v>
          </cell>
          <cell r="U1008">
            <v>122290.05006923308</v>
          </cell>
        </row>
        <row r="1009">
          <cell r="L1009" t="str">
            <v>2.</v>
          </cell>
          <cell r="N1009" t="str">
            <v>Pasir</v>
          </cell>
          <cell r="O1009" t="str">
            <v>(M01)</v>
          </cell>
          <cell r="P1009" t="str">
            <v>M3</v>
          </cell>
          <cell r="Q1009">
            <v>0.55000000000000004</v>
          </cell>
          <cell r="R1009">
            <v>54300</v>
          </cell>
          <cell r="U1009">
            <v>29865.000000000004</v>
          </cell>
        </row>
        <row r="1011">
          <cell r="A1011" t="str">
            <v xml:space="preserve">   2.</v>
          </cell>
          <cell r="C1011" t="str">
            <v>ALAT</v>
          </cell>
        </row>
        <row r="1012">
          <cell r="A1012" t="str">
            <v>2.a.</v>
          </cell>
          <cell r="C1012" t="str">
            <v>HAND COMPACTOR</v>
          </cell>
          <cell r="G1012" t="str">
            <v>(E25)</v>
          </cell>
        </row>
        <row r="1013">
          <cell r="C1013" t="str">
            <v>Kecepatan</v>
          </cell>
          <cell r="G1013" t="str">
            <v>v</v>
          </cell>
          <cell r="H1013">
            <v>0.25</v>
          </cell>
          <cell r="I1013" t="str">
            <v>Km / Jam</v>
          </cell>
        </row>
        <row r="1014">
          <cell r="C1014" t="str">
            <v>Efisiensi alat</v>
          </cell>
          <cell r="G1014" t="str">
            <v>Fa</v>
          </cell>
          <cell r="H1014">
            <v>0.83</v>
          </cell>
          <cell r="I1014" t="str">
            <v>-</v>
          </cell>
          <cell r="Q1014" t="str">
            <v xml:space="preserve">JUMLAH HARGA BAHAN   </v>
          </cell>
          <cell r="U1014">
            <v>152155.05006923308</v>
          </cell>
        </row>
        <row r="1015">
          <cell r="C1015" t="str">
            <v>Lebar pemadatan</v>
          </cell>
          <cell r="G1015" t="str">
            <v>b</v>
          </cell>
          <cell r="H1015">
            <v>0.25</v>
          </cell>
          <cell r="I1015" t="str">
            <v>M</v>
          </cell>
        </row>
        <row r="1016">
          <cell r="C1016" t="str">
            <v>Banyak lintasan</v>
          </cell>
          <cell r="G1016" t="str">
            <v>n</v>
          </cell>
          <cell r="H1016">
            <v>10</v>
          </cell>
          <cell r="I1016" t="str">
            <v>lintasan</v>
          </cell>
          <cell r="L1016" t="str">
            <v>C.</v>
          </cell>
          <cell r="N1016" t="str">
            <v>PERALATAN</v>
          </cell>
        </row>
        <row r="1018">
          <cell r="L1018" t="str">
            <v>1.</v>
          </cell>
          <cell r="N1018" t="str">
            <v>Tamper</v>
          </cell>
          <cell r="O1018" t="str">
            <v>(E25)</v>
          </cell>
          <cell r="P1018" t="str">
            <v>Jam</v>
          </cell>
          <cell r="Q1018">
            <v>1.285140562248996</v>
          </cell>
          <cell r="R1018">
            <v>18672.16854694486</v>
          </cell>
          <cell r="U1018">
            <v>23996.361184828736</v>
          </cell>
        </row>
        <row r="1019">
          <cell r="C1019" t="str">
            <v>Kap. Prod. / Jam   =</v>
          </cell>
          <cell r="D1019" t="str">
            <v>v x 1000 x Fa x b x t</v>
          </cell>
          <cell r="G1019" t="str">
            <v>Q1</v>
          </cell>
          <cell r="H1019">
            <v>0.77812499999999996</v>
          </cell>
          <cell r="I1019" t="str">
            <v xml:space="preserve">M3 / Jam </v>
          </cell>
          <cell r="L1019" t="str">
            <v>2.</v>
          </cell>
          <cell r="N1019" t="str">
            <v>Alat  Bantu</v>
          </cell>
          <cell r="P1019" t="str">
            <v>Ls</v>
          </cell>
          <cell r="Q1019">
            <v>1</v>
          </cell>
          <cell r="R1019">
            <v>500</v>
          </cell>
          <cell r="U1019">
            <v>500</v>
          </cell>
        </row>
        <row r="1020">
          <cell r="D1020" t="str">
            <v xml:space="preserve">        n</v>
          </cell>
        </row>
        <row r="1022">
          <cell r="C1022" t="str">
            <v>Koefisien Alat / M3</v>
          </cell>
          <cell r="D1022" t="str">
            <v xml:space="preserve"> =  1  :  Q1</v>
          </cell>
          <cell r="G1022" t="str">
            <v>(E25)</v>
          </cell>
          <cell r="H1022">
            <v>1.285140562248996</v>
          </cell>
          <cell r="I1022" t="str">
            <v>Jam</v>
          </cell>
        </row>
        <row r="1025">
          <cell r="A1025" t="str">
            <v>2.b.</v>
          </cell>
          <cell r="C1025" t="str">
            <v>ALAT  BANTU</v>
          </cell>
        </row>
        <row r="1026">
          <cell r="C1026" t="str">
            <v>Diperlukan alat-alat bantu kecil</v>
          </cell>
          <cell r="J1026" t="str">
            <v>Lump Sump</v>
          </cell>
          <cell r="Q1026" t="str">
            <v xml:space="preserve">JUMLAH HARGA PERALATAN   </v>
          </cell>
          <cell r="U1026">
            <v>24496.361184828736</v>
          </cell>
        </row>
        <row r="1027">
          <cell r="C1027" t="str">
            <v>- Sekop    =         3   buah</v>
          </cell>
        </row>
        <row r="1028">
          <cell r="C1028" t="str">
            <v>- Alat-alat kecil lain</v>
          </cell>
          <cell r="L1028" t="str">
            <v>D.</v>
          </cell>
          <cell r="N1028" t="str">
            <v>JUMLAH HARGA TENAGA, BAHAN DAN PERALATAN  ( A + B + C )</v>
          </cell>
          <cell r="U1028">
            <v>186901.40625406182</v>
          </cell>
        </row>
        <row r="1029">
          <cell r="L1029" t="str">
            <v>E.</v>
          </cell>
          <cell r="N1029" t="str">
            <v>OVERHEAD &amp; PROFIT</v>
          </cell>
          <cell r="P1029">
            <v>10</v>
          </cell>
          <cell r="Q1029" t="str">
            <v>%  x  D</v>
          </cell>
          <cell r="U1029">
            <v>18690.140625406184</v>
          </cell>
        </row>
        <row r="1030">
          <cell r="L1030" t="str">
            <v>F.</v>
          </cell>
          <cell r="N1030" t="str">
            <v>HARGA SATUAN PEKERJAAN  ( D + E )</v>
          </cell>
          <cell r="U1030">
            <v>205591.54687946799</v>
          </cell>
        </row>
        <row r="1031">
          <cell r="L1031" t="str">
            <v>Note: 1</v>
          </cell>
          <cell r="N1031" t="str">
            <v>SATUAN dapat berdasarkan atas jam operasi untuk Tenaga Kerja dan Peralatan, volume dan/atau ukuran</v>
          </cell>
        </row>
        <row r="1032">
          <cell r="N1032" t="str">
            <v>berat untuk bahan-bahan.</v>
          </cell>
        </row>
        <row r="1033">
          <cell r="L1033">
            <v>2</v>
          </cell>
          <cell r="N1033" t="str">
            <v>Kuantitas satuan adalah kuantitas setiap komponen untuk menyelesaikan satu satuan pekerjaan dari nomor</v>
          </cell>
        </row>
        <row r="1034">
          <cell r="N1034" t="str">
            <v>mata pembayaran.</v>
          </cell>
        </row>
        <row r="1035">
          <cell r="L1035">
            <v>3</v>
          </cell>
          <cell r="N1035" t="str">
            <v>Biaya satuan untuk peralatan sudah termasuk bahan bakar, bahan habis dipakai dan operator.</v>
          </cell>
        </row>
        <row r="1036">
          <cell r="L1036">
            <v>4</v>
          </cell>
          <cell r="N1036" t="str">
            <v>Biaya satuan sudah termasuk pengeluaran untuk seluruh pajak yang berkaitan (tetapi tidak termasuk PPN</v>
          </cell>
        </row>
        <row r="1037">
          <cell r="N1037" t="str">
            <v>yang dibayar dari kontrak) dan biaya-biaya lainnya.</v>
          </cell>
        </row>
        <row r="1038">
          <cell r="J1038" t="str">
            <v>Berlanjut ke halaman berikut</v>
          </cell>
        </row>
        <row r="1039">
          <cell r="A1039" t="str">
            <v>ITEM PEMBAYARAN NO.</v>
          </cell>
          <cell r="D1039" t="str">
            <v>:  2.4 (1)</v>
          </cell>
          <cell r="J1039" t="str">
            <v xml:space="preserve">Analisa EI-241 </v>
          </cell>
        </row>
        <row r="1040">
          <cell r="A1040" t="str">
            <v>JENIS PEKERJAAN</v>
          </cell>
          <cell r="D1040" t="str">
            <v>:  Timbunan Porous / Bhn.Penyaring</v>
          </cell>
        </row>
        <row r="1041">
          <cell r="A1041" t="str">
            <v>SATUAN PEMBAYARAN</v>
          </cell>
          <cell r="D1041" t="str">
            <v>:  M3</v>
          </cell>
          <cell r="J1041" t="str">
            <v xml:space="preserve">         URAIAN ANALISA HARGA SATUAN</v>
          </cell>
        </row>
        <row r="1042">
          <cell r="J1042" t="str">
            <v>Lanjutan</v>
          </cell>
        </row>
        <row r="1044">
          <cell r="A1044" t="str">
            <v>No.</v>
          </cell>
          <cell r="C1044" t="str">
            <v>U R A I A N</v>
          </cell>
          <cell r="G1044" t="str">
            <v>KODE</v>
          </cell>
          <cell r="H1044" t="str">
            <v>KOEF.</v>
          </cell>
          <cell r="I1044" t="str">
            <v>SATUAN</v>
          </cell>
          <cell r="J1044" t="str">
            <v>KETERANGAN</v>
          </cell>
        </row>
        <row r="1047">
          <cell r="A1047" t="str">
            <v xml:space="preserve">   3.</v>
          </cell>
          <cell r="C1047" t="str">
            <v>TENAGA</v>
          </cell>
        </row>
        <row r="1048">
          <cell r="C1048" t="str">
            <v>Produksi yang dapat diselesaikan / hari</v>
          </cell>
          <cell r="G1048" t="str">
            <v>Qt</v>
          </cell>
          <cell r="H1048">
            <v>10</v>
          </cell>
          <cell r="I1048" t="str">
            <v>M3</v>
          </cell>
        </row>
        <row r="1049">
          <cell r="C1049" t="str">
            <v>Kebutuhan tenaga :</v>
          </cell>
        </row>
        <row r="1050">
          <cell r="D1050" t="str">
            <v>- Pekerja</v>
          </cell>
          <cell r="G1050" t="str">
            <v>P</v>
          </cell>
          <cell r="H1050">
            <v>4</v>
          </cell>
          <cell r="I1050" t="str">
            <v>orang</v>
          </cell>
        </row>
        <row r="1051">
          <cell r="D1051" t="str">
            <v>- Mandor</v>
          </cell>
          <cell r="G1051" t="str">
            <v>M</v>
          </cell>
          <cell r="H1051">
            <v>1</v>
          </cell>
          <cell r="I1051" t="str">
            <v>orang</v>
          </cell>
        </row>
        <row r="1054">
          <cell r="C1054" t="str">
            <v>Koefisien tenaga / M3   :</v>
          </cell>
        </row>
        <row r="1055">
          <cell r="D1055" t="str">
            <v>- Pekerja</v>
          </cell>
          <cell r="E1055" t="str">
            <v>= (Tk x P) : Qt</v>
          </cell>
          <cell r="G1055" t="str">
            <v>(L01)</v>
          </cell>
          <cell r="H1055">
            <v>2.8</v>
          </cell>
          <cell r="I1055" t="str">
            <v>Jam</v>
          </cell>
        </row>
        <row r="1056">
          <cell r="D1056" t="str">
            <v>- Mandor</v>
          </cell>
          <cell r="E1056" t="str">
            <v>= (Tk x M) : Qt</v>
          </cell>
          <cell r="G1056" t="str">
            <v>(L03)</v>
          </cell>
          <cell r="H1056">
            <v>0.7</v>
          </cell>
          <cell r="I1056" t="str">
            <v>Jam</v>
          </cell>
        </row>
        <row r="1059">
          <cell r="A1059" t="str">
            <v>4.</v>
          </cell>
          <cell r="C1059" t="str">
            <v>HARGA DASAR SATUAN UPAH, BAHAN DAN ALAT</v>
          </cell>
        </row>
        <row r="1060">
          <cell r="C1060" t="str">
            <v>Lihat lampiran.</v>
          </cell>
        </row>
        <row r="1063">
          <cell r="A1063" t="str">
            <v>5.</v>
          </cell>
          <cell r="C1063" t="str">
            <v>ANALISA HARGA SATUAN PEKERJAAN</v>
          </cell>
        </row>
        <row r="1064">
          <cell r="C1064" t="str">
            <v>Lihat perhitungan dalam FORMULIR STANDAR UNTUK</v>
          </cell>
        </row>
        <row r="1065">
          <cell r="C1065" t="str">
            <v>PEREKEMAN ANALISA MASING-MASING HARGA</v>
          </cell>
        </row>
        <row r="1066">
          <cell r="C1066" t="str">
            <v>SATUAN.</v>
          </cell>
        </row>
        <row r="1067">
          <cell r="C1067" t="str">
            <v>Didapat Harga Satuan Pekerjaan :</v>
          </cell>
        </row>
        <row r="1069">
          <cell r="C1069" t="str">
            <v xml:space="preserve">Rp.  </v>
          </cell>
          <cell r="D1069">
            <v>205591.54687946799</v>
          </cell>
          <cell r="E1069" t="str">
            <v xml:space="preserve"> / M3</v>
          </cell>
        </row>
        <row r="1072">
          <cell r="A1072" t="str">
            <v>6.</v>
          </cell>
          <cell r="C1072" t="str">
            <v>WAKTU PELAKSANAAN YANG DIPERLUKAN</v>
          </cell>
        </row>
        <row r="1073">
          <cell r="C1073" t="str">
            <v>Masa Pelaksanaan :</v>
          </cell>
          <cell r="D1073" t="str">
            <v>. . . . . . . . . . . .</v>
          </cell>
          <cell r="E1073" t="str">
            <v>bulan</v>
          </cell>
        </row>
        <row r="1075">
          <cell r="A1075" t="str">
            <v>7.</v>
          </cell>
          <cell r="C1075" t="str">
            <v>VOLUME PEKERJAAN YANG DIPERLUKAN</v>
          </cell>
        </row>
        <row r="1076">
          <cell r="C1076" t="str">
            <v>Volume pekerjaan  :</v>
          </cell>
          <cell r="D1076">
            <v>1</v>
          </cell>
          <cell r="E1076" t="str">
            <v>M3</v>
          </cell>
        </row>
        <row r="1097">
          <cell r="T1097" t="str">
            <v xml:space="preserve">Analisa LI-242 </v>
          </cell>
        </row>
        <row r="1098">
          <cell r="A1098" t="str">
            <v>ITEM PEMBAYARAN NO.</v>
          </cell>
          <cell r="D1098" t="str">
            <v>:  2.4 (2)</v>
          </cell>
          <cell r="J1098" t="str">
            <v xml:space="preserve">Analisa LI-242 </v>
          </cell>
        </row>
        <row r="1099">
          <cell r="A1099" t="str">
            <v>JENIS PEKERJAAN</v>
          </cell>
          <cell r="D1099" t="str">
            <v>:  Anyaman Filter Plastik</v>
          </cell>
          <cell r="L1099" t="str">
            <v>FORMULIR STANDAR UNTUK</v>
          </cell>
        </row>
        <row r="1100">
          <cell r="A1100" t="str">
            <v>SATUAN PEMBAYARAN</v>
          </cell>
          <cell r="D1100" t="str">
            <v>:  M2</v>
          </cell>
          <cell r="J1100" t="str">
            <v xml:space="preserve">         URAIAN ANALISA HARGA SATUAN</v>
          </cell>
          <cell r="L1100" t="str">
            <v>PEREKAMAN ANALISA MASING-MASING HARGA SATUAN</v>
          </cell>
        </row>
      </sheetData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3-DIV4"/>
    </sheetNames>
    <sheetDataSet>
      <sheetData sheetId="0">
        <row r="1">
          <cell r="A1" t="str">
            <v>ITEM PEMBAYARAN NO.</v>
          </cell>
          <cell r="D1" t="str">
            <v>:  4.2 (1)</v>
          </cell>
          <cell r="J1" t="str">
            <v>Analisa EI-421</v>
          </cell>
          <cell r="T1" t="str">
            <v>Analisa EI-421</v>
          </cell>
        </row>
        <row r="2">
          <cell r="A2" t="str">
            <v>JENIS PEKERJAAN</v>
          </cell>
          <cell r="D2" t="str">
            <v>:  Lps. Pond. Ag. Kls. A, CBR Min 80%</v>
          </cell>
        </row>
        <row r="3">
          <cell r="A3" t="str">
            <v>SATUAN PEMBAYARAN</v>
          </cell>
          <cell r="D3" t="str">
            <v>:  M3</v>
          </cell>
          <cell r="J3" t="str">
            <v xml:space="preserve">         URAIAN ANALISA HARGA SATUAN</v>
          </cell>
          <cell r="L3" t="str">
            <v>FORMULIR STANDAR UNTUK</v>
          </cell>
        </row>
        <row r="4">
          <cell r="L4" t="str">
            <v>PEREKAMAN ANALISA MASING-MASING HARGA SATUAN</v>
          </cell>
        </row>
        <row r="5">
          <cell r="L5" t="str">
            <v/>
          </cell>
        </row>
        <row r="6">
          <cell r="A6" t="str">
            <v>No.</v>
          </cell>
          <cell r="C6" t="str">
            <v>U R A I A N</v>
          </cell>
          <cell r="G6" t="str">
            <v>KODE</v>
          </cell>
          <cell r="H6" t="str">
            <v>KOEF.</v>
          </cell>
          <cell r="I6" t="str">
            <v>SATUAN</v>
          </cell>
          <cell r="J6" t="str">
            <v>KETERANGAN</v>
          </cell>
        </row>
        <row r="8">
          <cell r="L8" t="str">
            <v>PROYEK</v>
          </cell>
          <cell r="O8" t="str">
            <v>:</v>
          </cell>
        </row>
        <row r="9">
          <cell r="A9" t="str">
            <v>I.</v>
          </cell>
          <cell r="C9" t="str">
            <v>ASUMSI</v>
          </cell>
          <cell r="L9" t="str">
            <v>No. PAKET KONTRAK</v>
          </cell>
          <cell r="O9" t="str">
            <v>:</v>
          </cell>
        </row>
        <row r="10">
          <cell r="A10">
            <v>1</v>
          </cell>
          <cell r="C10" t="str">
            <v>Menggunakan alat berat (cara mekanik)</v>
          </cell>
          <cell r="L10" t="str">
            <v>NAMA PAKET</v>
          </cell>
          <cell r="O10" t="str">
            <v>:</v>
          </cell>
        </row>
        <row r="11">
          <cell r="A11">
            <v>2</v>
          </cell>
          <cell r="C11" t="str">
            <v>Lokasi pekerjaan : sepanjang jalan</v>
          </cell>
          <cell r="L11" t="str">
            <v>PROP / KAB / KODYA</v>
          </cell>
          <cell r="O11" t="str">
            <v>:</v>
          </cell>
        </row>
        <row r="12">
          <cell r="A12">
            <v>3</v>
          </cell>
          <cell r="C12" t="str">
            <v>Kondisi existing jalan : sedang</v>
          </cell>
          <cell r="L12" t="str">
            <v>ITEM PEMBAYARAN NO.</v>
          </cell>
          <cell r="O12" t="str">
            <v>:  4.2 (1)</v>
          </cell>
          <cell r="R12" t="str">
            <v>PERKIRAAN VOL. PEK.</v>
          </cell>
          <cell r="T12" t="str">
            <v>:</v>
          </cell>
          <cell r="U12">
            <v>0</v>
          </cell>
        </row>
        <row r="13">
          <cell r="A13">
            <v>4</v>
          </cell>
          <cell r="C13" t="str">
            <v>Jarak rata-rata Base Camp ke lokasi pekerjaan</v>
          </cell>
          <cell r="G13" t="str">
            <v>L</v>
          </cell>
          <cell r="H13">
            <v>8.7249999999999996</v>
          </cell>
          <cell r="I13" t="str">
            <v>KM</v>
          </cell>
          <cell r="L13" t="str">
            <v>JENIS PEKERJAAN</v>
          </cell>
          <cell r="O13" t="str">
            <v>:  Lps. Pond. Ag. Kls. A, CBR Min 80%</v>
          </cell>
          <cell r="R13" t="str">
            <v>TOTAL HARGA (Rp.)</v>
          </cell>
          <cell r="T13" t="str">
            <v>:</v>
          </cell>
          <cell r="U13">
            <v>0</v>
          </cell>
        </row>
        <row r="14">
          <cell r="A14">
            <v>5</v>
          </cell>
          <cell r="C14" t="str">
            <v>Tebal lapis Agregat padat</v>
          </cell>
          <cell r="G14" t="str">
            <v>t</v>
          </cell>
          <cell r="H14">
            <v>0.15</v>
          </cell>
          <cell r="I14" t="str">
            <v>M</v>
          </cell>
          <cell r="L14" t="str">
            <v>SATUAN PEMBAYARAN</v>
          </cell>
          <cell r="O14" t="str">
            <v>:  M3</v>
          </cell>
          <cell r="R14" t="str">
            <v>% THD. BIAYA PROYEK</v>
          </cell>
          <cell r="T14" t="str">
            <v>:</v>
          </cell>
          <cell r="U14" t="e">
            <v>#DIV/0!</v>
          </cell>
        </row>
        <row r="15">
          <cell r="A15">
            <v>6</v>
          </cell>
          <cell r="C15" t="str">
            <v>Faktor kembang material (Padat-Lepas)</v>
          </cell>
          <cell r="G15" t="str">
            <v>Fk</v>
          </cell>
          <cell r="H15">
            <v>1.2</v>
          </cell>
          <cell r="I15" t="str">
            <v>-</v>
          </cell>
        </row>
        <row r="16">
          <cell r="A16">
            <v>7</v>
          </cell>
          <cell r="C16" t="str">
            <v>Jam kerja efektif per-hari</v>
          </cell>
          <cell r="G16" t="str">
            <v>Tk</v>
          </cell>
          <cell r="H16">
            <v>7</v>
          </cell>
          <cell r="I16" t="str">
            <v>Jam</v>
          </cell>
        </row>
        <row r="17">
          <cell r="A17">
            <v>8</v>
          </cell>
          <cell r="C17" t="str">
            <v>Lebar bahu jalan</v>
          </cell>
          <cell r="G17" t="str">
            <v>Lb</v>
          </cell>
          <cell r="H17">
            <v>1</v>
          </cell>
          <cell r="I17" t="str">
            <v>M</v>
          </cell>
          <cell r="Q17" t="str">
            <v>PERKIRAAN</v>
          </cell>
          <cell r="R17" t="str">
            <v>HARGA</v>
          </cell>
          <cell r="S17" t="str">
            <v>JUMLAH</v>
          </cell>
        </row>
        <row r="18">
          <cell r="A18">
            <v>9</v>
          </cell>
          <cell r="C18" t="str">
            <v>Proporsi Campuran :</v>
          </cell>
          <cell r="D18" t="str">
            <v>- Agregat Kasar</v>
          </cell>
          <cell r="G18" t="str">
            <v>Ak</v>
          </cell>
          <cell r="H18">
            <v>55</v>
          </cell>
          <cell r="I18" t="str">
            <v>%</v>
          </cell>
          <cell r="J18" t="str">
            <v xml:space="preserve"> Gradasi harus -</v>
          </cell>
          <cell r="L18" t="str">
            <v>NO.</v>
          </cell>
          <cell r="N18" t="str">
            <v>KOMPONEN</v>
          </cell>
          <cell r="P18" t="str">
            <v>SATUAN</v>
          </cell>
          <cell r="Q18" t="str">
            <v>KUANTITAS</v>
          </cell>
          <cell r="R18" t="str">
            <v>SATUAN</v>
          </cell>
          <cell r="S18" t="str">
            <v>HARGA</v>
          </cell>
        </row>
        <row r="19">
          <cell r="D19" t="str">
            <v>- Agregat Halus</v>
          </cell>
          <cell r="G19" t="str">
            <v>Ah</v>
          </cell>
          <cell r="H19">
            <v>45</v>
          </cell>
          <cell r="I19" t="str">
            <v>%</v>
          </cell>
          <cell r="J19" t="str">
            <v xml:space="preserve"> memenuhi Spec.</v>
          </cell>
          <cell r="R19" t="str">
            <v>(Rp.)</v>
          </cell>
          <cell r="S19" t="str">
            <v>(Rp.)</v>
          </cell>
        </row>
        <row r="20">
          <cell r="A20" t="str">
            <v>II.</v>
          </cell>
          <cell r="C20" t="str">
            <v>URUTAN KERJA</v>
          </cell>
        </row>
        <row r="21">
          <cell r="A21">
            <v>1</v>
          </cell>
          <cell r="C21" t="str">
            <v xml:space="preserve">Wheel Loader mencampur &amp; memuat Agregat ke </v>
          </cell>
        </row>
        <row r="22">
          <cell r="C22" t="str">
            <v>dalam Dump Truck di Base Camp</v>
          </cell>
          <cell r="L22" t="str">
            <v>A.</v>
          </cell>
          <cell r="N22" t="str">
            <v>TENAGA</v>
          </cell>
        </row>
        <row r="23">
          <cell r="A23">
            <v>2</v>
          </cell>
          <cell r="C23" t="str">
            <v>Dump Truck mengangkut Agregat ke lokasi</v>
          </cell>
        </row>
        <row r="24">
          <cell r="C24" t="str">
            <v>pekerjaan dan dihampar dengan Motor Grader</v>
          </cell>
          <cell r="L24" t="str">
            <v>1.</v>
          </cell>
          <cell r="N24" t="str">
            <v>Pekerja</v>
          </cell>
          <cell r="O24" t="str">
            <v>(L01)</v>
          </cell>
          <cell r="P24" t="str">
            <v>Jam</v>
          </cell>
          <cell r="Q24">
            <v>0.24988844265952695</v>
          </cell>
          <cell r="R24">
            <v>2857.14</v>
          </cell>
          <cell r="U24">
            <v>713.96626506024074</v>
          </cell>
        </row>
        <row r="25">
          <cell r="A25">
            <v>3</v>
          </cell>
          <cell r="C25" t="str">
            <v>Hamparan Agregat dibasahi dengan Water Tank Truck</v>
          </cell>
          <cell r="L25" t="str">
            <v>2.</v>
          </cell>
          <cell r="N25" t="str">
            <v>Mandor</v>
          </cell>
          <cell r="O25" t="str">
            <v>(L03)</v>
          </cell>
          <cell r="P25" t="str">
            <v>Jam</v>
          </cell>
          <cell r="Q25">
            <v>3.5698348951360995E-2</v>
          </cell>
          <cell r="R25">
            <v>3214.29</v>
          </cell>
          <cell r="U25">
            <v>114.74484605087014</v>
          </cell>
        </row>
        <row r="26">
          <cell r="C26" t="str">
            <v>sebelum dipadatkan dengan Tandem Roller &amp; PTR</v>
          </cell>
        </row>
        <row r="27">
          <cell r="A27">
            <v>4</v>
          </cell>
          <cell r="C27" t="str">
            <v>Selama pemadatan sekelompok pekerja akan</v>
          </cell>
        </row>
        <row r="28">
          <cell r="C28" t="str">
            <v>merapikan tepi hamparan dan level permukaan</v>
          </cell>
          <cell r="Q28" t="str">
            <v xml:space="preserve">JUMLAH HARGA TENAGA   </v>
          </cell>
          <cell r="U28">
            <v>828.71111111111088</v>
          </cell>
        </row>
        <row r="29">
          <cell r="C29" t="str">
            <v>dengan menggunakan alat bantu</v>
          </cell>
        </row>
        <row r="30">
          <cell r="L30" t="str">
            <v>B.</v>
          </cell>
          <cell r="N30" t="str">
            <v>BAHAN</v>
          </cell>
        </row>
        <row r="31">
          <cell r="A31" t="str">
            <v>III.</v>
          </cell>
          <cell r="C31" t="str">
            <v>PEMAKAIAN BAHAN, ALAT DAN TENAGA</v>
          </cell>
        </row>
        <row r="32">
          <cell r="L32" t="str">
            <v>1.</v>
          </cell>
          <cell r="N32" t="str">
            <v>Agregat Kasar     (M03)</v>
          </cell>
          <cell r="P32" t="str">
            <v>M3</v>
          </cell>
          <cell r="Q32">
            <v>0.66</v>
          </cell>
          <cell r="R32">
            <v>222345.54558042376</v>
          </cell>
          <cell r="U32">
            <v>146748.06008307968</v>
          </cell>
        </row>
        <row r="33">
          <cell r="A33" t="str">
            <v xml:space="preserve">   1.</v>
          </cell>
          <cell r="C33" t="str">
            <v>BAHAN</v>
          </cell>
          <cell r="L33" t="str">
            <v>2.</v>
          </cell>
          <cell r="N33" t="str">
            <v>Agregat Halus     (M04)</v>
          </cell>
          <cell r="P33" t="str">
            <v>M3</v>
          </cell>
          <cell r="Q33">
            <v>0.54</v>
          </cell>
          <cell r="R33">
            <v>194196.70775416915</v>
          </cell>
          <cell r="U33">
            <v>104866.22218725135</v>
          </cell>
        </row>
        <row r="34">
          <cell r="C34" t="str">
            <v>- Agregat Kasar</v>
          </cell>
          <cell r="D34" t="str">
            <v>=  Ak x 1 M3 x Fk</v>
          </cell>
          <cell r="G34" t="str">
            <v>M03</v>
          </cell>
          <cell r="H34">
            <v>0.66</v>
          </cell>
          <cell r="I34" t="str">
            <v>M3</v>
          </cell>
        </row>
        <row r="35">
          <cell r="C35" t="str">
            <v>- Agregat Halus</v>
          </cell>
          <cell r="D35" t="str">
            <v>=  Ah x 1 M3 x Fk</v>
          </cell>
          <cell r="G35" t="str">
            <v>M04</v>
          </cell>
          <cell r="H35">
            <v>0.54</v>
          </cell>
          <cell r="I35" t="str">
            <v>M3</v>
          </cell>
        </row>
        <row r="37">
          <cell r="A37" t="str">
            <v xml:space="preserve">   2.</v>
          </cell>
          <cell r="C37" t="str">
            <v>ALAT</v>
          </cell>
        </row>
        <row r="38">
          <cell r="A38" t="str">
            <v>2.a.</v>
          </cell>
          <cell r="C38" t="str">
            <v>WHEEL LOADER</v>
          </cell>
          <cell r="G38" t="str">
            <v>(E15)</v>
          </cell>
          <cell r="Q38" t="str">
            <v xml:space="preserve">JUMLAH HARGA BAHAN   </v>
          </cell>
          <cell r="U38">
            <v>251614.28227033102</v>
          </cell>
        </row>
        <row r="39">
          <cell r="C39" t="str">
            <v>Kapasitas bucket</v>
          </cell>
          <cell r="G39" t="str">
            <v>V</v>
          </cell>
          <cell r="H39">
            <v>1.5</v>
          </cell>
          <cell r="I39" t="str">
            <v>M3</v>
          </cell>
        </row>
        <row r="40">
          <cell r="C40" t="str">
            <v>Faktor bucket</v>
          </cell>
          <cell r="G40" t="str">
            <v>Fb</v>
          </cell>
          <cell r="H40">
            <v>0.9</v>
          </cell>
          <cell r="I40" t="str">
            <v>-</v>
          </cell>
          <cell r="J40" t="str">
            <v>Pemuatan ringan</v>
          </cell>
          <cell r="L40" t="str">
            <v>C.</v>
          </cell>
          <cell r="N40" t="str">
            <v>PERALATAN</v>
          </cell>
        </row>
        <row r="41">
          <cell r="C41" t="str">
            <v>Faktor Efisiensi alat</v>
          </cell>
          <cell r="G41" t="str">
            <v>Fa</v>
          </cell>
          <cell r="H41">
            <v>0.83</v>
          </cell>
          <cell r="I41" t="str">
            <v>-</v>
          </cell>
        </row>
        <row r="42">
          <cell r="C42" t="str">
            <v>Waktu siklus</v>
          </cell>
          <cell r="G42" t="str">
            <v>Ts1</v>
          </cell>
          <cell r="L42" t="str">
            <v>1</v>
          </cell>
          <cell r="N42" t="str">
            <v>Wheel Loader</v>
          </cell>
          <cell r="O42" t="str">
            <v>E15</v>
          </cell>
          <cell r="P42" t="str">
            <v>Jam</v>
          </cell>
          <cell r="Q42">
            <v>3.5698348951360995E-2</v>
          </cell>
          <cell r="R42">
            <v>163808.13869490434</v>
          </cell>
          <cell r="U42">
            <v>5847.680096203635</v>
          </cell>
        </row>
        <row r="43">
          <cell r="C43" t="str">
            <v>- Mencampur</v>
          </cell>
          <cell r="G43" t="str">
            <v>T1</v>
          </cell>
          <cell r="H43">
            <v>1.5</v>
          </cell>
          <cell r="I43" t="str">
            <v>menit</v>
          </cell>
          <cell r="L43" t="str">
            <v>2</v>
          </cell>
          <cell r="N43" t="str">
            <v>Dump Truck</v>
          </cell>
          <cell r="O43" t="str">
            <v>E09</v>
          </cell>
          <cell r="P43" t="str">
            <v>Jam</v>
          </cell>
          <cell r="Q43">
            <v>0.14542063837680036</v>
          </cell>
          <cell r="R43">
            <v>70230.073977639215</v>
          </cell>
          <cell r="U43">
            <v>10212.90219107821</v>
          </cell>
        </row>
        <row r="44">
          <cell r="C44" t="str">
            <v>- Memuat dan lain-lain</v>
          </cell>
          <cell r="G44" t="str">
            <v>T2</v>
          </cell>
          <cell r="H44">
            <v>0.5</v>
          </cell>
          <cell r="I44" t="str">
            <v>menit</v>
          </cell>
          <cell r="L44" t="str">
            <v>3</v>
          </cell>
          <cell r="N44" t="str">
            <v>Motor Grader</v>
          </cell>
          <cell r="O44" t="str">
            <v>E13</v>
          </cell>
          <cell r="P44" t="str">
            <v>Jam</v>
          </cell>
          <cell r="Q44">
            <v>1.1713520749665328E-2</v>
          </cell>
          <cell r="R44">
            <v>201666.62574070093</v>
          </cell>
          <cell r="U44">
            <v>2362.2262051286921</v>
          </cell>
        </row>
        <row r="45">
          <cell r="G45" t="str">
            <v>Ts1</v>
          </cell>
          <cell r="H45">
            <v>2</v>
          </cell>
          <cell r="I45" t="str">
            <v>menit</v>
          </cell>
          <cell r="L45" t="str">
            <v>4</v>
          </cell>
          <cell r="N45" t="str">
            <v>Tandem Roller</v>
          </cell>
          <cell r="O45" t="str">
            <v>E17</v>
          </cell>
          <cell r="P45" t="str">
            <v>Jam</v>
          </cell>
          <cell r="Q45">
            <v>1.7849174475680501E-2</v>
          </cell>
          <cell r="R45">
            <v>293927.19306224468</v>
          </cell>
          <cell r="U45">
            <v>5246.3577521150328</v>
          </cell>
        </row>
        <row r="46">
          <cell r="L46" t="str">
            <v>5</v>
          </cell>
          <cell r="N46" t="str">
            <v>Water Tanker</v>
          </cell>
          <cell r="O46" t="str">
            <v>E23</v>
          </cell>
          <cell r="P46" t="str">
            <v>Jam</v>
          </cell>
          <cell r="Q46">
            <v>2.1084337349397592E-2</v>
          </cell>
          <cell r="R46">
            <v>67020.510980434308</v>
          </cell>
          <cell r="U46">
            <v>1413.0830628404826</v>
          </cell>
        </row>
        <row r="47">
          <cell r="C47" t="str">
            <v>Kap. Prod. / jam =</v>
          </cell>
          <cell r="D47" t="str">
            <v>V x Fb x Fa x 60</v>
          </cell>
          <cell r="G47" t="str">
            <v>Q1</v>
          </cell>
          <cell r="H47">
            <v>28.012500000000003</v>
          </cell>
          <cell r="I47" t="str">
            <v>M3</v>
          </cell>
          <cell r="L47" t="str">
            <v>6</v>
          </cell>
          <cell r="N47" t="str">
            <v>Alat Bantu</v>
          </cell>
          <cell r="P47" t="str">
            <v>Ls</v>
          </cell>
          <cell r="Q47">
            <v>1</v>
          </cell>
          <cell r="R47">
            <v>75</v>
          </cell>
          <cell r="U47">
            <v>75</v>
          </cell>
        </row>
        <row r="48">
          <cell r="D48" t="str">
            <v>Fk x Ts1</v>
          </cell>
        </row>
        <row r="49">
          <cell r="C49" t="str">
            <v>Koefisien Alat / M3</v>
          </cell>
          <cell r="D49" t="str">
            <v xml:space="preserve"> =  1  :  Q1</v>
          </cell>
          <cell r="G49" t="str">
            <v>(E15)</v>
          </cell>
          <cell r="H49">
            <v>3.5698348951360995E-2</v>
          </cell>
          <cell r="I49" t="str">
            <v>Jam</v>
          </cell>
        </row>
        <row r="50">
          <cell r="Q50" t="str">
            <v xml:space="preserve">JUMLAH HARGA PERALATAN   </v>
          </cell>
          <cell r="U50">
            <v>25157.249307366055</v>
          </cell>
        </row>
        <row r="51">
          <cell r="A51" t="str">
            <v>2.b.</v>
          </cell>
          <cell r="C51" t="str">
            <v>DUMP TRUCK</v>
          </cell>
          <cell r="G51" t="str">
            <v>(E09)</v>
          </cell>
        </row>
        <row r="52">
          <cell r="C52" t="str">
            <v>Kapasitas bak</v>
          </cell>
          <cell r="G52" t="str">
            <v>V</v>
          </cell>
          <cell r="H52">
            <v>6</v>
          </cell>
          <cell r="I52" t="str">
            <v>M3</v>
          </cell>
          <cell r="L52" t="str">
            <v>D.</v>
          </cell>
          <cell r="N52" t="str">
            <v>JUMLAH HARGA TENAGA, BAHAN DAN PERALATAN  ( A + B + C )</v>
          </cell>
          <cell r="U52">
            <v>277600.24268880818</v>
          </cell>
        </row>
        <row r="53">
          <cell r="C53" t="str">
            <v>Faktor Efisiensi alat</v>
          </cell>
          <cell r="G53" t="str">
            <v>Fa</v>
          </cell>
          <cell r="H53">
            <v>0.83</v>
          </cell>
          <cell r="I53" t="str">
            <v>-</v>
          </cell>
          <cell r="L53" t="str">
            <v>E.</v>
          </cell>
          <cell r="N53" t="str">
            <v>OVERHEAD &amp; PROFIT</v>
          </cell>
          <cell r="P53">
            <v>10</v>
          </cell>
          <cell r="Q53" t="str">
            <v>%  x  D</v>
          </cell>
          <cell r="U53">
            <v>27760.024268880821</v>
          </cell>
        </row>
        <row r="54">
          <cell r="C54" t="str">
            <v>Kecepatan rata-rata bermuatan</v>
          </cell>
          <cell r="G54" t="str">
            <v>v1</v>
          </cell>
          <cell r="H54">
            <v>45</v>
          </cell>
          <cell r="I54" t="str">
            <v>KM / Jam</v>
          </cell>
          <cell r="L54" t="str">
            <v>F.</v>
          </cell>
          <cell r="N54" t="str">
            <v>HARGA SATUAN PEKERJAAN  ( D + E )</v>
          </cell>
          <cell r="U54">
            <v>305360.26695768902</v>
          </cell>
        </row>
        <row r="55">
          <cell r="C55" t="str">
            <v>Kecepatan rata-rata kosong</v>
          </cell>
          <cell r="G55" t="str">
            <v>v2</v>
          </cell>
          <cell r="H55">
            <v>60</v>
          </cell>
          <cell r="I55" t="str">
            <v>KM / Jam</v>
          </cell>
          <cell r="L55" t="str">
            <v>Note: 1</v>
          </cell>
          <cell r="N55" t="str">
            <v>SATUAN dapat berdasarkan atas jam operasi untuk Tenaga Kerja dan Peralatan, volume dan/atau ukuran</v>
          </cell>
        </row>
        <row r="56">
          <cell r="C56" t="str">
            <v>Waktu Siklus  :  - Waktu memuat = V : Q1 x 60</v>
          </cell>
          <cell r="G56" t="str">
            <v>T1</v>
          </cell>
          <cell r="H56">
            <v>12.851405622489958</v>
          </cell>
          <cell r="I56" t="str">
            <v>menit</v>
          </cell>
          <cell r="N56" t="str">
            <v>berat untuk bahan-bahan.</v>
          </cell>
        </row>
        <row r="57">
          <cell r="C57" t="str">
            <v>- Waktu tempuh isi = (L : v1) x 60 menit</v>
          </cell>
          <cell r="G57" t="str">
            <v>T2</v>
          </cell>
          <cell r="H57">
            <v>11.633333333333333</v>
          </cell>
          <cell r="I57" t="str">
            <v>menit</v>
          </cell>
          <cell r="L57">
            <v>2</v>
          </cell>
          <cell r="N57" t="str">
            <v>Kuantitas satuan adalah kuantitas setiap komponen untuk menyelesaikan satu satuan pekerjaan dari nomor</v>
          </cell>
        </row>
        <row r="58">
          <cell r="C58" t="str">
            <v>- Waktu tempuh kosong = (L : v2) x 60 menit</v>
          </cell>
          <cell r="G58" t="str">
            <v>T3</v>
          </cell>
          <cell r="H58">
            <v>8.7249999999999996</v>
          </cell>
          <cell r="I58" t="str">
            <v>menit</v>
          </cell>
          <cell r="N58" t="str">
            <v>mata pembayaran.</v>
          </cell>
        </row>
        <row r="59">
          <cell r="C59" t="str">
            <v>- Lain-lain termasuk menurunkan Agregat</v>
          </cell>
          <cell r="G59" t="str">
            <v>T4</v>
          </cell>
          <cell r="H59">
            <v>3</v>
          </cell>
          <cell r="I59" t="str">
            <v>menit</v>
          </cell>
          <cell r="L59">
            <v>3</v>
          </cell>
          <cell r="N59" t="str">
            <v>Biaya satuan untuk peralatan sudah termasuk bahan bakar, bahan habis dipakai dan operator.</v>
          </cell>
        </row>
        <row r="60">
          <cell r="G60" t="str">
            <v>Ts2</v>
          </cell>
          <cell r="H60">
            <v>36.20973895582329</v>
          </cell>
          <cell r="I60" t="str">
            <v>menit</v>
          </cell>
          <cell r="L60">
            <v>4</v>
          </cell>
          <cell r="N60" t="str">
            <v>Biaya satuan sudah termasuk pengeluaran untuk seluruh pajak yang berkaitan (tetapi tidak termasuk PPN</v>
          </cell>
        </row>
        <row r="61">
          <cell r="J61" t="str">
            <v>Berlanjut ke halaman berikut</v>
          </cell>
          <cell r="N61" t="str">
            <v>yang dibayar dari kontrak) dan biaya-biaya lainnya.</v>
          </cell>
        </row>
        <row r="62">
          <cell r="A62" t="str">
            <v>ITEM PEMBAYARAN NO.</v>
          </cell>
          <cell r="D62" t="str">
            <v>:  4.2 (1)</v>
          </cell>
          <cell r="J62" t="str">
            <v>Analisa EI-421</v>
          </cell>
        </row>
        <row r="63">
          <cell r="A63" t="str">
            <v>JENIS PEKERJAAN</v>
          </cell>
          <cell r="D63" t="str">
            <v>:  Lps. Pond. Ag. Kls. A, CBR Min 80%</v>
          </cell>
        </row>
        <row r="64">
          <cell r="A64" t="str">
            <v>SATUAN PEMBAYARAN</v>
          </cell>
          <cell r="D64" t="str">
            <v>:  M3</v>
          </cell>
          <cell r="J64" t="str">
            <v xml:space="preserve">         URAIAN ANALISA HARGA SATUAN</v>
          </cell>
        </row>
        <row r="65">
          <cell r="J65" t="str">
            <v>Lanjutan</v>
          </cell>
        </row>
        <row r="67">
          <cell r="A67" t="str">
            <v>No.</v>
          </cell>
          <cell r="C67" t="str">
            <v>U R A I A N</v>
          </cell>
          <cell r="G67" t="str">
            <v>KODE</v>
          </cell>
          <cell r="H67" t="str">
            <v>KOEF.</v>
          </cell>
          <cell r="I67" t="str">
            <v>SATUAN</v>
          </cell>
          <cell r="J67" t="str">
            <v>KETERANGAN</v>
          </cell>
        </row>
        <row r="70">
          <cell r="C70" t="str">
            <v xml:space="preserve">Kap. Prod./jam = </v>
          </cell>
          <cell r="D70" t="str">
            <v>V x Fa x 60</v>
          </cell>
          <cell r="G70" t="str">
            <v>Q2</v>
          </cell>
          <cell r="H70">
            <v>6.8766030129017413</v>
          </cell>
          <cell r="I70" t="str">
            <v>M3</v>
          </cell>
        </row>
        <row r="71">
          <cell r="D71" t="str">
            <v>Fk x Ts2</v>
          </cell>
        </row>
        <row r="72">
          <cell r="C72" t="str">
            <v>Koefisien Alat / M3 = 1 : Q2</v>
          </cell>
          <cell r="D72" t="str">
            <v xml:space="preserve"> =  1 : Q2</v>
          </cell>
          <cell r="G72" t="str">
            <v>(E08)</v>
          </cell>
          <cell r="H72">
            <v>0.14542063837680036</v>
          </cell>
          <cell r="I72" t="str">
            <v>Jam</v>
          </cell>
        </row>
        <row r="74">
          <cell r="A74" t="str">
            <v>2.c.</v>
          </cell>
          <cell r="C74" t="str">
            <v>MOTOR GRADER</v>
          </cell>
          <cell r="G74" t="str">
            <v>(E13)</v>
          </cell>
        </row>
        <row r="75">
          <cell r="C75" t="str">
            <v>Panjang hamparan</v>
          </cell>
          <cell r="G75" t="str">
            <v>Lh</v>
          </cell>
          <cell r="H75">
            <v>50</v>
          </cell>
          <cell r="I75" t="str">
            <v>M</v>
          </cell>
        </row>
        <row r="76">
          <cell r="C76" t="str">
            <v>Lebar efektif kerja blade</v>
          </cell>
          <cell r="G76" t="str">
            <v>b</v>
          </cell>
          <cell r="H76">
            <v>2.4</v>
          </cell>
          <cell r="I76" t="str">
            <v>M</v>
          </cell>
        </row>
        <row r="77">
          <cell r="C77" t="str">
            <v>Faktor Efisiensi alat</v>
          </cell>
          <cell r="G77" t="str">
            <v>Fa</v>
          </cell>
          <cell r="H77">
            <v>0.83</v>
          </cell>
          <cell r="I77" t="str">
            <v>-</v>
          </cell>
        </row>
        <row r="78">
          <cell r="C78" t="str">
            <v>Kecepatan rata-rata alat</v>
          </cell>
          <cell r="G78" t="str">
            <v>v</v>
          </cell>
          <cell r="H78">
            <v>4</v>
          </cell>
          <cell r="I78" t="str">
            <v>KM / Jam</v>
          </cell>
        </row>
        <row r="79">
          <cell r="C79" t="str">
            <v>Jumlah lintasan</v>
          </cell>
          <cell r="G79" t="str">
            <v>n</v>
          </cell>
          <cell r="H79">
            <v>6</v>
          </cell>
          <cell r="I79" t="str">
            <v>lintasan</v>
          </cell>
          <cell r="J79" t="str">
            <v>3 x pp</v>
          </cell>
        </row>
        <row r="80">
          <cell r="C80" t="str">
            <v>Waktu Siklus</v>
          </cell>
          <cell r="G80" t="str">
            <v>Ts3</v>
          </cell>
        </row>
        <row r="81">
          <cell r="C81" t="str">
            <v>- Perataan 1 lintasan  = (Lh x 60) : (v x 1000)</v>
          </cell>
          <cell r="G81" t="str">
            <v>T1</v>
          </cell>
          <cell r="H81">
            <v>0.75</v>
          </cell>
          <cell r="I81" t="str">
            <v>menit</v>
          </cell>
        </row>
        <row r="82">
          <cell r="C82" t="str">
            <v>- Lain-lain</v>
          </cell>
          <cell r="G82" t="str">
            <v>T2</v>
          </cell>
          <cell r="H82">
            <v>1</v>
          </cell>
          <cell r="I82" t="str">
            <v>menit</v>
          </cell>
        </row>
        <row r="83">
          <cell r="G83" t="str">
            <v>Ts3</v>
          </cell>
          <cell r="H83">
            <v>1.75</v>
          </cell>
          <cell r="I83" t="str">
            <v>menit</v>
          </cell>
        </row>
        <row r="85">
          <cell r="C85" t="str">
            <v>Kap.Prod. / jam =</v>
          </cell>
          <cell r="D85" t="str">
            <v>Lh x b x t x Fa x 60</v>
          </cell>
          <cell r="G85" t="str">
            <v>Q3</v>
          </cell>
          <cell r="H85">
            <v>85.371428571428567</v>
          </cell>
          <cell r="I85" t="str">
            <v>M3</v>
          </cell>
        </row>
        <row r="86">
          <cell r="D86" t="str">
            <v>n x Ts3</v>
          </cell>
        </row>
        <row r="87">
          <cell r="C87" t="str">
            <v>Koefisien Alat / M3</v>
          </cell>
          <cell r="D87" t="str">
            <v xml:space="preserve"> = 1 : Q3</v>
          </cell>
          <cell r="G87" t="str">
            <v>(E13)</v>
          </cell>
          <cell r="H87">
            <v>1.1713520749665328E-2</v>
          </cell>
          <cell r="I87" t="str">
            <v>Jam</v>
          </cell>
        </row>
        <row r="89">
          <cell r="A89" t="str">
            <v>2.d.</v>
          </cell>
          <cell r="C89" t="str">
            <v>TANDEM ROLLER</v>
          </cell>
          <cell r="G89" t="str">
            <v>(E17)</v>
          </cell>
        </row>
        <row r="90">
          <cell r="C90" t="str">
            <v>Kecepatan rata-rata</v>
          </cell>
          <cell r="G90" t="str">
            <v>v</v>
          </cell>
          <cell r="H90">
            <v>3</v>
          </cell>
          <cell r="I90" t="str">
            <v>KM / Jam</v>
          </cell>
        </row>
        <row r="91">
          <cell r="C91" t="str">
            <v>Lebar efektif pemadatan</v>
          </cell>
          <cell r="G91" t="str">
            <v>b</v>
          </cell>
          <cell r="H91">
            <v>1.2</v>
          </cell>
          <cell r="I91" t="str">
            <v>M</v>
          </cell>
        </row>
        <row r="92">
          <cell r="C92" t="str">
            <v>Jumlah lintasan</v>
          </cell>
          <cell r="G92" t="str">
            <v>n</v>
          </cell>
          <cell r="H92">
            <v>8</v>
          </cell>
          <cell r="I92" t="str">
            <v>lintasan</v>
          </cell>
        </row>
        <row r="93">
          <cell r="C93" t="str">
            <v>Faktor Efisiensi alat</v>
          </cell>
          <cell r="G93" t="str">
            <v>Fa</v>
          </cell>
          <cell r="H93">
            <v>0.83</v>
          </cell>
          <cell r="I93" t="str">
            <v>-</v>
          </cell>
        </row>
        <row r="95">
          <cell r="C95" t="str">
            <v>Kap.Prod. / jam =</v>
          </cell>
          <cell r="D95" t="str">
            <v>(v x 1000) x b x t x Fa</v>
          </cell>
          <cell r="G95" t="str">
            <v>Q4</v>
          </cell>
          <cell r="H95">
            <v>56.024999999999999</v>
          </cell>
          <cell r="I95" t="str">
            <v>M3</v>
          </cell>
        </row>
        <row r="96">
          <cell r="D96" t="str">
            <v>n</v>
          </cell>
        </row>
        <row r="97">
          <cell r="C97" t="str">
            <v>Koefisien Alat / M3</v>
          </cell>
          <cell r="D97" t="str">
            <v xml:space="preserve"> = 1 : Q4</v>
          </cell>
          <cell r="G97" t="str">
            <v>(E17)</v>
          </cell>
          <cell r="H97">
            <v>1.7849174475680501E-2</v>
          </cell>
          <cell r="I97" t="str">
            <v>Jam</v>
          </cell>
        </row>
        <row r="99">
          <cell r="A99" t="str">
            <v>2.e.</v>
          </cell>
          <cell r="C99" t="str">
            <v>WATERTANK TRUCK</v>
          </cell>
          <cell r="G99" t="str">
            <v>(E23)</v>
          </cell>
        </row>
        <row r="100">
          <cell r="C100" t="str">
            <v>Volume tangki air</v>
          </cell>
          <cell r="G100" t="str">
            <v>V</v>
          </cell>
          <cell r="H100">
            <v>4</v>
          </cell>
          <cell r="I100" t="str">
            <v>M3</v>
          </cell>
        </row>
        <row r="101">
          <cell r="C101" t="str">
            <v>Kebutuhan air / M3 agregat padat</v>
          </cell>
          <cell r="G101" t="str">
            <v>Wc</v>
          </cell>
          <cell r="H101">
            <v>7.0000000000000007E-2</v>
          </cell>
          <cell r="I101" t="str">
            <v>M3</v>
          </cell>
        </row>
        <row r="102">
          <cell r="C102" t="str">
            <v>Pengisian tangki / jam</v>
          </cell>
          <cell r="G102" t="str">
            <v>n</v>
          </cell>
          <cell r="H102">
            <v>1</v>
          </cell>
          <cell r="I102" t="str">
            <v>kali</v>
          </cell>
        </row>
        <row r="103">
          <cell r="C103" t="str">
            <v>Faktor Efisiensi alat</v>
          </cell>
          <cell r="G103" t="str">
            <v>Fa</v>
          </cell>
          <cell r="H103">
            <v>0.83</v>
          </cell>
          <cell r="I103" t="str">
            <v>-</v>
          </cell>
        </row>
        <row r="105">
          <cell r="C105" t="str">
            <v>Kap.Prod. / jam =</v>
          </cell>
          <cell r="D105" t="str">
            <v>V x n x Fa</v>
          </cell>
          <cell r="G105" t="str">
            <v>Q5</v>
          </cell>
          <cell r="H105">
            <v>47.428571428571423</v>
          </cell>
          <cell r="I105" t="str">
            <v>M3</v>
          </cell>
        </row>
        <row r="106">
          <cell r="D106" t="str">
            <v>Wc</v>
          </cell>
        </row>
        <row r="107">
          <cell r="C107" t="str">
            <v>Koefisien Alat / M3</v>
          </cell>
          <cell r="D107" t="str">
            <v xml:space="preserve"> = 1 : Q5</v>
          </cell>
          <cell r="G107" t="str">
            <v>(E23)</v>
          </cell>
          <cell r="H107">
            <v>2.1084337349397592E-2</v>
          </cell>
          <cell r="I107" t="str">
            <v>Jam</v>
          </cell>
        </row>
        <row r="110">
          <cell r="A110" t="str">
            <v>2.g.</v>
          </cell>
          <cell r="C110" t="str">
            <v>ALAT BANTU</v>
          </cell>
        </row>
        <row r="111">
          <cell r="C111" t="str">
            <v>diperlukan :</v>
          </cell>
          <cell r="J111" t="str">
            <v>Lump Sum</v>
          </cell>
        </row>
        <row r="112">
          <cell r="C112" t="str">
            <v>- Kereta dorong     = 2 buah</v>
          </cell>
        </row>
        <row r="113">
          <cell r="C113" t="str">
            <v>- Sekop                = 3 buah</v>
          </cell>
        </row>
        <row r="114">
          <cell r="C114" t="str">
            <v>- Garpu                = 2 buah</v>
          </cell>
        </row>
        <row r="120">
          <cell r="J120" t="str">
            <v>Berlanjut ke halaman berikut</v>
          </cell>
        </row>
        <row r="121">
          <cell r="A121" t="str">
            <v>ITEM PEMBAYARAN NO.</v>
          </cell>
          <cell r="D121" t="str">
            <v>:  4.2 (1)</v>
          </cell>
          <cell r="J121" t="str">
            <v>Analisa EI-421</v>
          </cell>
        </row>
        <row r="122">
          <cell r="A122" t="str">
            <v>JENIS PEKERJAAN</v>
          </cell>
          <cell r="D122" t="str">
            <v>:  Lps. Pond. Ag. Kls. A, CBR Min 80%</v>
          </cell>
        </row>
        <row r="123">
          <cell r="A123" t="str">
            <v>SATUAN PEMBAYARAN</v>
          </cell>
          <cell r="D123" t="str">
            <v>:  M3</v>
          </cell>
          <cell r="J123" t="str">
            <v xml:space="preserve">         URAIAN ANALISA HARGA SATUAN</v>
          </cell>
        </row>
        <row r="124">
          <cell r="J124" t="str">
            <v>Lanjutan</v>
          </cell>
        </row>
        <row r="126">
          <cell r="A126" t="str">
            <v>No.</v>
          </cell>
          <cell r="C126" t="str">
            <v>U R A I A N</v>
          </cell>
          <cell r="G126" t="str">
            <v>KODE</v>
          </cell>
          <cell r="H126" t="str">
            <v>KOEF.</v>
          </cell>
          <cell r="I126" t="str">
            <v>SATUAN</v>
          </cell>
          <cell r="J126" t="str">
            <v>KETERANGAN</v>
          </cell>
        </row>
        <row r="129">
          <cell r="A129" t="str">
            <v xml:space="preserve">   3.</v>
          </cell>
          <cell r="C129" t="str">
            <v>TENAGA</v>
          </cell>
        </row>
        <row r="130">
          <cell r="C130" t="str">
            <v>Produksi menentukan : WHEEL LOADER</v>
          </cell>
          <cell r="G130" t="str">
            <v>Q1</v>
          </cell>
          <cell r="H130">
            <v>28.012500000000003</v>
          </cell>
          <cell r="I130" t="str">
            <v>M3/Jam</v>
          </cell>
        </row>
        <row r="131">
          <cell r="C131" t="str">
            <v>Produksi Agregat / hari  =  Tk x Q1</v>
          </cell>
          <cell r="G131" t="str">
            <v>Qt</v>
          </cell>
          <cell r="H131">
            <v>196.08750000000003</v>
          </cell>
          <cell r="I131" t="str">
            <v>M3</v>
          </cell>
        </row>
        <row r="132">
          <cell r="C132" t="str">
            <v>Kebutuhan tenaga :</v>
          </cell>
        </row>
        <row r="133">
          <cell r="D133" t="str">
            <v>- Pekerja</v>
          </cell>
          <cell r="G133" t="str">
            <v>P</v>
          </cell>
          <cell r="H133">
            <v>7</v>
          </cell>
          <cell r="I133" t="str">
            <v>orang</v>
          </cell>
        </row>
        <row r="134">
          <cell r="D134" t="str">
            <v>- Mandor</v>
          </cell>
          <cell r="G134" t="str">
            <v>M</v>
          </cell>
          <cell r="H134">
            <v>1</v>
          </cell>
          <cell r="I134" t="str">
            <v>orang</v>
          </cell>
        </row>
        <row r="136">
          <cell r="C136" t="str">
            <v>Koefisien tenaga / M3     :</v>
          </cell>
        </row>
        <row r="137">
          <cell r="D137" t="str">
            <v>- Pekerja</v>
          </cell>
          <cell r="E137" t="str">
            <v>= (Tk x P) : Qt</v>
          </cell>
          <cell r="G137" t="str">
            <v>(L01)</v>
          </cell>
          <cell r="H137">
            <v>0.24988844265952695</v>
          </cell>
          <cell r="I137" t="str">
            <v>Jam</v>
          </cell>
        </row>
        <row r="138">
          <cell r="D138" t="str">
            <v>- Mandor</v>
          </cell>
          <cell r="E138" t="str">
            <v>= (Tk x M) : Qt</v>
          </cell>
          <cell r="G138" t="str">
            <v>(L03)</v>
          </cell>
          <cell r="H138">
            <v>3.5698348951360995E-2</v>
          </cell>
          <cell r="I138" t="str">
            <v>Jam</v>
          </cell>
        </row>
        <row r="141">
          <cell r="A141" t="str">
            <v>4.</v>
          </cell>
          <cell r="C141" t="str">
            <v>HARGA DASAR SATUAN UPAH, BAHAN DAN ALAT</v>
          </cell>
        </row>
        <row r="142">
          <cell r="C142" t="str">
            <v>Lihat lampiran.</v>
          </cell>
        </row>
        <row r="144">
          <cell r="A144" t="str">
            <v>5.</v>
          </cell>
          <cell r="C144" t="str">
            <v>ANALISA HARGA SATUAN PEKERJAAN</v>
          </cell>
        </row>
        <row r="145">
          <cell r="C145" t="str">
            <v>Lihat perhitungan dalam FORMULIR STANDAR UNTUK</v>
          </cell>
        </row>
        <row r="146">
          <cell r="C146" t="str">
            <v>PEREKEMAN ANALISA MASING-MASING HARGA</v>
          </cell>
        </row>
        <row r="147">
          <cell r="C147" t="str">
            <v>SATUAN.</v>
          </cell>
        </row>
        <row r="148">
          <cell r="C148" t="str">
            <v>Didapat Harga Satuan Pekerjaan :</v>
          </cell>
        </row>
        <row r="150">
          <cell r="C150" t="str">
            <v xml:space="preserve">Rp.  </v>
          </cell>
          <cell r="D150">
            <v>305360.26695768902</v>
          </cell>
          <cell r="E150" t="str">
            <v xml:space="preserve"> / M3.</v>
          </cell>
        </row>
        <row r="153">
          <cell r="A153" t="str">
            <v>6.</v>
          </cell>
          <cell r="C153" t="str">
            <v>WAKTU PELAKSANAAN YANG DIPERLUKAN</v>
          </cell>
        </row>
        <row r="154">
          <cell r="C154" t="str">
            <v>Waktu pelaksanaan</v>
          </cell>
          <cell r="D154" t="str">
            <v>:  . . . . . . .  bulan</v>
          </cell>
        </row>
        <row r="156">
          <cell r="A156" t="str">
            <v>7.</v>
          </cell>
          <cell r="C156" t="str">
            <v>VOLUME PEKERJAAN YANG DIPERLUKAN</v>
          </cell>
        </row>
        <row r="157">
          <cell r="C157" t="str">
            <v>Volume pekerjaan  :</v>
          </cell>
          <cell r="D157">
            <v>0</v>
          </cell>
          <cell r="E157" t="str">
            <v>M3</v>
          </cell>
        </row>
        <row r="180">
          <cell r="A180" t="str">
            <v>ITEM PEMBAYARAN NO.</v>
          </cell>
          <cell r="D180" t="str">
            <v>:  4.2 (2)</v>
          </cell>
          <cell r="J180" t="str">
            <v>Analisa EI-422</v>
          </cell>
          <cell r="T180" t="str">
            <v>Analisa EI-422</v>
          </cell>
        </row>
        <row r="181">
          <cell r="A181" t="str">
            <v>JENIS PEKERJAAN</v>
          </cell>
          <cell r="D181" t="str">
            <v>:  Lps. Pond. Ag. Kls. B, CBR Min 35%</v>
          </cell>
        </row>
        <row r="182">
          <cell r="A182" t="str">
            <v>SATUAN PEMBAYARAN</v>
          </cell>
          <cell r="D182" t="str">
            <v>:  M3</v>
          </cell>
          <cell r="J182" t="str">
            <v xml:space="preserve">         URAIAN ANALISA HARGA SATUAN</v>
          </cell>
          <cell r="L182" t="str">
            <v>FORMULIR STANDAR UNTUK</v>
          </cell>
        </row>
        <row r="183">
          <cell r="L183" t="str">
            <v>PEREKAMAN ANALISA MASING-MASING HARGA SATUAN</v>
          </cell>
        </row>
        <row r="184">
          <cell r="L184" t="str">
            <v/>
          </cell>
        </row>
        <row r="185">
          <cell r="A185" t="str">
            <v>No.</v>
          </cell>
          <cell r="C185" t="str">
            <v>U R A I A N</v>
          </cell>
          <cell r="G185" t="str">
            <v>KODE</v>
          </cell>
          <cell r="H185" t="str">
            <v>KOEF.</v>
          </cell>
          <cell r="I185" t="str">
            <v>SATUAN</v>
          </cell>
          <cell r="J185" t="str">
            <v>KETERANGAN</v>
          </cell>
        </row>
        <row r="187">
          <cell r="L187" t="str">
            <v>PROYEK</v>
          </cell>
          <cell r="O187" t="str">
            <v>:</v>
          </cell>
        </row>
        <row r="188">
          <cell r="A188" t="str">
            <v>I.</v>
          </cell>
          <cell r="C188" t="str">
            <v>ASUMSI</v>
          </cell>
          <cell r="L188" t="str">
            <v>No. PAKET KONTRAK</v>
          </cell>
          <cell r="O188" t="str">
            <v>:</v>
          </cell>
        </row>
        <row r="189">
          <cell r="A189">
            <v>1</v>
          </cell>
          <cell r="C189" t="str">
            <v>Menggunakan alat berat (cara mekanik)</v>
          </cell>
          <cell r="L189" t="str">
            <v>NAMA PAKET</v>
          </cell>
          <cell r="O189" t="str">
            <v>:</v>
          </cell>
        </row>
        <row r="190">
          <cell r="A190">
            <v>2</v>
          </cell>
          <cell r="C190" t="str">
            <v>Lokasi pekerjaan : sepanjang jalan</v>
          </cell>
          <cell r="L190" t="str">
            <v>PROP / KAB / KODYA</v>
          </cell>
          <cell r="O190" t="str">
            <v>:</v>
          </cell>
        </row>
        <row r="191">
          <cell r="A191">
            <v>3</v>
          </cell>
          <cell r="C191" t="str">
            <v>Kondisi existing jalan : sedang</v>
          </cell>
          <cell r="L191" t="str">
            <v>ITEM PEMBAYARAN NO.</v>
          </cell>
          <cell r="O191" t="str">
            <v>:  4.2 (2)</v>
          </cell>
          <cell r="R191" t="str">
            <v>PERKIRAAN VOL. PEK.</v>
          </cell>
          <cell r="T191" t="str">
            <v>:</v>
          </cell>
          <cell r="U191">
            <v>0</v>
          </cell>
        </row>
        <row r="192">
          <cell r="A192">
            <v>4</v>
          </cell>
          <cell r="C192" t="str">
            <v>Jarak rata-rata Base Camp ke lokasi pekerjaan</v>
          </cell>
          <cell r="G192" t="str">
            <v>L</v>
          </cell>
          <cell r="H192">
            <v>8.7249999999999996</v>
          </cell>
          <cell r="I192" t="str">
            <v>KM</v>
          </cell>
          <cell r="L192" t="str">
            <v>JENIS PEKERJAAN</v>
          </cell>
          <cell r="O192" t="str">
            <v>:  Lps. Pond. Ag. Kls. B, CBR Min 35%</v>
          </cell>
          <cell r="R192" t="str">
            <v>TOTAL HARGA (Rp.)</v>
          </cell>
          <cell r="T192" t="str">
            <v>:</v>
          </cell>
          <cell r="U192">
            <v>3711291.7469440131</v>
          </cell>
        </row>
        <row r="193">
          <cell r="A193">
            <v>5</v>
          </cell>
          <cell r="C193" t="str">
            <v>Tebal lapis Agregat padat</v>
          </cell>
          <cell r="G193" t="str">
            <v>t</v>
          </cell>
          <cell r="H193">
            <v>0.15</v>
          </cell>
          <cell r="I193" t="str">
            <v>M</v>
          </cell>
          <cell r="L193" t="str">
            <v>SATUAN PEMBAYARAN</v>
          </cell>
          <cell r="O193" t="str">
            <v>:  M3</v>
          </cell>
          <cell r="R193" t="str">
            <v>% THD. BIAYA PROYEK</v>
          </cell>
          <cell r="T193" t="str">
            <v>:</v>
          </cell>
          <cell r="U193" t="e">
            <v>#DIV/0!</v>
          </cell>
        </row>
        <row r="194">
          <cell r="A194">
            <v>6</v>
          </cell>
          <cell r="C194" t="str">
            <v>Faktor kembang material (Padat-Lepas)</v>
          </cell>
          <cell r="G194" t="str">
            <v>Fk</v>
          </cell>
          <cell r="H194">
            <v>1.2</v>
          </cell>
          <cell r="I194" t="str">
            <v>-</v>
          </cell>
        </row>
        <row r="195">
          <cell r="A195">
            <v>7</v>
          </cell>
          <cell r="C195" t="str">
            <v>Jam kerja efektif per-hari</v>
          </cell>
          <cell r="G195" t="str">
            <v>Tk</v>
          </cell>
          <cell r="H195">
            <v>7</v>
          </cell>
          <cell r="I195" t="str">
            <v>Jam</v>
          </cell>
        </row>
        <row r="196">
          <cell r="A196">
            <v>8</v>
          </cell>
          <cell r="C196" t="str">
            <v>Lebar bahu jalan</v>
          </cell>
          <cell r="G196" t="str">
            <v>Lb</v>
          </cell>
          <cell r="H196">
            <v>1</v>
          </cell>
          <cell r="I196" t="str">
            <v>M</v>
          </cell>
          <cell r="Q196" t="str">
            <v>PERKIRAAN</v>
          </cell>
          <cell r="R196" t="str">
            <v>HARGA</v>
          </cell>
          <cell r="S196" t="str">
            <v>JUMLAH</v>
          </cell>
        </row>
        <row r="197">
          <cell r="A197">
            <v>9</v>
          </cell>
          <cell r="C197" t="str">
            <v>Proporsi Campuran :</v>
          </cell>
          <cell r="D197" t="str">
            <v>- Agregat Kasar</v>
          </cell>
          <cell r="G197" t="str">
            <v>Ak</v>
          </cell>
          <cell r="H197">
            <v>35</v>
          </cell>
          <cell r="I197" t="str">
            <v>%</v>
          </cell>
          <cell r="J197" t="str">
            <v xml:space="preserve"> Gradasi harus</v>
          </cell>
          <cell r="L197" t="str">
            <v>NO.</v>
          </cell>
          <cell r="N197" t="str">
            <v>KOMPONEN</v>
          </cell>
          <cell r="P197" t="str">
            <v>SATUAN</v>
          </cell>
          <cell r="Q197" t="str">
            <v>KUANTITAS</v>
          </cell>
          <cell r="R197" t="str">
            <v>SATUAN</v>
          </cell>
          <cell r="S197" t="str">
            <v>HARGA</v>
          </cell>
        </row>
        <row r="198">
          <cell r="D198" t="str">
            <v>- Agregat Halus</v>
          </cell>
          <cell r="G198" t="str">
            <v>Ah</v>
          </cell>
          <cell r="H198">
            <v>20</v>
          </cell>
          <cell r="I198" t="str">
            <v>%</v>
          </cell>
          <cell r="J198" t="str">
            <v xml:space="preserve"> memenuhi</v>
          </cell>
          <cell r="R198" t="str">
            <v>(Rp.)</v>
          </cell>
          <cell r="S198" t="str">
            <v>(Rp.)</v>
          </cell>
        </row>
        <row r="199">
          <cell r="D199" t="str">
            <v>- Sirtu</v>
          </cell>
          <cell r="G199" t="str">
            <v>St</v>
          </cell>
          <cell r="H199">
            <v>45</v>
          </cell>
          <cell r="I199" t="str">
            <v>%</v>
          </cell>
          <cell r="J199" t="str">
            <v xml:space="preserve"> Spesifikasi</v>
          </cell>
        </row>
        <row r="200">
          <cell r="A200" t="str">
            <v>II.</v>
          </cell>
          <cell r="C200" t="str">
            <v>URUTAN KERJA</v>
          </cell>
        </row>
        <row r="201">
          <cell r="A201">
            <v>1</v>
          </cell>
          <cell r="C201" t="str">
            <v xml:space="preserve">Wheel Loader mencampur &amp; memuat Agregat ke </v>
          </cell>
          <cell r="L201" t="str">
            <v>A.</v>
          </cell>
          <cell r="N201" t="str">
            <v>TENAGA</v>
          </cell>
        </row>
        <row r="202">
          <cell r="C202" t="str">
            <v>dalam Dump Truck di Base Camp</v>
          </cell>
        </row>
        <row r="203">
          <cell r="A203">
            <v>2</v>
          </cell>
          <cell r="C203" t="str">
            <v>Dump Truck mengangkut Agregat ke lokasi</v>
          </cell>
          <cell r="L203" t="str">
            <v>1.</v>
          </cell>
          <cell r="N203" t="str">
            <v>Pekerja</v>
          </cell>
          <cell r="O203" t="str">
            <v>(L01)</v>
          </cell>
          <cell r="P203" t="str">
            <v>Jam</v>
          </cell>
          <cell r="Q203">
            <v>0.24988844265952695</v>
          </cell>
          <cell r="R203">
            <v>2857.14</v>
          </cell>
          <cell r="U203">
            <v>713.96626506024074</v>
          </cell>
        </row>
        <row r="204">
          <cell r="C204" t="str">
            <v>pekerjaan dan dihampar dengan Motor Grader</v>
          </cell>
          <cell r="L204" t="str">
            <v>2.</v>
          </cell>
          <cell r="N204" t="str">
            <v>Mandor</v>
          </cell>
          <cell r="O204" t="str">
            <v>(L03)</v>
          </cell>
          <cell r="P204" t="str">
            <v>Jam</v>
          </cell>
          <cell r="Q204">
            <v>3.5698348951360995E-2</v>
          </cell>
          <cell r="R204">
            <v>3214.29</v>
          </cell>
          <cell r="U204">
            <v>114.74484605087014</v>
          </cell>
        </row>
        <row r="205">
          <cell r="A205">
            <v>3</v>
          </cell>
          <cell r="C205" t="str">
            <v>Hamparan Agregat dibasahi dengan Water Tank Truck</v>
          </cell>
        </row>
        <row r="206">
          <cell r="C206" t="str">
            <v>sebelum dipadatkan dengan Tandem Roller &amp; PTR</v>
          </cell>
        </row>
        <row r="207">
          <cell r="A207">
            <v>4</v>
          </cell>
          <cell r="C207" t="str">
            <v>Selama pemadatan sekelompok pekerja akan</v>
          </cell>
          <cell r="Q207" t="str">
            <v xml:space="preserve">JUMLAH HARGA TENAGA   </v>
          </cell>
          <cell r="U207">
            <v>828.71111111111088</v>
          </cell>
        </row>
        <row r="208">
          <cell r="C208" t="str">
            <v>merapikan tepi hamparan dan level permukaan</v>
          </cell>
        </row>
        <row r="209">
          <cell r="C209" t="str">
            <v>dengan menggunakan alat bantu</v>
          </cell>
          <cell r="L209" t="str">
            <v>B.</v>
          </cell>
          <cell r="N209" t="str">
            <v>BAHAN</v>
          </cell>
        </row>
        <row r="211">
          <cell r="A211" t="str">
            <v>III.</v>
          </cell>
          <cell r="C211" t="str">
            <v>PEMAKAIAN BAHAN, ALAT DAN TENAGA</v>
          </cell>
          <cell r="L211" t="str">
            <v>1.</v>
          </cell>
          <cell r="N211" t="str">
            <v>Agregat Kasar     (M03)</v>
          </cell>
          <cell r="P211" t="str">
            <v>M3</v>
          </cell>
          <cell r="Q211">
            <v>0.42</v>
          </cell>
          <cell r="R211">
            <v>222345.54558042376</v>
          </cell>
          <cell r="U211">
            <v>93385.129143777973</v>
          </cell>
        </row>
        <row r="212">
          <cell r="A212" t="str">
            <v xml:space="preserve">   1.</v>
          </cell>
          <cell r="C212" t="str">
            <v>BAHAN</v>
          </cell>
          <cell r="L212" t="str">
            <v>2.</v>
          </cell>
          <cell r="N212" t="str">
            <v>Agregat Halus     (M04)</v>
          </cell>
          <cell r="P212" t="str">
            <v>M3</v>
          </cell>
          <cell r="Q212">
            <v>0.24</v>
          </cell>
          <cell r="R212">
            <v>194196.70775416915</v>
          </cell>
          <cell r="U212">
            <v>46607.209861000592</v>
          </cell>
        </row>
        <row r="213">
          <cell r="C213" t="str">
            <v>- Agregat Kasar</v>
          </cell>
          <cell r="D213" t="str">
            <v>=  Ak x 1 M3 x Fk</v>
          </cell>
          <cell r="G213" t="str">
            <v>M03</v>
          </cell>
          <cell r="H213">
            <v>0.42</v>
          </cell>
          <cell r="I213" t="str">
            <v>M3</v>
          </cell>
          <cell r="L213" t="str">
            <v>3.</v>
          </cell>
          <cell r="N213" t="str">
            <v>Sirtu</v>
          </cell>
          <cell r="O213" t="str">
            <v>(M16)</v>
          </cell>
          <cell r="P213" t="str">
            <v>M3</v>
          </cell>
          <cell r="Q213">
            <v>0.54</v>
          </cell>
          <cell r="R213">
            <v>264500</v>
          </cell>
          <cell r="U213">
            <v>142830</v>
          </cell>
        </row>
        <row r="214">
          <cell r="C214" t="str">
            <v>- Agregat Halus</v>
          </cell>
          <cell r="D214" t="str">
            <v>=  Ah x 1 M3 x Fk</v>
          </cell>
          <cell r="G214" t="str">
            <v>M04</v>
          </cell>
          <cell r="H214">
            <v>0.24</v>
          </cell>
          <cell r="I214" t="str">
            <v>M3</v>
          </cell>
        </row>
        <row r="215">
          <cell r="C215" t="str">
            <v>- Sirtu</v>
          </cell>
          <cell r="D215" t="str">
            <v>=  St x 1 M3 x Fk</v>
          </cell>
          <cell r="G215" t="str">
            <v>M16</v>
          </cell>
          <cell r="H215">
            <v>0.54</v>
          </cell>
          <cell r="I215" t="str">
            <v>M3</v>
          </cell>
        </row>
        <row r="216">
          <cell r="A216" t="str">
            <v xml:space="preserve">   2.</v>
          </cell>
          <cell r="C216" t="str">
            <v>ALAT</v>
          </cell>
        </row>
        <row r="217">
          <cell r="A217" t="str">
            <v>2.a.</v>
          </cell>
          <cell r="C217" t="str">
            <v>WHEEL LOADER</v>
          </cell>
          <cell r="G217" t="str">
            <v>(E15)</v>
          </cell>
          <cell r="Q217" t="str">
            <v xml:space="preserve">JUMLAH HARGA BAHAN   </v>
          </cell>
          <cell r="U217">
            <v>282822.33900477854</v>
          </cell>
        </row>
        <row r="218">
          <cell r="C218" t="str">
            <v>Kapasitas bucket</v>
          </cell>
          <cell r="G218" t="str">
            <v>V</v>
          </cell>
          <cell r="H218">
            <v>1.5</v>
          </cell>
          <cell r="I218" t="str">
            <v>M3</v>
          </cell>
        </row>
        <row r="219">
          <cell r="C219" t="str">
            <v>Faktor bucket</v>
          </cell>
          <cell r="G219" t="str">
            <v>Fb</v>
          </cell>
          <cell r="H219">
            <v>0.9</v>
          </cell>
          <cell r="I219" t="str">
            <v>-</v>
          </cell>
          <cell r="J219" t="str">
            <v>Pemuatan ringan</v>
          </cell>
          <cell r="L219" t="str">
            <v>C.</v>
          </cell>
          <cell r="N219" t="str">
            <v>PERALATAN</v>
          </cell>
        </row>
        <row r="220">
          <cell r="C220" t="str">
            <v>Faktor Efisiensi alat</v>
          </cell>
          <cell r="G220" t="str">
            <v>Fa</v>
          </cell>
          <cell r="H220">
            <v>0.83</v>
          </cell>
          <cell r="I220" t="str">
            <v>-</v>
          </cell>
        </row>
        <row r="221">
          <cell r="C221" t="str">
            <v>Waktu siklus</v>
          </cell>
          <cell r="G221" t="str">
            <v>Ts1</v>
          </cell>
          <cell r="L221" t="str">
            <v>1</v>
          </cell>
          <cell r="N221" t="str">
            <v>Wheel Loader</v>
          </cell>
          <cell r="O221" t="str">
            <v>E15</v>
          </cell>
          <cell r="P221" t="str">
            <v>Jam</v>
          </cell>
          <cell r="Q221">
            <v>3.5698348951360995E-2</v>
          </cell>
          <cell r="R221">
            <v>163808.13869490434</v>
          </cell>
          <cell r="U221">
            <v>5847.680096203635</v>
          </cell>
        </row>
        <row r="222">
          <cell r="C222" t="str">
            <v>- Mencampur</v>
          </cell>
          <cell r="G222" t="str">
            <v>T1</v>
          </cell>
          <cell r="H222">
            <v>1.5</v>
          </cell>
          <cell r="I222" t="str">
            <v>menit</v>
          </cell>
          <cell r="L222" t="str">
            <v>2</v>
          </cell>
          <cell r="N222" t="str">
            <v>Dump Truck</v>
          </cell>
          <cell r="O222" t="str">
            <v>E09</v>
          </cell>
          <cell r="P222" t="str">
            <v>Jam</v>
          </cell>
          <cell r="Q222">
            <v>0.14542063837680036</v>
          </cell>
          <cell r="R222">
            <v>70230.073977639215</v>
          </cell>
          <cell r="U222">
            <v>10212.90219107821</v>
          </cell>
        </row>
        <row r="223">
          <cell r="C223" t="str">
            <v>- Memuat dan lain-lain</v>
          </cell>
          <cell r="G223" t="str">
            <v>T2</v>
          </cell>
          <cell r="H223">
            <v>0.5</v>
          </cell>
          <cell r="I223" t="str">
            <v>menit</v>
          </cell>
          <cell r="L223" t="str">
            <v>3</v>
          </cell>
          <cell r="N223" t="str">
            <v>Motor Grader</v>
          </cell>
          <cell r="O223" t="str">
            <v>E13</v>
          </cell>
          <cell r="P223" t="str">
            <v>Jam</v>
          </cell>
          <cell r="Q223">
            <v>1.1713520749665328E-2</v>
          </cell>
          <cell r="R223">
            <v>201666.62574070093</v>
          </cell>
          <cell r="U223">
            <v>2362.2262051286921</v>
          </cell>
        </row>
        <row r="224">
          <cell r="G224" t="str">
            <v>Ts1</v>
          </cell>
          <cell r="H224">
            <v>2</v>
          </cell>
          <cell r="I224" t="str">
            <v>menit</v>
          </cell>
          <cell r="L224" t="str">
            <v>4</v>
          </cell>
          <cell r="N224" t="str">
            <v>Tandem Roller</v>
          </cell>
          <cell r="O224" t="str">
            <v>E17</v>
          </cell>
          <cell r="P224" t="str">
            <v>Jam</v>
          </cell>
          <cell r="Q224">
            <v>1.7849174475680501E-2</v>
          </cell>
          <cell r="R224">
            <v>293927.19306224468</v>
          </cell>
          <cell r="U224">
            <v>5246.3577521150328</v>
          </cell>
        </row>
        <row r="225">
          <cell r="L225" t="str">
            <v>5</v>
          </cell>
          <cell r="N225" t="str">
            <v>Water Tanker</v>
          </cell>
          <cell r="O225" t="str">
            <v>E23</v>
          </cell>
          <cell r="P225" t="str">
            <v>Jam</v>
          </cell>
          <cell r="Q225">
            <v>2.1084337349397592E-2</v>
          </cell>
          <cell r="R225">
            <v>67020.510980434308</v>
          </cell>
          <cell r="U225">
            <v>1413.0830628404826</v>
          </cell>
        </row>
        <row r="226">
          <cell r="C226" t="str">
            <v>Kap. Prod. / jam =</v>
          </cell>
          <cell r="D226" t="str">
            <v>V x Fb x Fa x 60</v>
          </cell>
          <cell r="G226" t="str">
            <v>Q1</v>
          </cell>
          <cell r="H226">
            <v>28.012500000000003</v>
          </cell>
          <cell r="I226" t="str">
            <v>M3</v>
          </cell>
          <cell r="L226" t="str">
            <v>6</v>
          </cell>
          <cell r="N226" t="str">
            <v>Alat Bantu</v>
          </cell>
          <cell r="P226" t="str">
            <v>Ls</v>
          </cell>
          <cell r="Q226">
            <v>1</v>
          </cell>
          <cell r="R226">
            <v>75</v>
          </cell>
          <cell r="U226">
            <v>75</v>
          </cell>
        </row>
        <row r="227">
          <cell r="D227" t="str">
            <v>Fk x Ts1</v>
          </cell>
        </row>
        <row r="228">
          <cell r="C228" t="str">
            <v>Koefisien Alat / M3</v>
          </cell>
          <cell r="D228" t="str">
            <v xml:space="preserve"> =  1  :  Q1</v>
          </cell>
          <cell r="G228" t="str">
            <v>(E15)</v>
          </cell>
          <cell r="H228">
            <v>3.5698348951360995E-2</v>
          </cell>
          <cell r="I228" t="str">
            <v>Jam</v>
          </cell>
        </row>
        <row r="229">
          <cell r="Q229" t="str">
            <v xml:space="preserve">JUMLAH HARGA PERALATAN   </v>
          </cell>
          <cell r="U229">
            <v>25157.249307366055</v>
          </cell>
        </row>
        <row r="230">
          <cell r="A230" t="str">
            <v>2.b.</v>
          </cell>
          <cell r="C230" t="str">
            <v>DUMP TRUCK</v>
          </cell>
          <cell r="G230" t="str">
            <v>(E09)</v>
          </cell>
        </row>
        <row r="231">
          <cell r="C231" t="str">
            <v>Kapasitas bak</v>
          </cell>
          <cell r="G231" t="str">
            <v>V</v>
          </cell>
          <cell r="H231">
            <v>6</v>
          </cell>
          <cell r="I231" t="str">
            <v>M3</v>
          </cell>
          <cell r="L231" t="str">
            <v>D.</v>
          </cell>
          <cell r="N231" t="str">
            <v>JUMLAH HARGA TENAGA, BAHAN DAN PERALATAN  ( A + B + C )</v>
          </cell>
          <cell r="U231">
            <v>308808.29942325567</v>
          </cell>
        </row>
        <row r="232">
          <cell r="C232" t="str">
            <v>Faktor Efisiensi alat</v>
          </cell>
          <cell r="G232" t="str">
            <v>Fa</v>
          </cell>
          <cell r="H232">
            <v>0.83</v>
          </cell>
          <cell r="I232" t="str">
            <v>-</v>
          </cell>
          <cell r="L232" t="str">
            <v>E.</v>
          </cell>
          <cell r="N232" t="str">
            <v>OVERHEAD &amp; PROFIT</v>
          </cell>
          <cell r="P232">
            <v>10</v>
          </cell>
          <cell r="Q232" t="str">
            <v>%  x  D</v>
          </cell>
          <cell r="U232">
            <v>30880.829942325567</v>
          </cell>
        </row>
        <row r="233">
          <cell r="C233" t="str">
            <v>Kecepatan rata-rata bermuatan</v>
          </cell>
          <cell r="G233" t="str">
            <v>v1</v>
          </cell>
          <cell r="H233">
            <v>45</v>
          </cell>
          <cell r="I233" t="str">
            <v>KM / Jam</v>
          </cell>
          <cell r="L233" t="str">
            <v>F.</v>
          </cell>
          <cell r="N233" t="str">
            <v>HARGA SATUAN PEKERJAAN  ( D + E )</v>
          </cell>
          <cell r="U233">
            <v>339689.1293655812</v>
          </cell>
        </row>
        <row r="234">
          <cell r="C234" t="str">
            <v>Kecepatan rata-rata kosong</v>
          </cell>
          <cell r="G234" t="str">
            <v>v2</v>
          </cell>
          <cell r="H234">
            <v>60</v>
          </cell>
          <cell r="I234" t="str">
            <v>KM / Jam</v>
          </cell>
          <cell r="L234" t="str">
            <v>Note: 1</v>
          </cell>
          <cell r="N234" t="str">
            <v>SATUAN dapat berdasarkan atas jam operasi untuk Tenaga Kerja dan Peralatan, volume dan/atau ukuran</v>
          </cell>
        </row>
        <row r="235">
          <cell r="C235" t="str">
            <v>Waktu Siklus  :  - Waktu memuat = V : Q1 x 60</v>
          </cell>
          <cell r="G235" t="str">
            <v>T1</v>
          </cell>
          <cell r="H235">
            <v>12.851405622489958</v>
          </cell>
          <cell r="I235" t="str">
            <v>menit</v>
          </cell>
          <cell r="N235" t="str">
            <v>berat untuk bahan-bahan.</v>
          </cell>
        </row>
        <row r="236">
          <cell r="C236" t="str">
            <v>- Waktu tempuh isi = (L : v1) x 60 menit</v>
          </cell>
          <cell r="G236" t="str">
            <v>T2</v>
          </cell>
          <cell r="H236">
            <v>11.633333333333333</v>
          </cell>
          <cell r="I236" t="str">
            <v>menit</v>
          </cell>
          <cell r="L236">
            <v>2</v>
          </cell>
          <cell r="N236" t="str">
            <v>Kuantitas satuan adalah kuantitas setiap komponen untuk menyelesaikan satu satuan pekerjaan dari nomor</v>
          </cell>
        </row>
        <row r="237">
          <cell r="C237" t="str">
            <v>- Waktu tempuh kosong = (L : v2) x 60 menit</v>
          </cell>
          <cell r="G237" t="str">
            <v>T3</v>
          </cell>
          <cell r="H237">
            <v>8.7249999999999996</v>
          </cell>
          <cell r="I237" t="str">
            <v>menit</v>
          </cell>
          <cell r="N237" t="str">
            <v>mata pembayaran.</v>
          </cell>
        </row>
        <row r="238">
          <cell r="C238" t="str">
            <v>- Lain-lain termasuk menurunkan Agregat</v>
          </cell>
          <cell r="G238" t="str">
            <v>T4</v>
          </cell>
          <cell r="H238">
            <v>3</v>
          </cell>
          <cell r="I238" t="str">
            <v>menit</v>
          </cell>
          <cell r="L238">
            <v>3</v>
          </cell>
          <cell r="N238" t="str">
            <v>Biaya satuan untuk peralatan sudah termasuk bahan bakar, bahan habis dipakai dan operator.</v>
          </cell>
        </row>
        <row r="239">
          <cell r="G239" t="str">
            <v>Ts2</v>
          </cell>
          <cell r="H239">
            <v>36.20973895582329</v>
          </cell>
          <cell r="I239" t="str">
            <v>menit</v>
          </cell>
          <cell r="L239">
            <v>4</v>
          </cell>
          <cell r="N239" t="str">
            <v>Biaya satuan sudah termasuk pengeluaran untuk seluruh pajak yang berkaitan (tetapi tidak termasuk PPN</v>
          </cell>
        </row>
        <row r="240">
          <cell r="J240" t="str">
            <v>Berlanjut ke halaman berikut</v>
          </cell>
          <cell r="N240" t="str">
            <v>yang dibayar dari kontrak) dan biaya-biaya lainnya.</v>
          </cell>
        </row>
        <row r="241">
          <cell r="A241" t="str">
            <v>ITEM PEMBAYARAN NO.</v>
          </cell>
          <cell r="D241" t="str">
            <v>:  4.2 (2)</v>
          </cell>
          <cell r="J241" t="str">
            <v>Analisa EI-422</v>
          </cell>
        </row>
        <row r="242">
          <cell r="A242" t="str">
            <v>JENIS PEKERJAAN</v>
          </cell>
          <cell r="D242" t="str">
            <v>:  Lps. Pond. Ag. Kls. B, CBR Min 35%</v>
          </cell>
        </row>
        <row r="243">
          <cell r="A243" t="str">
            <v>SATUAN PEMBAYARAN</v>
          </cell>
          <cell r="D243" t="str">
            <v>:  M3</v>
          </cell>
          <cell r="J243" t="str">
            <v xml:space="preserve">         URAIAN ANALISA HARGA SATUAN</v>
          </cell>
        </row>
        <row r="244">
          <cell r="J244" t="str">
            <v>Lanjutan</v>
          </cell>
        </row>
        <row r="246">
          <cell r="A246" t="str">
            <v>No.</v>
          </cell>
          <cell r="C246" t="str">
            <v>U R A I A N</v>
          </cell>
          <cell r="G246" t="str">
            <v>KODE</v>
          </cell>
          <cell r="H246" t="str">
            <v>KOEF.</v>
          </cell>
          <cell r="I246" t="str">
            <v>SATUAN</v>
          </cell>
          <cell r="J246" t="str">
            <v>KETERANGAN</v>
          </cell>
        </row>
        <row r="249">
          <cell r="C249" t="str">
            <v xml:space="preserve">Kap. Prod. / Jam = </v>
          </cell>
          <cell r="D249" t="str">
            <v>V x Fa x 60</v>
          </cell>
          <cell r="G249" t="str">
            <v>Q2</v>
          </cell>
          <cell r="H249">
            <v>6.8766030129017413</v>
          </cell>
          <cell r="I249" t="str">
            <v>M3</v>
          </cell>
        </row>
        <row r="250">
          <cell r="D250" t="str">
            <v>Fk x Ts2</v>
          </cell>
        </row>
        <row r="251">
          <cell r="C251" t="str">
            <v>Koefisien Alat / M3</v>
          </cell>
          <cell r="D251" t="str">
            <v xml:space="preserve"> = 1 : Q2</v>
          </cell>
          <cell r="G251" t="str">
            <v>(E08)</v>
          </cell>
          <cell r="H251">
            <v>0.14542063837680036</v>
          </cell>
          <cell r="I251" t="str">
            <v>Jam</v>
          </cell>
        </row>
        <row r="253">
          <cell r="A253" t="str">
            <v>2.c.</v>
          </cell>
          <cell r="C253" t="str">
            <v>MOTOR GRADER</v>
          </cell>
          <cell r="G253" t="str">
            <v>(E13)</v>
          </cell>
        </row>
        <row r="254">
          <cell r="C254" t="str">
            <v>Panjang hamparaan</v>
          </cell>
          <cell r="G254" t="str">
            <v>Lh</v>
          </cell>
          <cell r="H254">
            <v>50</v>
          </cell>
          <cell r="I254" t="str">
            <v>M</v>
          </cell>
        </row>
        <row r="255">
          <cell r="C255" t="str">
            <v>Lebar efektif kerja blade</v>
          </cell>
          <cell r="G255" t="str">
            <v>b</v>
          </cell>
          <cell r="H255">
            <v>2.4</v>
          </cell>
          <cell r="I255" t="str">
            <v>M</v>
          </cell>
        </row>
        <row r="256">
          <cell r="C256" t="str">
            <v>Faktor Efisiensi alat</v>
          </cell>
          <cell r="G256" t="str">
            <v>Fa</v>
          </cell>
          <cell r="H256">
            <v>0.83</v>
          </cell>
          <cell r="I256" t="str">
            <v>-</v>
          </cell>
        </row>
        <row r="257">
          <cell r="C257" t="str">
            <v>Kecepatan rata-rata alat</v>
          </cell>
          <cell r="G257" t="str">
            <v>v</v>
          </cell>
          <cell r="H257">
            <v>4</v>
          </cell>
          <cell r="I257" t="str">
            <v>KM / Jam</v>
          </cell>
        </row>
        <row r="258">
          <cell r="C258" t="str">
            <v>Jumlah lintasan</v>
          </cell>
          <cell r="G258" t="str">
            <v>n</v>
          </cell>
          <cell r="H258">
            <v>6</v>
          </cell>
          <cell r="I258" t="str">
            <v>lintasan</v>
          </cell>
          <cell r="J258" t="str">
            <v>3 x pp</v>
          </cell>
        </row>
        <row r="259">
          <cell r="C259" t="str">
            <v>Waktu Siklus</v>
          </cell>
          <cell r="G259" t="str">
            <v>Ts3</v>
          </cell>
        </row>
        <row r="260">
          <cell r="C260" t="str">
            <v>- Perataan 1 lintasan  = (Lh x 60) : (v x 1000)</v>
          </cell>
          <cell r="G260" t="str">
            <v>T1</v>
          </cell>
          <cell r="H260">
            <v>0.75</v>
          </cell>
          <cell r="I260" t="str">
            <v>menit</v>
          </cell>
        </row>
        <row r="261">
          <cell r="C261" t="str">
            <v>- Lain-lain</v>
          </cell>
          <cell r="G261" t="str">
            <v>T2</v>
          </cell>
          <cell r="H261">
            <v>1</v>
          </cell>
          <cell r="I261" t="str">
            <v>menit</v>
          </cell>
        </row>
        <row r="262">
          <cell r="G262" t="str">
            <v>Ts3</v>
          </cell>
          <cell r="H262">
            <v>1.75</v>
          </cell>
          <cell r="I262" t="str">
            <v>menit</v>
          </cell>
        </row>
        <row r="264">
          <cell r="C264" t="str">
            <v>Kap.Prod. / jam =</v>
          </cell>
          <cell r="D264" t="str">
            <v>Lh x b x t x Fa x 60</v>
          </cell>
          <cell r="G264" t="str">
            <v>Q3</v>
          </cell>
          <cell r="H264">
            <v>85.371428571428567</v>
          </cell>
          <cell r="I264" t="str">
            <v>M3</v>
          </cell>
        </row>
        <row r="265">
          <cell r="D265" t="str">
            <v>n x Ts3</v>
          </cell>
        </row>
        <row r="266">
          <cell r="C266" t="str">
            <v>Koefisien Alat / M3</v>
          </cell>
          <cell r="D266" t="str">
            <v xml:space="preserve"> = 1 : Q3</v>
          </cell>
          <cell r="G266" t="str">
            <v>(E13)</v>
          </cell>
          <cell r="H266">
            <v>1.1713520749665328E-2</v>
          </cell>
          <cell r="I266" t="str">
            <v>Jam</v>
          </cell>
        </row>
        <row r="268">
          <cell r="A268" t="str">
            <v>2.d.</v>
          </cell>
          <cell r="C268" t="str">
            <v>TANDEM ROLLER</v>
          </cell>
          <cell r="G268" t="str">
            <v>(E17)</v>
          </cell>
        </row>
        <row r="269">
          <cell r="C269" t="str">
            <v>Kecepatan rata-rata</v>
          </cell>
          <cell r="G269" t="str">
            <v>v</v>
          </cell>
          <cell r="H269">
            <v>3</v>
          </cell>
          <cell r="I269" t="str">
            <v>KM / Jam</v>
          </cell>
        </row>
        <row r="270">
          <cell r="C270" t="str">
            <v>Lebar efektif pemadatan</v>
          </cell>
          <cell r="G270" t="str">
            <v>b</v>
          </cell>
          <cell r="H270">
            <v>1.2</v>
          </cell>
          <cell r="I270" t="str">
            <v>M</v>
          </cell>
        </row>
        <row r="271">
          <cell r="C271" t="str">
            <v>Jumlah lintasan</v>
          </cell>
          <cell r="G271" t="str">
            <v>n</v>
          </cell>
          <cell r="H271">
            <v>8</v>
          </cell>
          <cell r="I271" t="str">
            <v>lintasan</v>
          </cell>
        </row>
        <row r="272">
          <cell r="C272" t="str">
            <v>Faktor Efisiensi alat</v>
          </cell>
          <cell r="G272" t="str">
            <v>Fa</v>
          </cell>
          <cell r="H272">
            <v>0.83</v>
          </cell>
          <cell r="I272" t="str">
            <v>-</v>
          </cell>
        </row>
        <row r="274">
          <cell r="C274" t="str">
            <v>Kap.Prod./jam =</v>
          </cell>
          <cell r="D274" t="str">
            <v>(v x 1000) x b x t x Fa</v>
          </cell>
          <cell r="G274" t="str">
            <v>Q4</v>
          </cell>
          <cell r="H274">
            <v>56.024999999999999</v>
          </cell>
          <cell r="I274" t="str">
            <v>M3</v>
          </cell>
        </row>
        <row r="275">
          <cell r="D275" t="str">
            <v>n</v>
          </cell>
        </row>
        <row r="276">
          <cell r="C276" t="str">
            <v>Koefisien Alat / M3</v>
          </cell>
          <cell r="D276" t="str">
            <v xml:space="preserve"> = 1 : Q4</v>
          </cell>
          <cell r="G276" t="str">
            <v>(E17)</v>
          </cell>
          <cell r="H276">
            <v>1.7849174475680501E-2</v>
          </cell>
          <cell r="I276" t="str">
            <v>Jam</v>
          </cell>
        </row>
        <row r="279">
          <cell r="A279" t="str">
            <v>2.e.</v>
          </cell>
          <cell r="C279" t="str">
            <v>WATER TANKER</v>
          </cell>
          <cell r="G279" t="str">
            <v>(E23)</v>
          </cell>
        </row>
        <row r="280">
          <cell r="C280" t="str">
            <v>Volume Tangki air</v>
          </cell>
          <cell r="G280" t="str">
            <v>V</v>
          </cell>
          <cell r="H280">
            <v>4</v>
          </cell>
          <cell r="I280" t="str">
            <v>M3</v>
          </cell>
          <cell r="J280" t="str">
            <v>Lump Sum</v>
          </cell>
        </row>
        <row r="281">
          <cell r="C281" t="str">
            <v>Kebutuhan air / M3 agregat padat</v>
          </cell>
          <cell r="G281" t="str">
            <v>Wc</v>
          </cell>
          <cell r="H281">
            <v>7.0000000000000007E-2</v>
          </cell>
          <cell r="I281" t="str">
            <v>M3</v>
          </cell>
        </row>
        <row r="282">
          <cell r="C282" t="str">
            <v>Pengisian tangki / Jam</v>
          </cell>
          <cell r="G282" t="str">
            <v>n</v>
          </cell>
          <cell r="H282">
            <v>1</v>
          </cell>
          <cell r="I282" t="str">
            <v>kali</v>
          </cell>
        </row>
        <row r="283">
          <cell r="C283" t="str">
            <v>Faktor efisiensi alat</v>
          </cell>
          <cell r="G283" t="str">
            <v>Fa</v>
          </cell>
          <cell r="H283">
            <v>0.83</v>
          </cell>
          <cell r="I283" t="str">
            <v>-</v>
          </cell>
        </row>
        <row r="285">
          <cell r="C285" t="str">
            <v>Kap. Prod. / Jam  =</v>
          </cell>
          <cell r="D285" t="str">
            <v>V x n Fa</v>
          </cell>
          <cell r="G285" t="str">
            <v>Q5</v>
          </cell>
          <cell r="H285">
            <v>47.428571428571423</v>
          </cell>
          <cell r="I285" t="str">
            <v>M3</v>
          </cell>
        </row>
        <row r="286">
          <cell r="D286" t="str">
            <v>Wc</v>
          </cell>
        </row>
        <row r="288">
          <cell r="C288" t="str">
            <v>Koefisien Alat / M3</v>
          </cell>
          <cell r="D288" t="str">
            <v xml:space="preserve"> =   1 : Q5</v>
          </cell>
          <cell r="G288" t="str">
            <v>(E23)</v>
          </cell>
          <cell r="H288">
            <v>2.1084337349397592E-2</v>
          </cell>
          <cell r="I288" t="str">
            <v>Jam</v>
          </cell>
        </row>
        <row r="292">
          <cell r="C292" t="str">
            <v>ALAT BANTU</v>
          </cell>
        </row>
        <row r="293">
          <cell r="C293" t="str">
            <v>diperlukan :</v>
          </cell>
        </row>
        <row r="294">
          <cell r="C294" t="str">
            <v>- Kereta dorong   = 2 buah</v>
          </cell>
        </row>
        <row r="295">
          <cell r="C295" t="str">
            <v>- Sekop                = 3 buah</v>
          </cell>
        </row>
        <row r="296">
          <cell r="C296" t="str">
            <v>- Garpu                = 2 buah</v>
          </cell>
        </row>
        <row r="299">
          <cell r="J299" t="str">
            <v>Berlanjut ke halaman berikut</v>
          </cell>
        </row>
        <row r="300">
          <cell r="A300" t="str">
            <v>ITEM PEMBAYARAN NO.</v>
          </cell>
          <cell r="D300" t="str">
            <v>:  4.2 (2)</v>
          </cell>
          <cell r="J300" t="str">
            <v>Analisa EI-422</v>
          </cell>
        </row>
        <row r="301">
          <cell r="A301" t="str">
            <v>JENIS PEKERJAAN</v>
          </cell>
          <cell r="D301" t="str">
            <v>:  Lps. Pond. Ag. Kls. B, CBR Min 35%</v>
          </cell>
        </row>
        <row r="302">
          <cell r="A302" t="str">
            <v>SATUAN PEMBAYARAN</v>
          </cell>
          <cell r="D302" t="str">
            <v>:  M3</v>
          </cell>
          <cell r="J302" t="str">
            <v xml:space="preserve">         URAIAN ANALISA HARGA SATUAN</v>
          </cell>
        </row>
        <row r="303">
          <cell r="J303" t="str">
            <v>Lanjutan</v>
          </cell>
        </row>
        <row r="305">
          <cell r="A305" t="str">
            <v>No.</v>
          </cell>
          <cell r="C305" t="str">
            <v>U R A I A N</v>
          </cell>
          <cell r="G305" t="str">
            <v>KODE</v>
          </cell>
          <cell r="H305" t="str">
            <v>KOEF.</v>
          </cell>
          <cell r="I305" t="str">
            <v>SATUAN</v>
          </cell>
          <cell r="J305" t="str">
            <v>KETERANGAN</v>
          </cell>
        </row>
        <row r="308">
          <cell r="A308" t="str">
            <v xml:space="preserve">   3.</v>
          </cell>
          <cell r="C308" t="str">
            <v>TENAGA</v>
          </cell>
        </row>
        <row r="309">
          <cell r="C309" t="str">
            <v>Produksi menentukan : WHEEL LOADER</v>
          </cell>
          <cell r="G309" t="str">
            <v>Q1</v>
          </cell>
          <cell r="H309">
            <v>28.012500000000003</v>
          </cell>
          <cell r="I309" t="str">
            <v>M3/Jam</v>
          </cell>
        </row>
        <row r="310">
          <cell r="C310" t="str">
            <v>Produksi Agregat / hari  =  Tk x Q1</v>
          </cell>
          <cell r="G310" t="str">
            <v>Qt</v>
          </cell>
          <cell r="H310">
            <v>196.08750000000003</v>
          </cell>
          <cell r="I310" t="str">
            <v>M3</v>
          </cell>
        </row>
        <row r="311">
          <cell r="C311" t="str">
            <v>Kebutuhan tenaga :</v>
          </cell>
        </row>
        <row r="312">
          <cell r="D312" t="str">
            <v>- Pekerja</v>
          </cell>
          <cell r="G312" t="str">
            <v>P</v>
          </cell>
          <cell r="H312">
            <v>7</v>
          </cell>
          <cell r="I312" t="str">
            <v>orang</v>
          </cell>
        </row>
        <row r="313">
          <cell r="D313" t="str">
            <v>- Mandor</v>
          </cell>
          <cell r="G313" t="str">
            <v>M</v>
          </cell>
          <cell r="H313">
            <v>1</v>
          </cell>
          <cell r="I313" t="str">
            <v>orang</v>
          </cell>
        </row>
        <row r="315">
          <cell r="C315" t="str">
            <v>Koefisien tenaga / M3     :</v>
          </cell>
        </row>
        <row r="316">
          <cell r="D316" t="str">
            <v>- Pekerja</v>
          </cell>
          <cell r="E316" t="str">
            <v>= (Tk x P) : Qt</v>
          </cell>
          <cell r="G316" t="str">
            <v>(L01)</v>
          </cell>
          <cell r="H316">
            <v>0.24988844265952695</v>
          </cell>
          <cell r="I316" t="str">
            <v>Jam</v>
          </cell>
        </row>
        <row r="317">
          <cell r="D317" t="str">
            <v>- Mandor</v>
          </cell>
          <cell r="E317" t="str">
            <v>= (Tk x M) : Qt</v>
          </cell>
          <cell r="G317" t="str">
            <v>(L03)</v>
          </cell>
          <cell r="H317">
            <v>3.5698348951360995E-2</v>
          </cell>
          <cell r="I317" t="str">
            <v>Jam</v>
          </cell>
        </row>
        <row r="319">
          <cell r="A319" t="str">
            <v>4.</v>
          </cell>
          <cell r="C319" t="str">
            <v>HARGA DASAR SATUAN UPAH, BAHAN DAN ALAT</v>
          </cell>
        </row>
        <row r="320">
          <cell r="C320" t="str">
            <v>Lihat lampiran.</v>
          </cell>
        </row>
        <row r="322">
          <cell r="A322" t="str">
            <v>5.</v>
          </cell>
          <cell r="C322" t="str">
            <v>ANALISA HARGA SATUAN PEKERJAAN</v>
          </cell>
        </row>
        <row r="323">
          <cell r="C323" t="str">
            <v>Lihat perhitungan dalam FORMULIR STANDAR UNTUK</v>
          </cell>
        </row>
        <row r="324">
          <cell r="C324" t="str">
            <v>PEREKEMAN ANALISA MASING-MASING HARGA</v>
          </cell>
        </row>
        <row r="325">
          <cell r="C325" t="str">
            <v>SATUAN.</v>
          </cell>
        </row>
        <row r="326">
          <cell r="C326" t="str">
            <v>Didapat Harga Satuan Pekerjaan :</v>
          </cell>
        </row>
        <row r="328">
          <cell r="C328" t="str">
            <v xml:space="preserve">Rp.  </v>
          </cell>
          <cell r="D328">
            <v>339689.1293655812</v>
          </cell>
          <cell r="E328" t="str">
            <v xml:space="preserve"> / M3.</v>
          </cell>
        </row>
        <row r="331">
          <cell r="A331" t="str">
            <v>6.</v>
          </cell>
          <cell r="C331" t="str">
            <v>WAKTU PELAKSANAAN YANG DIPERLUKAN</v>
          </cell>
        </row>
        <row r="332">
          <cell r="C332" t="str">
            <v>Waktu pelaksanaan</v>
          </cell>
          <cell r="D332" t="str">
            <v>:  . . . . . . .  bulan</v>
          </cell>
        </row>
        <row r="334">
          <cell r="A334" t="str">
            <v>7.</v>
          </cell>
          <cell r="C334" t="str">
            <v>VOLUME PEKERJAAN YANG DIPERLUKAN</v>
          </cell>
        </row>
        <row r="335">
          <cell r="C335" t="str">
            <v>Volume pekerjaan  :</v>
          </cell>
          <cell r="D335">
            <v>0</v>
          </cell>
          <cell r="E335" t="str">
            <v>M3</v>
          </cell>
        </row>
        <row r="359">
          <cell r="A359" t="str">
            <v>ITEM PEMBAYARAN NO.</v>
          </cell>
          <cell r="D359" t="str">
            <v>:  4.2 (4)</v>
          </cell>
          <cell r="J359" t="str">
            <v>Analisa EI-424</v>
          </cell>
          <cell r="T359" t="str">
            <v>Analisa EI-424</v>
          </cell>
        </row>
        <row r="360">
          <cell r="A360" t="str">
            <v>JENIS PEKERJAAN</v>
          </cell>
          <cell r="D360" t="str">
            <v>:  SEMEN Utk. Pond. Semen Tanah</v>
          </cell>
        </row>
        <row r="361">
          <cell r="A361" t="str">
            <v>SATUAN PEMBAYARAN</v>
          </cell>
          <cell r="D361" t="str">
            <v>:  TON</v>
          </cell>
          <cell r="J361" t="str">
            <v xml:space="preserve">         URAIAN ANALISA HARGA SATUAN</v>
          </cell>
          <cell r="L361" t="str">
            <v>FORMULIR STANDAR UNTUK</v>
          </cell>
        </row>
        <row r="362">
          <cell r="L362" t="str">
            <v>PEREKAMAN ANALISA MASING-MASING HARGA SATUAN</v>
          </cell>
        </row>
        <row r="363">
          <cell r="L363" t="str">
            <v/>
          </cell>
        </row>
        <row r="364">
          <cell r="A364" t="str">
            <v>No.</v>
          </cell>
          <cell r="C364" t="str">
            <v>U R A I A N</v>
          </cell>
          <cell r="G364" t="str">
            <v>KODE</v>
          </cell>
          <cell r="H364" t="str">
            <v>KOEF.</v>
          </cell>
          <cell r="I364" t="str">
            <v>SATUAN</v>
          </cell>
          <cell r="J364" t="str">
            <v>KETERANGAN</v>
          </cell>
        </row>
        <row r="366">
          <cell r="L366" t="str">
            <v>PROYEK</v>
          </cell>
          <cell r="O366" t="str">
            <v>:</v>
          </cell>
        </row>
        <row r="367">
          <cell r="A367" t="str">
            <v>I.</v>
          </cell>
          <cell r="C367" t="str">
            <v>ASUMSI</v>
          </cell>
          <cell r="L367" t="str">
            <v>No. PAKET KONTRAK</v>
          </cell>
          <cell r="O367" t="str">
            <v>:</v>
          </cell>
        </row>
        <row r="368">
          <cell r="A368">
            <v>1</v>
          </cell>
          <cell r="C368" t="str">
            <v>Pekerjaan dilakukan secara manual</v>
          </cell>
          <cell r="L368" t="str">
            <v>NAMA PAKET</v>
          </cell>
          <cell r="O368" t="str">
            <v>:</v>
          </cell>
        </row>
        <row r="369">
          <cell r="A369">
            <v>2</v>
          </cell>
          <cell r="C369" t="str">
            <v>Lokasi pekerjaan : sepanjang jalan</v>
          </cell>
          <cell r="L369" t="str">
            <v>PROP / KAB / KODYA</v>
          </cell>
          <cell r="O369" t="str">
            <v>:</v>
          </cell>
        </row>
        <row r="370">
          <cell r="A370">
            <v>3</v>
          </cell>
          <cell r="C370" t="str">
            <v>Kondisi Jalan   :  sedang / baik</v>
          </cell>
          <cell r="L370" t="str">
            <v>ITEM PEMBAYARAN NO.</v>
          </cell>
          <cell r="O370" t="str">
            <v>:  4.2 (4)</v>
          </cell>
          <cell r="R370" t="str">
            <v>PERKIRAAN VOL. PEK.</v>
          </cell>
          <cell r="T370" t="str">
            <v>:</v>
          </cell>
          <cell r="U370">
            <v>0</v>
          </cell>
        </row>
        <row r="371">
          <cell r="A371">
            <v>4</v>
          </cell>
          <cell r="C371" t="str">
            <v>Jarak rata-rata Base Camp ke lokasi pekerjaan</v>
          </cell>
          <cell r="G371" t="str">
            <v>L</v>
          </cell>
          <cell r="H371">
            <v>8.7249999999999996</v>
          </cell>
          <cell r="I371" t="str">
            <v>Km</v>
          </cell>
          <cell r="L371" t="str">
            <v>JENIS PEKERJAAN</v>
          </cell>
          <cell r="O371" t="str">
            <v>:  SEMEN Utk. Pond. Semen Tanah</v>
          </cell>
          <cell r="R371" t="str">
            <v>TOTAL HARGA (Rp.)</v>
          </cell>
          <cell r="T371" t="str">
            <v>:</v>
          </cell>
          <cell r="U371">
            <v>0</v>
          </cell>
        </row>
        <row r="372">
          <cell r="A372">
            <v>5</v>
          </cell>
          <cell r="C372" t="str">
            <v>Jam kerja efektif per-hari</v>
          </cell>
          <cell r="G372" t="str">
            <v>Tk</v>
          </cell>
          <cell r="H372">
            <v>7</v>
          </cell>
          <cell r="I372" t="str">
            <v>Jam</v>
          </cell>
          <cell r="L372" t="str">
            <v>SATUAN PEMBAYARAN</v>
          </cell>
          <cell r="O372" t="str">
            <v>:  TON</v>
          </cell>
          <cell r="R372" t="str">
            <v>% THD. BIAYA PROYEK</v>
          </cell>
          <cell r="T372" t="str">
            <v>:</v>
          </cell>
          <cell r="U372" t="e">
            <v>#DIV/0!</v>
          </cell>
        </row>
        <row r="373">
          <cell r="A373">
            <v>6</v>
          </cell>
          <cell r="C373" t="str">
            <v>Semen diangkut dari Base Camp ke lapangan</v>
          </cell>
        </row>
        <row r="374">
          <cell r="C374" t="str">
            <v>dengan menggunakan Dump Truck</v>
          </cell>
        </row>
        <row r="375">
          <cell r="A375">
            <v>7</v>
          </cell>
          <cell r="C375" t="str">
            <v>Satu hari dapat diselesaikan hamparan Soil Cement</v>
          </cell>
          <cell r="Q375" t="str">
            <v>PERKIRAAN</v>
          </cell>
          <cell r="R375" t="str">
            <v>HARGA</v>
          </cell>
          <cell r="S375" t="str">
            <v>JUMLAH</v>
          </cell>
        </row>
        <row r="376">
          <cell r="C376" t="str">
            <v>sepanjang</v>
          </cell>
          <cell r="G376" t="str">
            <v>Ls</v>
          </cell>
          <cell r="H376">
            <v>400</v>
          </cell>
          <cell r="I376" t="str">
            <v>M</v>
          </cell>
          <cell r="L376" t="str">
            <v>NO.</v>
          </cell>
          <cell r="N376" t="str">
            <v>KOMPONEN</v>
          </cell>
          <cell r="P376" t="str">
            <v>SATUAN</v>
          </cell>
          <cell r="Q376" t="str">
            <v>KUANTITAS</v>
          </cell>
          <cell r="R376" t="str">
            <v>SATUAN</v>
          </cell>
          <cell r="S376" t="str">
            <v>HARGA</v>
          </cell>
        </row>
        <row r="377">
          <cell r="A377">
            <v>8</v>
          </cell>
          <cell r="C377" t="str">
            <v>Faktor kehilangan bahan</v>
          </cell>
          <cell r="G377" t="str">
            <v>Fh</v>
          </cell>
          <cell r="H377">
            <v>1.05</v>
          </cell>
          <cell r="I377" t="str">
            <v>-</v>
          </cell>
          <cell r="R377" t="str">
            <v>(Rp.)</v>
          </cell>
          <cell r="S377" t="str">
            <v>(Rp.)</v>
          </cell>
        </row>
        <row r="378">
          <cell r="A378">
            <v>9</v>
          </cell>
          <cell r="C378" t="str">
            <v>Tebal hamparan</v>
          </cell>
          <cell r="G378" t="str">
            <v>t</v>
          </cell>
          <cell r="H378">
            <v>0.15</v>
          </cell>
          <cell r="I378" t="str">
            <v>M</v>
          </cell>
        </row>
        <row r="380">
          <cell r="A380" t="str">
            <v>II.</v>
          </cell>
          <cell r="C380" t="str">
            <v>URUTAN KERJA</v>
          </cell>
          <cell r="L380" t="str">
            <v>A.</v>
          </cell>
          <cell r="N380" t="str">
            <v>TENAGA</v>
          </cell>
        </row>
        <row r="381">
          <cell r="A381">
            <v>1</v>
          </cell>
          <cell r="C381" t="str">
            <v>Dump Truck mengangkut semen dari Base Camp</v>
          </cell>
        </row>
        <row r="382">
          <cell r="C382" t="str">
            <v>ke lokasi Pekerjaan</v>
          </cell>
          <cell r="L382" t="str">
            <v>1.</v>
          </cell>
          <cell r="N382" t="str">
            <v>Pekerja</v>
          </cell>
          <cell r="O382" t="str">
            <v>(L01)</v>
          </cell>
          <cell r="P382" t="str">
            <v>Jam</v>
          </cell>
          <cell r="Q382">
            <v>2.4305555555555554</v>
          </cell>
          <cell r="R382">
            <v>2857.14</v>
          </cell>
          <cell r="U382">
            <v>6944.4374999999991</v>
          </cell>
        </row>
        <row r="383">
          <cell r="A383">
            <v>2</v>
          </cell>
          <cell r="C383" t="str">
            <v>Semen diatur/disusun di tempat hamparan</v>
          </cell>
          <cell r="L383" t="str">
            <v>2.</v>
          </cell>
          <cell r="N383" t="str">
            <v>Mandor</v>
          </cell>
          <cell r="O383" t="str">
            <v>(L03)</v>
          </cell>
          <cell r="P383" t="str">
            <v>Jam</v>
          </cell>
          <cell r="Q383">
            <v>0.16203703703703703</v>
          </cell>
          <cell r="R383">
            <v>3214.29</v>
          </cell>
          <cell r="U383">
            <v>520.83402777777781</v>
          </cell>
        </row>
        <row r="384">
          <cell r="C384" t="str">
            <v>soil/tanah oleh tenaga manusia</v>
          </cell>
        </row>
        <row r="386">
          <cell r="A386" t="str">
            <v>III.</v>
          </cell>
          <cell r="C386" t="str">
            <v>PEMAKAIAN BAHAN, ALAT DAN TENAGA</v>
          </cell>
          <cell r="Q386" t="str">
            <v xml:space="preserve">JUMLAH HARGA TENAGA   </v>
          </cell>
          <cell r="U386">
            <v>7465.271527777777</v>
          </cell>
        </row>
        <row r="387">
          <cell r="A387" t="str">
            <v xml:space="preserve">   1.</v>
          </cell>
          <cell r="C387" t="str">
            <v>BAHAN</v>
          </cell>
        </row>
        <row r="388">
          <cell r="C388" t="str">
            <v>Semen yang diperlukan / ton   = (1 x Fh) x 1000</v>
          </cell>
          <cell r="G388" t="str">
            <v>(M12)</v>
          </cell>
          <cell r="H388">
            <v>1050</v>
          </cell>
          <cell r="I388" t="str">
            <v>Kg</v>
          </cell>
          <cell r="L388" t="str">
            <v>B.</v>
          </cell>
          <cell r="N388" t="str">
            <v>BAHAN</v>
          </cell>
        </row>
        <row r="389">
          <cell r="L389" t="str">
            <v>1.</v>
          </cell>
          <cell r="N389" t="str">
            <v>Semen</v>
          </cell>
          <cell r="O389" t="str">
            <v>(M12)</v>
          </cell>
          <cell r="P389" t="str">
            <v>Kg</v>
          </cell>
          <cell r="Q389">
            <v>1050</v>
          </cell>
          <cell r="R389">
            <v>550.92499999999995</v>
          </cell>
          <cell r="U389">
            <v>578471.25</v>
          </cell>
        </row>
        <row r="390">
          <cell r="A390" t="str">
            <v xml:space="preserve">   2.</v>
          </cell>
          <cell r="C390" t="str">
            <v>ALAT</v>
          </cell>
        </row>
        <row r="391">
          <cell r="A391" t="str">
            <v>2.a.</v>
          </cell>
          <cell r="C391" t="str">
            <v>DUMP TRUCK</v>
          </cell>
          <cell r="G391" t="str">
            <v>(E08)</v>
          </cell>
        </row>
        <row r="392">
          <cell r="C392" t="str">
            <v>Kapasitas bak</v>
          </cell>
          <cell r="G392" t="str">
            <v>V</v>
          </cell>
          <cell r="H392">
            <v>10</v>
          </cell>
          <cell r="I392" t="str">
            <v>Ton</v>
          </cell>
        </row>
        <row r="393">
          <cell r="C393" t="str">
            <v>Faktor efisiensi alat</v>
          </cell>
          <cell r="G393" t="str">
            <v>Fa</v>
          </cell>
          <cell r="H393">
            <v>0.83</v>
          </cell>
          <cell r="I393" t="str">
            <v>-</v>
          </cell>
        </row>
        <row r="394">
          <cell r="C394" t="str">
            <v>Kecepatan rata-rata bermuatan</v>
          </cell>
          <cell r="G394" t="str">
            <v>v1</v>
          </cell>
          <cell r="H394">
            <v>45</v>
          </cell>
          <cell r="I394" t="str">
            <v>Km / Jam</v>
          </cell>
        </row>
        <row r="395">
          <cell r="C395" t="str">
            <v>Kecepatan rata-rata kosong</v>
          </cell>
          <cell r="G395" t="str">
            <v>v2</v>
          </cell>
          <cell r="H395">
            <v>60</v>
          </cell>
          <cell r="I395" t="str">
            <v>Km / Jam</v>
          </cell>
        </row>
        <row r="396">
          <cell r="C396" t="str">
            <v>Waktu siklus</v>
          </cell>
          <cell r="G396" t="str">
            <v>Ts1</v>
          </cell>
          <cell r="Q396" t="str">
            <v xml:space="preserve">JUMLAH HARGA BAHAN   </v>
          </cell>
          <cell r="U396">
            <v>578471.25</v>
          </cell>
        </row>
        <row r="397">
          <cell r="C397" t="str">
            <v>- Waktu tempuh isi            = (L : v1) x 60</v>
          </cell>
          <cell r="G397" t="str">
            <v>T1</v>
          </cell>
          <cell r="H397">
            <v>11.633333333333333</v>
          </cell>
          <cell r="I397" t="str">
            <v>menit</v>
          </cell>
        </row>
        <row r="398">
          <cell r="C398" t="str">
            <v>- Waktu tempuh kosong   = (L : v2) x 60</v>
          </cell>
          <cell r="G398" t="str">
            <v>T2</v>
          </cell>
          <cell r="H398">
            <v>8.7249999999999996</v>
          </cell>
          <cell r="I398" t="str">
            <v>menit</v>
          </cell>
          <cell r="L398" t="str">
            <v>C.</v>
          </cell>
          <cell r="N398" t="str">
            <v>PERALATAN</v>
          </cell>
        </row>
        <row r="399">
          <cell r="C399" t="str">
            <v>- Waktu mengisi</v>
          </cell>
          <cell r="G399" t="str">
            <v>T3</v>
          </cell>
          <cell r="H399">
            <v>40</v>
          </cell>
          <cell r="I399" t="str">
            <v>menit</v>
          </cell>
          <cell r="L399" t="str">
            <v>1.</v>
          </cell>
          <cell r="N399" t="str">
            <v>Dump Truck</v>
          </cell>
          <cell r="O399" t="str">
            <v>(E08)</v>
          </cell>
          <cell r="P399" t="str">
            <v>Jam</v>
          </cell>
          <cell r="Q399">
            <v>0.21159889558232936</v>
          </cell>
          <cell r="R399">
            <v>153645.58193291764</v>
          </cell>
          <cell r="U399">
            <v>32511.23544810967</v>
          </cell>
        </row>
        <row r="400">
          <cell r="C400" t="str">
            <v>- Waktu bongkar</v>
          </cell>
          <cell r="G400" t="str">
            <v>T4</v>
          </cell>
          <cell r="H400">
            <v>30</v>
          </cell>
          <cell r="I400" t="str">
            <v>menit</v>
          </cell>
        </row>
        <row r="401">
          <cell r="C401" t="str">
            <v>- Lain-lain</v>
          </cell>
          <cell r="G401" t="str">
            <v>T5</v>
          </cell>
          <cell r="H401">
            <v>10</v>
          </cell>
          <cell r="I401" t="str">
            <v>menit</v>
          </cell>
        </row>
        <row r="402">
          <cell r="G402" t="str">
            <v>Ts1</v>
          </cell>
          <cell r="H402">
            <v>100.35833333333333</v>
          </cell>
          <cell r="I402" t="str">
            <v>menit</v>
          </cell>
        </row>
        <row r="404">
          <cell r="C404" t="str">
            <v>Kap. Prod. / jam =</v>
          </cell>
          <cell r="D404" t="str">
            <v>V x Fa x 60</v>
          </cell>
          <cell r="G404" t="str">
            <v>Q1</v>
          </cell>
          <cell r="H404">
            <v>4.7259225869206762</v>
          </cell>
          <cell r="I404" t="str">
            <v>Ton</v>
          </cell>
        </row>
        <row r="405">
          <cell r="D405" t="str">
            <v xml:space="preserve">   Fh x Ts1</v>
          </cell>
        </row>
        <row r="407">
          <cell r="C407" t="str">
            <v>Koefisien Alat/Ton</v>
          </cell>
          <cell r="D407" t="str">
            <v xml:space="preserve">  =    1 / Q1</v>
          </cell>
          <cell r="G407" t="str">
            <v>(E08)</v>
          </cell>
          <cell r="H407">
            <v>0.21159889558232936</v>
          </cell>
          <cell r="I407" t="str">
            <v>Jam</v>
          </cell>
        </row>
        <row r="408">
          <cell r="Q408" t="str">
            <v xml:space="preserve">JUMLAH HARGA PERALATAN   </v>
          </cell>
          <cell r="U408">
            <v>32511.23544810967</v>
          </cell>
        </row>
        <row r="409">
          <cell r="A409" t="str">
            <v xml:space="preserve">   3.</v>
          </cell>
          <cell r="C409" t="str">
            <v>TENAGA</v>
          </cell>
        </row>
        <row r="410">
          <cell r="C410" t="str">
            <v>Lebar Hamparan Soil Cement</v>
          </cell>
          <cell r="G410" t="str">
            <v>b</v>
          </cell>
          <cell r="H410">
            <v>6</v>
          </cell>
          <cell r="I410" t="str">
            <v>M</v>
          </cell>
          <cell r="L410" t="str">
            <v>D.</v>
          </cell>
          <cell r="N410" t="str">
            <v>JUMLAH HARGA TENAGA, BAHAN DAN PERALATAN  ( A + B + C )</v>
          </cell>
          <cell r="U410">
            <v>618447.75697588746</v>
          </cell>
        </row>
        <row r="411">
          <cell r="C411" t="str">
            <v>Kadar semen  (3 - 12) %</v>
          </cell>
          <cell r="G411" t="str">
            <v>s</v>
          </cell>
          <cell r="H411">
            <v>7.5</v>
          </cell>
          <cell r="I411" t="str">
            <v>%</v>
          </cell>
          <cell r="L411" t="str">
            <v>E.</v>
          </cell>
          <cell r="N411" t="str">
            <v>OVERHEAD &amp; PROFIT</v>
          </cell>
          <cell r="P411">
            <v>10</v>
          </cell>
          <cell r="Q411" t="str">
            <v>%  x  D</v>
          </cell>
          <cell r="U411">
            <v>61844.775697588746</v>
          </cell>
        </row>
        <row r="412">
          <cell r="C412" t="str">
            <v>Berat jenis tanah</v>
          </cell>
          <cell r="G412" t="str">
            <v>Bj</v>
          </cell>
          <cell r="H412">
            <v>1.6</v>
          </cell>
          <cell r="I412" t="str">
            <v>ton / M3</v>
          </cell>
          <cell r="L412" t="str">
            <v>F.</v>
          </cell>
          <cell r="N412" t="str">
            <v>HARGA SATUAN PEKERJAAN  ( D + E )</v>
          </cell>
          <cell r="U412">
            <v>680292.53267347626</v>
          </cell>
        </row>
        <row r="413">
          <cell r="C413" t="str">
            <v>Setiap hari dengan produksi = {(s : 100) x t x b x Ls} x Bj</v>
          </cell>
          <cell r="G413" t="str">
            <v>Qt</v>
          </cell>
          <cell r="H413">
            <v>43.2</v>
          </cell>
          <cell r="I413" t="str">
            <v>Ton</v>
          </cell>
          <cell r="L413" t="str">
            <v>Note: 1</v>
          </cell>
          <cell r="N413" t="str">
            <v>SATUAN dapat berdasarkan atas jam operasi untuk Tenaga Kerja dan Peralatan, volume dan/atau ukuran</v>
          </cell>
        </row>
        <row r="414">
          <cell r="N414" t="str">
            <v>berat untuk bahan-bahan.</v>
          </cell>
        </row>
        <row r="415">
          <cell r="C415" t="str">
            <v>Kebutuhan tenaga :</v>
          </cell>
          <cell r="L415">
            <v>2</v>
          </cell>
          <cell r="N415" t="str">
            <v>Kuantitas satuan adalah kuantitas setiap komponen untuk menyelesaikan satu satuan pekerjaan dari nomor</v>
          </cell>
        </row>
        <row r="416">
          <cell r="D416" t="str">
            <v>- Pekerja</v>
          </cell>
          <cell r="G416" t="str">
            <v>P</v>
          </cell>
          <cell r="H416">
            <v>15</v>
          </cell>
          <cell r="I416" t="str">
            <v>orang</v>
          </cell>
          <cell r="N416" t="str">
            <v>mata pembayaran.</v>
          </cell>
        </row>
        <row r="417">
          <cell r="D417" t="str">
            <v>- Mandor</v>
          </cell>
          <cell r="G417" t="str">
            <v>M</v>
          </cell>
          <cell r="H417">
            <v>1</v>
          </cell>
          <cell r="I417" t="str">
            <v>orang</v>
          </cell>
          <cell r="L417">
            <v>3</v>
          </cell>
          <cell r="N417" t="str">
            <v>Biaya satuan untuk peralatan sudah termasuk bahan bakar, bahan habis dipakai dan operator.</v>
          </cell>
        </row>
        <row r="418">
          <cell r="L418">
            <v>4</v>
          </cell>
          <cell r="N418" t="str">
            <v>Biaya satuan sudah termasuk pengeluaran untuk seluruh pajak yang berkaitan (tetapi tidak termasuk PPN</v>
          </cell>
        </row>
        <row r="419">
          <cell r="J419" t="str">
            <v>Berlanjut ke halaman berikut</v>
          </cell>
          <cell r="N419" t="str">
            <v>yang dibayar dari kontrak) dan biaya-biaya lainnya.</v>
          </cell>
        </row>
        <row r="420">
          <cell r="A420" t="str">
            <v>ITEM PEMBAYARAN NO.</v>
          </cell>
          <cell r="D420" t="str">
            <v>:  4.2 (4)</v>
          </cell>
          <cell r="J420" t="str">
            <v>Analisa EI-424</v>
          </cell>
        </row>
        <row r="421">
          <cell r="A421" t="str">
            <v>JENIS PEKERJAAN</v>
          </cell>
          <cell r="D421" t="str">
            <v>:  SEMEN Utk. Pond. Semen Tanah</v>
          </cell>
        </row>
        <row r="422">
          <cell r="A422" t="str">
            <v>SATUAN PEMBAYARAN</v>
          </cell>
          <cell r="D422" t="str">
            <v>:  TON</v>
          </cell>
          <cell r="J422" t="str">
            <v xml:space="preserve">         URAIAN ANALISA HARGA SATUAN</v>
          </cell>
        </row>
        <row r="423">
          <cell r="J423" t="str">
            <v>Lanjutan</v>
          </cell>
        </row>
        <row r="425">
          <cell r="A425" t="str">
            <v>No.</v>
          </cell>
          <cell r="C425" t="str">
            <v>U R A I A N</v>
          </cell>
          <cell r="G425" t="str">
            <v>KODE</v>
          </cell>
          <cell r="H425" t="str">
            <v>KOEF.</v>
          </cell>
          <cell r="I425" t="str">
            <v>SATUAN</v>
          </cell>
          <cell r="J425" t="str">
            <v>KETERANGAN</v>
          </cell>
        </row>
        <row r="428">
          <cell r="C428" t="str">
            <v>Koefisien tenaga / Ton  :</v>
          </cell>
        </row>
        <row r="429">
          <cell r="D429" t="str">
            <v>- Pekerja</v>
          </cell>
          <cell r="E429" t="str">
            <v>= (Tk x P) : Qt</v>
          </cell>
          <cell r="G429" t="str">
            <v>(L01)</v>
          </cell>
          <cell r="H429">
            <v>2.4305555555555554</v>
          </cell>
          <cell r="I429" t="str">
            <v>Jam</v>
          </cell>
        </row>
        <row r="430">
          <cell r="D430" t="str">
            <v>- Mandor</v>
          </cell>
          <cell r="E430" t="str">
            <v>= (Tk x M) : Qt</v>
          </cell>
          <cell r="G430" t="str">
            <v>(L03)</v>
          </cell>
          <cell r="H430">
            <v>0.16203703703703703</v>
          </cell>
          <cell r="I430" t="str">
            <v>Jam</v>
          </cell>
        </row>
        <row r="433">
          <cell r="A433" t="str">
            <v>4.</v>
          </cell>
          <cell r="C433" t="str">
            <v>HARGA DASAR SATUAN UPAH, BAHAN DAN ALAT</v>
          </cell>
        </row>
        <row r="434">
          <cell r="C434" t="str">
            <v>Lihat lampiran.</v>
          </cell>
        </row>
        <row r="437">
          <cell r="A437" t="str">
            <v>5.</v>
          </cell>
          <cell r="C437" t="str">
            <v>ANALISA HARGA SATUAN PEKERJAAN</v>
          </cell>
        </row>
        <row r="438">
          <cell r="C438" t="str">
            <v>Lihat perhitungan dalam FORMULIR STANDAR UNTUK</v>
          </cell>
        </row>
        <row r="439">
          <cell r="C439" t="str">
            <v>PEREKEMAN ANALISA MASING-MASING HARGA</v>
          </cell>
        </row>
        <row r="440">
          <cell r="C440" t="str">
            <v>SATUAN.</v>
          </cell>
        </row>
        <row r="441">
          <cell r="C441" t="str">
            <v>Didapat Harga Satuan Pekerjaan :</v>
          </cell>
        </row>
        <row r="443">
          <cell r="C443" t="str">
            <v xml:space="preserve">Rp.  </v>
          </cell>
          <cell r="D443">
            <v>680292.53267347626</v>
          </cell>
          <cell r="E443" t="str">
            <v xml:space="preserve"> / Ton</v>
          </cell>
        </row>
        <row r="446">
          <cell r="A446" t="str">
            <v>6.</v>
          </cell>
          <cell r="C446" t="str">
            <v>WAKTU PELAKSANAAN YANG DIPERLUKAN</v>
          </cell>
        </row>
        <row r="447">
          <cell r="C447" t="str">
            <v>Waktu pelaksanaan</v>
          </cell>
          <cell r="D447" t="str">
            <v>:  . . . . . . .  bulan</v>
          </cell>
        </row>
        <row r="449">
          <cell r="A449" t="str">
            <v>7.</v>
          </cell>
          <cell r="C449" t="str">
            <v>VOLUME PEKERJAAN YANG DIPERLUKAN</v>
          </cell>
        </row>
        <row r="450">
          <cell r="C450" t="str">
            <v>Volume pekerjaan  :</v>
          </cell>
          <cell r="D450">
            <v>0</v>
          </cell>
          <cell r="E450" t="str">
            <v>Ton</v>
          </cell>
        </row>
        <row r="479">
          <cell r="A479" t="str">
            <v>ITEM PEMBAYARAN NO.</v>
          </cell>
          <cell r="D479" t="str">
            <v>:  4.2 (3)</v>
          </cell>
          <cell r="J479" t="str">
            <v>Analisa EI-423</v>
          </cell>
          <cell r="T479" t="str">
            <v>Analisa EI-423</v>
          </cell>
        </row>
        <row r="480">
          <cell r="A480" t="str">
            <v>JENIS PEKERJAAN</v>
          </cell>
          <cell r="D480" t="str">
            <v>:  Lapis Pondasi Semen Tanah</v>
          </cell>
        </row>
        <row r="481">
          <cell r="A481" t="str">
            <v>SATUAN PEMBAYARAN</v>
          </cell>
          <cell r="D481" t="str">
            <v>:  M3</v>
          </cell>
          <cell r="J481" t="str">
            <v xml:space="preserve">         URAIAN ANALISA HARGA SATUAN</v>
          </cell>
          <cell r="L481" t="str">
            <v>FORMULIR STANDAR UNTUK</v>
          </cell>
        </row>
        <row r="482">
          <cell r="L482" t="str">
            <v>PEREKAMAN ANALISA MASING-MASING HARGA SATUAN</v>
          </cell>
        </row>
        <row r="483">
          <cell r="L483" t="str">
            <v/>
          </cell>
        </row>
        <row r="484">
          <cell r="A484" t="str">
            <v>No.</v>
          </cell>
          <cell r="C484" t="str">
            <v>U R A I A N</v>
          </cell>
          <cell r="G484" t="str">
            <v>KODE</v>
          </cell>
          <cell r="H484" t="str">
            <v>KOEF.</v>
          </cell>
          <cell r="I484" t="str">
            <v>SATUAN</v>
          </cell>
          <cell r="J484" t="str">
            <v>KETERANGAN</v>
          </cell>
        </row>
        <row r="486">
          <cell r="L486" t="str">
            <v>PROYEK</v>
          </cell>
          <cell r="O486" t="str">
            <v>:</v>
          </cell>
        </row>
        <row r="487">
          <cell r="A487" t="str">
            <v>I.</v>
          </cell>
          <cell r="C487" t="str">
            <v>ASUMSI</v>
          </cell>
          <cell r="L487" t="str">
            <v>No. PAKET KONTRAK</v>
          </cell>
          <cell r="O487" t="str">
            <v>:</v>
          </cell>
        </row>
        <row r="488">
          <cell r="A488">
            <v>1</v>
          </cell>
          <cell r="C488" t="str">
            <v>Pekerjaan dilakukan secara mekanik</v>
          </cell>
          <cell r="L488" t="str">
            <v>NAMA PAKET</v>
          </cell>
          <cell r="O488" t="str">
            <v>:</v>
          </cell>
        </row>
        <row r="489">
          <cell r="A489">
            <v>2</v>
          </cell>
          <cell r="C489" t="str">
            <v>Lokasi pekerjaan : sepanjang jalan</v>
          </cell>
          <cell r="L489" t="str">
            <v>PROP / KAB / KODYA</v>
          </cell>
          <cell r="O489" t="str">
            <v>:</v>
          </cell>
        </row>
        <row r="490">
          <cell r="A490">
            <v>3</v>
          </cell>
          <cell r="C490" t="str">
            <v>Kondisi Jalan   :  sedang / baik</v>
          </cell>
          <cell r="L490" t="str">
            <v>ITEM PEMBAYARAN NO.</v>
          </cell>
          <cell r="O490" t="str">
            <v>:  4.2 (3)</v>
          </cell>
          <cell r="R490" t="str">
            <v>PERKIRAAN VOL. PEK.</v>
          </cell>
          <cell r="T490" t="str">
            <v>:</v>
          </cell>
          <cell r="U490">
            <v>0</v>
          </cell>
        </row>
        <row r="491">
          <cell r="A491">
            <v>4</v>
          </cell>
          <cell r="C491" t="str">
            <v>Jarak rata-rata sumber material ke lokasi pekerjaan</v>
          </cell>
          <cell r="G491" t="str">
            <v>L</v>
          </cell>
          <cell r="H491">
            <v>8.7249999999999996</v>
          </cell>
          <cell r="I491" t="str">
            <v>Km</v>
          </cell>
          <cell r="L491" t="str">
            <v>JENIS PEKERJAAN</v>
          </cell>
          <cell r="O491" t="str">
            <v>:  Lapis Pondasi Semen Tanah</v>
          </cell>
          <cell r="R491" t="str">
            <v>TOTAL HARGA (Rp.)</v>
          </cell>
          <cell r="T491" t="str">
            <v>:</v>
          </cell>
          <cell r="U491">
            <v>0</v>
          </cell>
        </row>
        <row r="492">
          <cell r="A492">
            <v>5</v>
          </cell>
          <cell r="C492" t="str">
            <v>Jam kerja efektif per-hari</v>
          </cell>
          <cell r="G492" t="str">
            <v>Tk</v>
          </cell>
          <cell r="H492">
            <v>7</v>
          </cell>
          <cell r="I492" t="str">
            <v>Jam</v>
          </cell>
          <cell r="L492" t="str">
            <v>SATUAN PEMBAYARAN</v>
          </cell>
          <cell r="O492" t="str">
            <v>:  M3</v>
          </cell>
          <cell r="R492" t="str">
            <v>% THD. BIAYA PROYEK</v>
          </cell>
          <cell r="T492" t="str">
            <v>:</v>
          </cell>
          <cell r="U492" t="e">
            <v>#DIV/0!</v>
          </cell>
        </row>
        <row r="493">
          <cell r="A493">
            <v>6</v>
          </cell>
          <cell r="C493" t="str">
            <v>Harga pembayaran tidak termasuk semen ( semen</v>
          </cell>
        </row>
        <row r="494">
          <cell r="C494" t="str">
            <v>dibayar dalam item tersendiri)</v>
          </cell>
        </row>
        <row r="495">
          <cell r="A495">
            <v>7</v>
          </cell>
          <cell r="C495" t="str">
            <v>Satu hari dapat diselesaikan hamparan Soil Cement</v>
          </cell>
          <cell r="Q495" t="str">
            <v>PERKIRAAN</v>
          </cell>
          <cell r="R495" t="str">
            <v>HARGA</v>
          </cell>
          <cell r="S495" t="str">
            <v>JUMLAH</v>
          </cell>
        </row>
        <row r="496">
          <cell r="C496" t="str">
            <v>sepanjang</v>
          </cell>
          <cell r="G496" t="str">
            <v>Ls</v>
          </cell>
          <cell r="H496">
            <v>400</v>
          </cell>
          <cell r="I496" t="str">
            <v>M</v>
          </cell>
          <cell r="L496" t="str">
            <v>NO.</v>
          </cell>
          <cell r="N496" t="str">
            <v>KOMPONEN</v>
          </cell>
          <cell r="P496" t="str">
            <v>SATUAN</v>
          </cell>
          <cell r="Q496" t="str">
            <v>KUANTITAS</v>
          </cell>
          <cell r="R496" t="str">
            <v>SATUAN</v>
          </cell>
          <cell r="S496" t="str">
            <v>HARGA</v>
          </cell>
        </row>
        <row r="497">
          <cell r="A497">
            <v>8</v>
          </cell>
          <cell r="C497" t="str">
            <v>Faktor kembang material (padat - lepas)</v>
          </cell>
          <cell r="G497" t="str">
            <v>Fk</v>
          </cell>
          <cell r="H497">
            <v>1.2</v>
          </cell>
          <cell r="I497" t="str">
            <v>-</v>
          </cell>
          <cell r="R497" t="str">
            <v>(Rp.)</v>
          </cell>
          <cell r="S497" t="str">
            <v>(Rp.)</v>
          </cell>
        </row>
        <row r="498">
          <cell r="A498">
            <v>9</v>
          </cell>
          <cell r="C498" t="str">
            <v>Tebal hamparan padat</v>
          </cell>
          <cell r="G498" t="str">
            <v>t</v>
          </cell>
          <cell r="H498">
            <v>0.15</v>
          </cell>
          <cell r="I498" t="str">
            <v>M</v>
          </cell>
        </row>
        <row r="500">
          <cell r="A500" t="str">
            <v>II.</v>
          </cell>
          <cell r="C500" t="str">
            <v>URUTAN KERJA</v>
          </cell>
          <cell r="L500" t="str">
            <v>A.</v>
          </cell>
          <cell r="N500" t="str">
            <v>TENAGA</v>
          </cell>
        </row>
        <row r="501">
          <cell r="A501">
            <v>1</v>
          </cell>
          <cell r="C501" t="str">
            <v>Whell Loader memuat material ke dalam Dump Truck</v>
          </cell>
        </row>
        <row r="502">
          <cell r="C502" t="str">
            <v>di lokasi sumber bahan</v>
          </cell>
          <cell r="L502" t="str">
            <v>1.</v>
          </cell>
          <cell r="N502" t="str">
            <v>Pekerja</v>
          </cell>
          <cell r="O502" t="str">
            <v>(L01)</v>
          </cell>
          <cell r="P502" t="str">
            <v>Jam</v>
          </cell>
          <cell r="Q502">
            <v>0.12494422132976349</v>
          </cell>
          <cell r="R502">
            <v>2857.14</v>
          </cell>
          <cell r="U502">
            <v>356.98313253012043</v>
          </cell>
        </row>
        <row r="503">
          <cell r="A503">
            <v>2</v>
          </cell>
          <cell r="C503" t="str">
            <v>Dump Truck mengangkut material ke lokasi pekerjaan</v>
          </cell>
          <cell r="L503" t="str">
            <v>2.</v>
          </cell>
          <cell r="N503" t="str">
            <v>Mandor</v>
          </cell>
          <cell r="O503" t="str">
            <v>(L03)</v>
          </cell>
          <cell r="P503" t="str">
            <v>Jam</v>
          </cell>
          <cell r="Q503">
            <v>1.7849174475680501E-2</v>
          </cell>
          <cell r="R503">
            <v>3214.29</v>
          </cell>
          <cell r="U503">
            <v>57.372423025435076</v>
          </cell>
        </row>
        <row r="504">
          <cell r="A504">
            <v>3</v>
          </cell>
          <cell r="C504" t="str">
            <v>Motor Grader menghampar material di lokasi pekerjaan</v>
          </cell>
        </row>
        <row r="505">
          <cell r="A505">
            <v>4</v>
          </cell>
          <cell r="C505" t="str">
            <v>Semen dan material tanah diaduk ditempat dengan</v>
          </cell>
        </row>
        <row r="506">
          <cell r="C506" t="str">
            <v>menggunakan Vulvi Mixer</v>
          </cell>
          <cell r="Q506" t="str">
            <v xml:space="preserve">JUMLAH HARGA TENAGA   </v>
          </cell>
          <cell r="U506">
            <v>414.3555555555555</v>
          </cell>
        </row>
        <row r="507">
          <cell r="A507">
            <v>5</v>
          </cell>
          <cell r="C507" t="str">
            <v>Sebelum pemadatan material dibasahi dengan</v>
          </cell>
        </row>
        <row r="508">
          <cell r="C508" t="str">
            <v>menggunakan Water Tank Truck</v>
          </cell>
          <cell r="L508" t="str">
            <v>B.</v>
          </cell>
          <cell r="N508" t="str">
            <v>BAHAN</v>
          </cell>
        </row>
        <row r="509">
          <cell r="A509">
            <v>6</v>
          </cell>
          <cell r="C509" t="str">
            <v>Pemadatan dilakukan dengan menggunakan</v>
          </cell>
          <cell r="L509" t="str">
            <v>1.</v>
          </cell>
          <cell r="N509" t="str">
            <v>Tanah Timbunan  (M08)</v>
          </cell>
          <cell r="P509" t="str">
            <v>M3</v>
          </cell>
          <cell r="Q509">
            <v>1.2</v>
          </cell>
          <cell r="R509">
            <v>20000</v>
          </cell>
          <cell r="U509">
            <v>24000</v>
          </cell>
        </row>
        <row r="510">
          <cell r="C510" t="str">
            <v>Vibrator Roller dan Pneumatic Tire Roller</v>
          </cell>
        </row>
        <row r="511">
          <cell r="A511">
            <v>7</v>
          </cell>
          <cell r="C511" t="str">
            <v>Selama pelaksanaan pekerjaan sekelompok pekerja</v>
          </cell>
        </row>
        <row r="512">
          <cell r="C512" t="str">
            <v>akan merapikan tepi hamparan dan level permukaan</v>
          </cell>
        </row>
        <row r="513">
          <cell r="C513" t="str">
            <v>dengan menggunakan alat bantu</v>
          </cell>
        </row>
        <row r="515">
          <cell r="A515" t="str">
            <v>III.</v>
          </cell>
          <cell r="C515" t="str">
            <v>PEMAKAIAN BAHAN, ALAT DAN TENAGA</v>
          </cell>
        </row>
        <row r="516">
          <cell r="Q516" t="str">
            <v xml:space="preserve">JUMLAH HARGA BAHAN   </v>
          </cell>
          <cell r="U516">
            <v>24000</v>
          </cell>
        </row>
        <row r="517">
          <cell r="A517" t="str">
            <v>1.</v>
          </cell>
          <cell r="C517" t="str">
            <v>BAHAN</v>
          </cell>
        </row>
        <row r="518">
          <cell r="C518" t="str">
            <v>Setiap M3 Soil Cement padat diperlukan = 1 x Fk</v>
          </cell>
          <cell r="G518" t="str">
            <v>(M08)</v>
          </cell>
          <cell r="H518">
            <v>1.2</v>
          </cell>
          <cell r="I518" t="str">
            <v>M3</v>
          </cell>
          <cell r="L518" t="str">
            <v>C.</v>
          </cell>
          <cell r="N518" t="str">
            <v>PERALATAN</v>
          </cell>
        </row>
        <row r="519">
          <cell r="L519" t="str">
            <v>1.</v>
          </cell>
          <cell r="N519" t="str">
            <v>Wheel Loader</v>
          </cell>
          <cell r="O519" t="str">
            <v>(E15)</v>
          </cell>
          <cell r="P519" t="str">
            <v>Jam</v>
          </cell>
          <cell r="Q519">
            <v>1.7849174475680497E-2</v>
          </cell>
          <cell r="R519">
            <v>163808.13869490434</v>
          </cell>
          <cell r="U519">
            <v>2923.8400481018175</v>
          </cell>
        </row>
        <row r="520">
          <cell r="A520" t="str">
            <v>2.</v>
          </cell>
          <cell r="C520" t="str">
            <v>ALAT</v>
          </cell>
          <cell r="L520" t="str">
            <v>2.</v>
          </cell>
          <cell r="N520" t="str">
            <v>Dump Truck</v>
          </cell>
          <cell r="O520" t="str">
            <v>(E08)</v>
          </cell>
          <cell r="P520" t="str">
            <v>Jam</v>
          </cell>
          <cell r="Q520">
            <v>0.16651888679214849</v>
          </cell>
          <cell r="R520">
            <v>153645.58193291764</v>
          </cell>
          <cell r="U520">
            <v>25584.89126400129</v>
          </cell>
        </row>
        <row r="521">
          <cell r="A521" t="str">
            <v>2.a.</v>
          </cell>
          <cell r="C521" t="str">
            <v>WHEL LOADER</v>
          </cell>
          <cell r="G521" t="str">
            <v>(E15)</v>
          </cell>
          <cell r="L521" t="str">
            <v>3.</v>
          </cell>
          <cell r="N521" t="str">
            <v>Motor Grader</v>
          </cell>
          <cell r="O521" t="str">
            <v>(E13)</v>
          </cell>
          <cell r="P521" t="str">
            <v>Jam</v>
          </cell>
          <cell r="Q521">
            <v>8.3668005354752342E-3</v>
          </cell>
          <cell r="R521">
            <v>201666.62574070093</v>
          </cell>
          <cell r="U521">
            <v>1687.3044322347801</v>
          </cell>
        </row>
        <row r="522">
          <cell r="C522" t="str">
            <v>Kapasitas bucket</v>
          </cell>
          <cell r="G522" t="str">
            <v>V</v>
          </cell>
          <cell r="H522">
            <v>1.5</v>
          </cell>
          <cell r="I522" t="str">
            <v>M3</v>
          </cell>
          <cell r="L522" t="str">
            <v>4.</v>
          </cell>
          <cell r="N522" t="str">
            <v>Tandem Roller</v>
          </cell>
          <cell r="O522" t="str">
            <v>(E17)</v>
          </cell>
          <cell r="P522" t="str">
            <v>Jam</v>
          </cell>
          <cell r="Q522">
            <v>1.7849174475680501E-2</v>
          </cell>
          <cell r="R522">
            <v>293927.19306224468</v>
          </cell>
          <cell r="U522">
            <v>5246.3577521150328</v>
          </cell>
        </row>
        <row r="523">
          <cell r="C523" t="str">
            <v>Faktor bucket</v>
          </cell>
          <cell r="G523" t="str">
            <v>Fb</v>
          </cell>
          <cell r="H523">
            <v>0.9</v>
          </cell>
          <cell r="I523" t="str">
            <v>-</v>
          </cell>
          <cell r="J523" t="str">
            <v>Pemuatan ringan</v>
          </cell>
          <cell r="L523" t="str">
            <v>5.</v>
          </cell>
          <cell r="N523" t="str">
            <v>P. Tyre Roller</v>
          </cell>
          <cell r="O523" t="str">
            <v>(E18)</v>
          </cell>
          <cell r="P523" t="str">
            <v>Jam</v>
          </cell>
          <cell r="Q523">
            <v>8.5676037483266403E-3</v>
          </cell>
          <cell r="R523">
            <v>113384.24751021285</v>
          </cell>
          <cell r="U523">
            <v>971.43130396969514</v>
          </cell>
        </row>
        <row r="524">
          <cell r="C524" t="str">
            <v>Faktor efisiensi alat</v>
          </cell>
          <cell r="G524" t="str">
            <v>Fa</v>
          </cell>
          <cell r="H524">
            <v>0.83</v>
          </cell>
          <cell r="I524" t="str">
            <v>-</v>
          </cell>
          <cell r="L524" t="str">
            <v>6.</v>
          </cell>
          <cell r="N524" t="str">
            <v>Water Tanker</v>
          </cell>
          <cell r="O524" t="str">
            <v>(E23)</v>
          </cell>
          <cell r="P524" t="str">
            <v>Jam</v>
          </cell>
          <cell r="Q524">
            <v>7.0281124497991983E-3</v>
          </cell>
          <cell r="R524">
            <v>67020.510980434308</v>
          </cell>
          <cell r="U524">
            <v>471.02768761349421</v>
          </cell>
        </row>
        <row r="525">
          <cell r="C525" t="str">
            <v>Waktu siklus :</v>
          </cell>
          <cell r="G525" t="str">
            <v>Ts1</v>
          </cell>
          <cell r="L525" t="str">
            <v>7.</v>
          </cell>
          <cell r="N525" t="str">
            <v>Fulvi Mixer</v>
          </cell>
          <cell r="O525" t="str">
            <v>(E27)</v>
          </cell>
          <cell r="P525" t="str">
            <v>Jam</v>
          </cell>
          <cell r="Q525">
            <v>1.9277108433734941E-2</v>
          </cell>
          <cell r="R525">
            <v>559029.00777943374</v>
          </cell>
          <cell r="U525">
            <v>10776.462800567399</v>
          </cell>
        </row>
        <row r="526">
          <cell r="C526" t="str">
            <v>- Muat</v>
          </cell>
          <cell r="G526" t="str">
            <v>T1</v>
          </cell>
          <cell r="H526">
            <v>0.5</v>
          </cell>
          <cell r="I526" t="str">
            <v>menit</v>
          </cell>
          <cell r="L526" t="str">
            <v>8.</v>
          </cell>
          <cell r="N526" t="str">
            <v>Alat Bantu</v>
          </cell>
          <cell r="P526" t="str">
            <v>Ls</v>
          </cell>
          <cell r="Q526">
            <v>1</v>
          </cell>
          <cell r="R526">
            <v>90</v>
          </cell>
          <cell r="U526">
            <v>90</v>
          </cell>
        </row>
        <row r="527">
          <cell r="C527" t="str">
            <v>- Lain-lain</v>
          </cell>
          <cell r="G527" t="str">
            <v>T2</v>
          </cell>
          <cell r="H527">
            <v>0.5</v>
          </cell>
          <cell r="I527" t="str">
            <v>menit</v>
          </cell>
        </row>
        <row r="528">
          <cell r="G528" t="str">
            <v>Ts1</v>
          </cell>
          <cell r="H528">
            <v>1</v>
          </cell>
          <cell r="I528" t="str">
            <v>menit</v>
          </cell>
          <cell r="Q528" t="str">
            <v xml:space="preserve">JUMLAH HARGA PERALATAN   </v>
          </cell>
          <cell r="U528">
            <v>47751.31528860351</v>
          </cell>
        </row>
        <row r="530">
          <cell r="C530" t="str">
            <v>Kap. Prod. / Jam  =</v>
          </cell>
          <cell r="D530" t="str">
            <v>V x Fb x Fa x 60</v>
          </cell>
          <cell r="G530" t="str">
            <v>Q1</v>
          </cell>
          <cell r="H530">
            <v>56.025000000000006</v>
          </cell>
          <cell r="I530" t="str">
            <v>M3</v>
          </cell>
          <cell r="L530" t="str">
            <v>D.</v>
          </cell>
          <cell r="N530" t="str">
            <v>JUMLAH HARGA TENAGA, BAHAN DAN PERALATAN  ( A + B + C )</v>
          </cell>
          <cell r="U530">
            <v>72165.67084415906</v>
          </cell>
        </row>
        <row r="531">
          <cell r="D531" t="str">
            <v>Fk x Ts1</v>
          </cell>
          <cell r="L531" t="str">
            <v>E.</v>
          </cell>
          <cell r="N531" t="str">
            <v>OVERHEAD &amp; PROFIT</v>
          </cell>
          <cell r="P531">
            <v>10</v>
          </cell>
          <cell r="Q531" t="str">
            <v>%  x  D</v>
          </cell>
          <cell r="U531">
            <v>7216.5670844159067</v>
          </cell>
        </row>
        <row r="532">
          <cell r="L532" t="str">
            <v>F.</v>
          </cell>
          <cell r="N532" t="str">
            <v>HARGA SATUAN PEKERJAAN  ( D + E )</v>
          </cell>
          <cell r="U532">
            <v>79382.237928574963</v>
          </cell>
        </row>
        <row r="533">
          <cell r="C533" t="str">
            <v>Koefisien Alat / M3</v>
          </cell>
          <cell r="D533" t="str">
            <v xml:space="preserve"> = 1 / Q1</v>
          </cell>
          <cell r="G533" t="str">
            <v>(E15)</v>
          </cell>
          <cell r="H533">
            <v>1.7849174475680497E-2</v>
          </cell>
          <cell r="I533" t="str">
            <v>Jam</v>
          </cell>
          <cell r="L533" t="str">
            <v>Note: 1</v>
          </cell>
          <cell r="N533" t="str">
            <v>SATUAN dapat berdasarkan atas jam operasi untuk Tenaga Kerja dan Peralatan, volume dan/atau ukuran</v>
          </cell>
        </row>
        <row r="534">
          <cell r="N534" t="str">
            <v>berat untuk bahan-bahan.</v>
          </cell>
        </row>
        <row r="535">
          <cell r="L535">
            <v>2</v>
          </cell>
          <cell r="N535" t="str">
            <v>Kuantitas satuan adalah kuantitas setiap komponen untuk menyelesaikan satu satuan pekerjaan dari nomor</v>
          </cell>
        </row>
        <row r="536">
          <cell r="N536" t="str">
            <v>mata pembayaran.</v>
          </cell>
        </row>
        <row r="537">
          <cell r="L537">
            <v>3</v>
          </cell>
          <cell r="N537" t="str">
            <v>Biaya satuan untuk peralatan sudah termasuk bahan bakar, bahan habis dipakai dan operator.</v>
          </cell>
        </row>
        <row r="538">
          <cell r="L538">
            <v>4</v>
          </cell>
          <cell r="N538" t="str">
            <v>Biaya satuan sudah termasuk pengeluaran untuk seluruh pajak yang berkaitan (tetapi tidak termasuk PPN</v>
          </cell>
        </row>
        <row r="539">
          <cell r="J539" t="str">
            <v>Berlanjut ke halaman berikut</v>
          </cell>
          <cell r="N539" t="str">
            <v>yang dibayar dari kontrak) dan biaya-biaya lainnya.</v>
          </cell>
        </row>
        <row r="540">
          <cell r="A540" t="str">
            <v>ITEM PEMBAYARAN NO.</v>
          </cell>
          <cell r="D540" t="str">
            <v>:  4.2 (3)</v>
          </cell>
          <cell r="J540" t="str">
            <v>Analisa EI-423</v>
          </cell>
        </row>
        <row r="541">
          <cell r="A541" t="str">
            <v>JENIS PEKERJAAN</v>
          </cell>
          <cell r="D541" t="str">
            <v>:  Lapis Pondasi Semen Tanah</v>
          </cell>
        </row>
        <row r="542">
          <cell r="A542" t="str">
            <v>SATUAN PEMBAYARAN</v>
          </cell>
          <cell r="D542" t="str">
            <v>:  M3</v>
          </cell>
          <cell r="J542" t="str">
            <v xml:space="preserve">         URAIAN ANALISA HARGA SATUAN</v>
          </cell>
        </row>
        <row r="543">
          <cell r="J543" t="str">
            <v>Lanjutan</v>
          </cell>
        </row>
        <row r="545">
          <cell r="A545" t="str">
            <v>No.</v>
          </cell>
          <cell r="C545" t="str">
            <v>U R A I A N</v>
          </cell>
          <cell r="G545" t="str">
            <v>KODE</v>
          </cell>
          <cell r="H545" t="str">
            <v>KOEF.</v>
          </cell>
          <cell r="I545" t="str">
            <v>SATUAN</v>
          </cell>
          <cell r="J545" t="str">
            <v>KETERANGAN</v>
          </cell>
        </row>
        <row r="548">
          <cell r="A548" t="str">
            <v>2.b.</v>
          </cell>
          <cell r="C548" t="str">
            <v>DUMP TRUCK</v>
          </cell>
          <cell r="G548" t="str">
            <v>(E08)</v>
          </cell>
        </row>
        <row r="549">
          <cell r="C549" t="str">
            <v>Kapasitas bak</v>
          </cell>
          <cell r="G549" t="str">
            <v>V</v>
          </cell>
          <cell r="H549">
            <v>4</v>
          </cell>
          <cell r="I549" t="str">
            <v>M3</v>
          </cell>
        </row>
        <row r="550">
          <cell r="C550" t="str">
            <v>Faktor efisiensi alat</v>
          </cell>
          <cell r="G550" t="str">
            <v>Fa</v>
          </cell>
          <cell r="H550">
            <v>0.83</v>
          </cell>
          <cell r="I550" t="str">
            <v>-</v>
          </cell>
        </row>
        <row r="551">
          <cell r="C551" t="str">
            <v>Kecepatan rata-rata bermuatan</v>
          </cell>
          <cell r="G551" t="str">
            <v>v1</v>
          </cell>
          <cell r="H551">
            <v>45</v>
          </cell>
          <cell r="I551" t="str">
            <v>Km / Jam</v>
          </cell>
        </row>
        <row r="552">
          <cell r="C552" t="str">
            <v>Kecepatan rata-rata kosong</v>
          </cell>
          <cell r="G552" t="str">
            <v>v2</v>
          </cell>
          <cell r="H552">
            <v>60</v>
          </cell>
          <cell r="I552" t="str">
            <v>Km / Jam</v>
          </cell>
        </row>
        <row r="553">
          <cell r="C553" t="str">
            <v>Waktu Siklus  :  - Waktu memuat = V : Q1 x 60</v>
          </cell>
          <cell r="G553" t="str">
            <v>T1</v>
          </cell>
          <cell r="H553">
            <v>4.283801874163319</v>
          </cell>
          <cell r="I553" t="str">
            <v>menit</v>
          </cell>
        </row>
        <row r="554">
          <cell r="C554" t="str">
            <v>- Waktu tempuh isi          = (L : v1) x 60</v>
          </cell>
          <cell r="G554" t="str">
            <v>T2</v>
          </cell>
          <cell r="H554">
            <v>11.633333333333333</v>
          </cell>
          <cell r="I554" t="str">
            <v>menit</v>
          </cell>
        </row>
        <row r="555">
          <cell r="C555" t="str">
            <v>- Waktu tempuh kosong   = (L : v2) x 60</v>
          </cell>
          <cell r="G555" t="str">
            <v>T3</v>
          </cell>
          <cell r="H555">
            <v>8.7249999999999996</v>
          </cell>
          <cell r="I555" t="str">
            <v>menit</v>
          </cell>
        </row>
        <row r="556">
          <cell r="C556" t="str">
            <v>- Lain-lain</v>
          </cell>
          <cell r="G556" t="str">
            <v>T4</v>
          </cell>
          <cell r="H556">
            <v>3</v>
          </cell>
          <cell r="I556" t="str">
            <v>menit</v>
          </cell>
        </row>
        <row r="557">
          <cell r="G557" t="str">
            <v>Ts2</v>
          </cell>
          <cell r="H557">
            <v>27.642135207496651</v>
          </cell>
          <cell r="I557" t="str">
            <v>menit</v>
          </cell>
        </row>
        <row r="559">
          <cell r="C559" t="str">
            <v>Kapasitas Prod. / jam =</v>
          </cell>
          <cell r="E559" t="str">
            <v>V x Fa x 60</v>
          </cell>
          <cell r="G559" t="str">
            <v>Q2</v>
          </cell>
          <cell r="H559">
            <v>6.0053247968695338</v>
          </cell>
          <cell r="I559" t="str">
            <v>M3</v>
          </cell>
        </row>
        <row r="560">
          <cell r="E560" t="str">
            <v xml:space="preserve">   Fk x Ts2</v>
          </cell>
        </row>
        <row r="562">
          <cell r="C562" t="str">
            <v>Koefisien Alat / M3</v>
          </cell>
          <cell r="D562" t="str">
            <v xml:space="preserve"> =    1 / Q2</v>
          </cell>
          <cell r="G562" t="str">
            <v>(E08)</v>
          </cell>
          <cell r="H562">
            <v>0.16651888679214849</v>
          </cell>
          <cell r="I562" t="str">
            <v>Jam</v>
          </cell>
        </row>
        <row r="564">
          <cell r="A564" t="str">
            <v>2.c.</v>
          </cell>
          <cell r="C564" t="str">
            <v>MOTOR GRADER</v>
          </cell>
          <cell r="G564" t="str">
            <v>(E13)</v>
          </cell>
        </row>
        <row r="565">
          <cell r="C565" t="str">
            <v>Panjang hamparan</v>
          </cell>
          <cell r="G565" t="str">
            <v>Lh</v>
          </cell>
          <cell r="H565">
            <v>100</v>
          </cell>
          <cell r="I565" t="str">
            <v>M</v>
          </cell>
        </row>
        <row r="566">
          <cell r="C566" t="str">
            <v>Lebar efektif kerja blade</v>
          </cell>
          <cell r="G566" t="str">
            <v>b</v>
          </cell>
          <cell r="H566">
            <v>2.4</v>
          </cell>
          <cell r="I566" t="str">
            <v>M</v>
          </cell>
        </row>
        <row r="567">
          <cell r="C567" t="str">
            <v>Faktor efisiensi alat</v>
          </cell>
          <cell r="G567" t="str">
            <v>Fa</v>
          </cell>
          <cell r="H567">
            <v>0.83</v>
          </cell>
          <cell r="I567" t="str">
            <v>-</v>
          </cell>
        </row>
        <row r="568">
          <cell r="C568" t="str">
            <v>Kecepatan rata-rata alat</v>
          </cell>
          <cell r="G568" t="str">
            <v>v</v>
          </cell>
          <cell r="H568">
            <v>4</v>
          </cell>
          <cell r="I568" t="str">
            <v>Km / Jam</v>
          </cell>
        </row>
        <row r="569">
          <cell r="C569" t="str">
            <v>Jumlah lintasan</v>
          </cell>
          <cell r="G569" t="str">
            <v>n</v>
          </cell>
          <cell r="H569">
            <v>6</v>
          </cell>
          <cell r="I569" t="str">
            <v>lintasan</v>
          </cell>
          <cell r="J569" t="str">
            <v>3 x pp</v>
          </cell>
        </row>
        <row r="570">
          <cell r="C570" t="str">
            <v>Waktu siklus</v>
          </cell>
          <cell r="G570" t="str">
            <v>Ts3</v>
          </cell>
        </row>
        <row r="571">
          <cell r="C571" t="str">
            <v>- Perataan 1 lintasan  = Lh : (v x 1000) x 60</v>
          </cell>
          <cell r="G571" t="str">
            <v>T1</v>
          </cell>
          <cell r="H571">
            <v>1.5</v>
          </cell>
          <cell r="I571" t="str">
            <v>menit</v>
          </cell>
        </row>
        <row r="572">
          <cell r="C572" t="str">
            <v>- Lain-lain</v>
          </cell>
          <cell r="G572" t="str">
            <v>T2</v>
          </cell>
          <cell r="H572">
            <v>1</v>
          </cell>
          <cell r="I572" t="str">
            <v>menit</v>
          </cell>
        </row>
        <row r="573">
          <cell r="G573" t="str">
            <v>Ts3</v>
          </cell>
          <cell r="H573">
            <v>2.5</v>
          </cell>
          <cell r="I573" t="str">
            <v>menit</v>
          </cell>
        </row>
        <row r="575">
          <cell r="C575" t="str">
            <v>Kap. Prod. / Jam  =</v>
          </cell>
          <cell r="D575" t="str">
            <v>Lh x b x t x Fa x 60</v>
          </cell>
          <cell r="G575" t="str">
            <v>Q3</v>
          </cell>
          <cell r="H575">
            <v>119.52</v>
          </cell>
          <cell r="I575" t="str">
            <v>M3</v>
          </cell>
        </row>
        <row r="576">
          <cell r="D576" t="str">
            <v>n x Ts3</v>
          </cell>
        </row>
        <row r="578">
          <cell r="C578" t="str">
            <v>Koefisien Alat / M3</v>
          </cell>
          <cell r="D578" t="str">
            <v xml:space="preserve"> =  1 / Q3</v>
          </cell>
          <cell r="G578" t="str">
            <v>(E13)</v>
          </cell>
          <cell r="H578">
            <v>8.3668005354752342E-3</v>
          </cell>
          <cell r="I578" t="str">
            <v>jam</v>
          </cell>
        </row>
        <row r="580">
          <cell r="A580" t="str">
            <v>2.d.</v>
          </cell>
          <cell r="C580" t="str">
            <v>TANDEM ROLLER</v>
          </cell>
          <cell r="G580" t="str">
            <v>(E19)</v>
          </cell>
        </row>
        <row r="581">
          <cell r="C581" t="str">
            <v>Kecepatan rata-rata alat</v>
          </cell>
          <cell r="G581" t="str">
            <v>v</v>
          </cell>
          <cell r="H581">
            <v>3</v>
          </cell>
          <cell r="I581" t="str">
            <v>Km / Jam</v>
          </cell>
        </row>
        <row r="582">
          <cell r="C582" t="str">
            <v>Lebar efektif pemadatan</v>
          </cell>
          <cell r="G582" t="str">
            <v>b</v>
          </cell>
          <cell r="H582">
            <v>1.2</v>
          </cell>
          <cell r="I582" t="str">
            <v>M</v>
          </cell>
        </row>
        <row r="583">
          <cell r="C583" t="str">
            <v>Jumlah lintasan</v>
          </cell>
          <cell r="G583" t="str">
            <v>n</v>
          </cell>
          <cell r="H583">
            <v>8</v>
          </cell>
          <cell r="I583" t="str">
            <v>lintasan</v>
          </cell>
          <cell r="J583" t="str">
            <v>4 x pp</v>
          </cell>
        </row>
        <row r="584">
          <cell r="C584" t="str">
            <v>Faktor efisiensi alat</v>
          </cell>
          <cell r="G584" t="str">
            <v>Fa</v>
          </cell>
          <cell r="H584">
            <v>0.83</v>
          </cell>
          <cell r="I584" t="str">
            <v>-</v>
          </cell>
        </row>
        <row r="586">
          <cell r="C586" t="str">
            <v xml:space="preserve">Kap. Prod. / Jam = </v>
          </cell>
          <cell r="D586" t="str">
            <v>(v x 1000) x b x t x Fa</v>
          </cell>
          <cell r="G586" t="str">
            <v>Q4</v>
          </cell>
          <cell r="H586">
            <v>56.024999999999999</v>
          </cell>
          <cell r="I586" t="str">
            <v>M3</v>
          </cell>
        </row>
        <row r="587">
          <cell r="D587" t="str">
            <v>n</v>
          </cell>
        </row>
        <row r="589">
          <cell r="C589" t="str">
            <v>Koefisien Alat / M3</v>
          </cell>
          <cell r="D589" t="str">
            <v xml:space="preserve"> = 1/ Q4</v>
          </cell>
          <cell r="G589" t="str">
            <v>(E19)</v>
          </cell>
          <cell r="H589">
            <v>1.7849174475680501E-2</v>
          </cell>
          <cell r="I589" t="str">
            <v>Jam</v>
          </cell>
        </row>
        <row r="591">
          <cell r="A591" t="str">
            <v>2.e.</v>
          </cell>
          <cell r="C591" t="str">
            <v>PNEUMATIC TIRE ROLLER</v>
          </cell>
          <cell r="G591" t="str">
            <v>(E18)</v>
          </cell>
        </row>
        <row r="592">
          <cell r="C592" t="str">
            <v>Kecepatan rata-rata alat</v>
          </cell>
          <cell r="G592" t="str">
            <v>v</v>
          </cell>
          <cell r="H592">
            <v>5</v>
          </cell>
          <cell r="I592" t="str">
            <v>Km / Jam</v>
          </cell>
        </row>
        <row r="593">
          <cell r="C593" t="str">
            <v>Lebar efektif pemadatan</v>
          </cell>
          <cell r="G593" t="str">
            <v>b</v>
          </cell>
          <cell r="H593">
            <v>1.5</v>
          </cell>
          <cell r="I593" t="str">
            <v>M</v>
          </cell>
        </row>
        <row r="594">
          <cell r="C594" t="str">
            <v>Jumlah lintasan</v>
          </cell>
          <cell r="G594" t="str">
            <v>n</v>
          </cell>
          <cell r="H594">
            <v>8</v>
          </cell>
          <cell r="I594" t="str">
            <v>lintasan</v>
          </cell>
          <cell r="J594" t="str">
            <v>4 x pp</v>
          </cell>
        </row>
        <row r="595">
          <cell r="C595" t="str">
            <v>Faktor efisiensi alat</v>
          </cell>
          <cell r="G595" t="str">
            <v>Fa</v>
          </cell>
          <cell r="H595">
            <v>0.83</v>
          </cell>
          <cell r="I595" t="str">
            <v>-</v>
          </cell>
        </row>
        <row r="598">
          <cell r="J598" t="str">
            <v>Berlanjut ke halaman berikut</v>
          </cell>
        </row>
        <row r="599">
          <cell r="A599" t="str">
            <v>ITEM PEMBAYARAN NO.</v>
          </cell>
          <cell r="D599" t="str">
            <v>:  4.2 (3)</v>
          </cell>
          <cell r="J599" t="str">
            <v>Analisa EI-423</v>
          </cell>
        </row>
        <row r="600">
          <cell r="A600" t="str">
            <v>JENIS PEKERJAAN</v>
          </cell>
          <cell r="D600" t="str">
            <v>:  Lapis Pondasi Semen Tanah</v>
          </cell>
        </row>
        <row r="601">
          <cell r="A601" t="str">
            <v>SATUAN PEMBAYARAN</v>
          </cell>
          <cell r="D601" t="str">
            <v>:  M3</v>
          </cell>
          <cell r="J601" t="str">
            <v xml:space="preserve">         URAIAN ANALISA HARGA SATUAN</v>
          </cell>
        </row>
        <row r="602">
          <cell r="J602" t="str">
            <v>Lanjutan</v>
          </cell>
        </row>
        <row r="604">
          <cell r="A604" t="str">
            <v>No.</v>
          </cell>
          <cell r="C604" t="str">
            <v>U R A I A N</v>
          </cell>
          <cell r="G604" t="str">
            <v>KODE</v>
          </cell>
          <cell r="H604" t="str">
            <v>KOEF.</v>
          </cell>
          <cell r="I604" t="str">
            <v>SATUAN</v>
          </cell>
          <cell r="J604" t="str">
            <v>KETERANGAN</v>
          </cell>
        </row>
        <row r="607">
          <cell r="C607" t="str">
            <v xml:space="preserve">Kap. Prod. / Jam = </v>
          </cell>
          <cell r="D607" t="str">
            <v>(v x 1000) x b x t x Fa</v>
          </cell>
          <cell r="G607" t="str">
            <v>Q5</v>
          </cell>
          <cell r="H607">
            <v>116.71875</v>
          </cell>
          <cell r="I607" t="str">
            <v>M3</v>
          </cell>
        </row>
        <row r="608">
          <cell r="D608" t="str">
            <v>n</v>
          </cell>
        </row>
        <row r="610">
          <cell r="C610" t="str">
            <v>Koefisien Alat / M3</v>
          </cell>
          <cell r="D610" t="str">
            <v xml:space="preserve"> = 1 / Q5</v>
          </cell>
          <cell r="G610" t="str">
            <v>(E18)</v>
          </cell>
          <cell r="H610">
            <v>8.5676037483266403E-3</v>
          </cell>
          <cell r="I610" t="str">
            <v>Jam</v>
          </cell>
        </row>
        <row r="612">
          <cell r="A612" t="str">
            <v>2.e.</v>
          </cell>
          <cell r="C612" t="str">
            <v>WATER TANK TRUCK</v>
          </cell>
          <cell r="G612" t="str">
            <v>(E23)</v>
          </cell>
        </row>
        <row r="613">
          <cell r="C613" t="str">
            <v>Volume Tangki air</v>
          </cell>
          <cell r="G613" t="str">
            <v>V</v>
          </cell>
          <cell r="H613">
            <v>4</v>
          </cell>
          <cell r="I613" t="str">
            <v>M3</v>
          </cell>
        </row>
        <row r="614">
          <cell r="C614" t="str">
            <v>Kebutuhan air / M3 material padat</v>
          </cell>
          <cell r="G614" t="str">
            <v>Wc</v>
          </cell>
          <cell r="H614">
            <v>7.0000000000000007E-2</v>
          </cell>
          <cell r="I614" t="str">
            <v>M3</v>
          </cell>
        </row>
        <row r="615">
          <cell r="C615" t="str">
            <v>Pengisian tanhgki / jam</v>
          </cell>
          <cell r="G615" t="str">
            <v>n</v>
          </cell>
          <cell r="H615">
            <v>3</v>
          </cell>
          <cell r="I615" t="str">
            <v>kali</v>
          </cell>
        </row>
        <row r="616">
          <cell r="C616" t="str">
            <v>Faktor efisiensi alat</v>
          </cell>
          <cell r="G616" t="str">
            <v>Fa</v>
          </cell>
          <cell r="H616">
            <v>0.83</v>
          </cell>
          <cell r="I616" t="str">
            <v>-</v>
          </cell>
        </row>
        <row r="618">
          <cell r="C618" t="str">
            <v>Kap. Prod. / Jam  =</v>
          </cell>
          <cell r="D618" t="str">
            <v>V x n x Fa</v>
          </cell>
          <cell r="G618" t="str">
            <v>Q6</v>
          </cell>
          <cell r="H618">
            <v>142.28571428571425</v>
          </cell>
          <cell r="I618" t="str">
            <v>M3</v>
          </cell>
        </row>
        <row r="619">
          <cell r="D619" t="str">
            <v>Wc</v>
          </cell>
        </row>
        <row r="621">
          <cell r="C621" t="str">
            <v>Koefisien Alat / M3</v>
          </cell>
          <cell r="D621" t="str">
            <v xml:space="preserve">  = 1 / Q6</v>
          </cell>
          <cell r="G621" t="str">
            <v>(E23)</v>
          </cell>
          <cell r="H621">
            <v>7.0281124497991983E-3</v>
          </cell>
          <cell r="I621" t="str">
            <v>Jam</v>
          </cell>
        </row>
        <row r="623">
          <cell r="A623" t="str">
            <v>2.f.</v>
          </cell>
          <cell r="C623" t="str">
            <v>FULVI MIXER</v>
          </cell>
          <cell r="G623" t="str">
            <v>(E27)</v>
          </cell>
        </row>
        <row r="624">
          <cell r="C624" t="str">
            <v>Kecepatan rata-rata alat</v>
          </cell>
          <cell r="G624" t="str">
            <v>v</v>
          </cell>
          <cell r="H624">
            <v>2.5</v>
          </cell>
          <cell r="I624" t="str">
            <v>Km / Jam</v>
          </cell>
        </row>
        <row r="625">
          <cell r="C625" t="str">
            <v>Lebar efektif pemadatan</v>
          </cell>
          <cell r="G625" t="str">
            <v>b</v>
          </cell>
          <cell r="H625">
            <v>1</v>
          </cell>
          <cell r="I625" t="str">
            <v>M</v>
          </cell>
        </row>
        <row r="626">
          <cell r="C626" t="str">
            <v>Jumlah lintasan</v>
          </cell>
          <cell r="G626" t="str">
            <v>n</v>
          </cell>
          <cell r="H626">
            <v>6</v>
          </cell>
          <cell r="I626" t="str">
            <v>lintasan</v>
          </cell>
          <cell r="J626" t="str">
            <v>3 x pp</v>
          </cell>
        </row>
        <row r="627">
          <cell r="C627" t="str">
            <v>Faktor efisiensi alat</v>
          </cell>
          <cell r="G627" t="str">
            <v>Fa</v>
          </cell>
          <cell r="H627">
            <v>0.83</v>
          </cell>
          <cell r="I627" t="str">
            <v>-</v>
          </cell>
        </row>
        <row r="629">
          <cell r="C629" t="str">
            <v xml:space="preserve">Kap. Prod. / Jam = </v>
          </cell>
          <cell r="D629" t="str">
            <v>(v x 1000) x b x t x Fa</v>
          </cell>
          <cell r="G629" t="str">
            <v>Q7</v>
          </cell>
          <cell r="H629">
            <v>51.875</v>
          </cell>
          <cell r="I629" t="str">
            <v>M3</v>
          </cell>
        </row>
        <row r="630">
          <cell r="D630" t="str">
            <v>n</v>
          </cell>
        </row>
        <row r="632">
          <cell r="C632" t="str">
            <v>Koefisien Alat / M3</v>
          </cell>
          <cell r="D632" t="str">
            <v xml:space="preserve">  = 1 / Q7</v>
          </cell>
          <cell r="G632" t="str">
            <v>(E27)</v>
          </cell>
          <cell r="H632">
            <v>1.9277108433734941E-2</v>
          </cell>
          <cell r="I632" t="str">
            <v>Jam</v>
          </cell>
        </row>
        <row r="634">
          <cell r="A634" t="str">
            <v>2.g.</v>
          </cell>
          <cell r="C634" t="str">
            <v>ALAT BANTU</v>
          </cell>
        </row>
        <row r="635">
          <cell r="C635" t="str">
            <v>Diperlukan :</v>
          </cell>
          <cell r="J635" t="str">
            <v>Lump Sump</v>
          </cell>
        </row>
        <row r="636">
          <cell r="C636" t="str">
            <v>- Kereta dorong  = 2 buah</v>
          </cell>
        </row>
        <row r="637">
          <cell r="C637" t="str">
            <v>- Sekop             = 3 buah</v>
          </cell>
        </row>
        <row r="639">
          <cell r="A639" t="str">
            <v>3.</v>
          </cell>
          <cell r="C639" t="str">
            <v>TENAGA</v>
          </cell>
        </row>
        <row r="640">
          <cell r="C640" t="str">
            <v>Produksi menetukan : VIBRATOR ROLLER</v>
          </cell>
          <cell r="G640" t="str">
            <v>Q4</v>
          </cell>
          <cell r="H640">
            <v>56.024999999999999</v>
          </cell>
          <cell r="I640" t="str">
            <v>M3/Jam</v>
          </cell>
        </row>
        <row r="641">
          <cell r="C641" t="str">
            <v>Produksi Soil Cement / hari  = Tk x Q4</v>
          </cell>
          <cell r="G641" t="str">
            <v>Qt</v>
          </cell>
          <cell r="H641">
            <v>392.17500000000001</v>
          </cell>
          <cell r="I641" t="str">
            <v>M3</v>
          </cell>
        </row>
        <row r="642">
          <cell r="C642" t="str">
            <v>Kebutuhan tenaga  :</v>
          </cell>
        </row>
        <row r="643">
          <cell r="D643" t="str">
            <v>- Pekerja</v>
          </cell>
          <cell r="G643" t="str">
            <v>P</v>
          </cell>
          <cell r="H643">
            <v>7</v>
          </cell>
          <cell r="I643" t="str">
            <v>orang</v>
          </cell>
        </row>
        <row r="644">
          <cell r="D644" t="str">
            <v>- Mandor</v>
          </cell>
          <cell r="G644" t="str">
            <v>M</v>
          </cell>
          <cell r="H644">
            <v>1</v>
          </cell>
          <cell r="I644" t="str">
            <v>orang</v>
          </cell>
        </row>
        <row r="646">
          <cell r="C646" t="str">
            <v>Koefisien tenaga / M3  :</v>
          </cell>
        </row>
        <row r="647">
          <cell r="D647" t="str">
            <v>- Pekerja</v>
          </cell>
          <cell r="E647" t="str">
            <v xml:space="preserve">  = (Tk x P) : Qt</v>
          </cell>
          <cell r="G647" t="str">
            <v>(L01)</v>
          </cell>
          <cell r="H647">
            <v>0.12494422132976349</v>
          </cell>
          <cell r="I647" t="str">
            <v>Jam</v>
          </cell>
        </row>
        <row r="648">
          <cell r="D648" t="str">
            <v>- Mandor</v>
          </cell>
          <cell r="E648" t="str">
            <v xml:space="preserve">  = (Tk x M) : Qt</v>
          </cell>
          <cell r="G648" t="str">
            <v>(L03)</v>
          </cell>
          <cell r="H648">
            <v>1.7849174475680501E-2</v>
          </cell>
          <cell r="I648" t="str">
            <v>Jam</v>
          </cell>
        </row>
        <row r="657">
          <cell r="J657" t="str">
            <v>Berlanjut ke halaman berikut</v>
          </cell>
        </row>
        <row r="658">
          <cell r="A658" t="str">
            <v>ITEM PEMBAYARAN NO.</v>
          </cell>
          <cell r="D658" t="str">
            <v>:  4.2 (3)</v>
          </cell>
          <cell r="J658" t="str">
            <v>Analisa EI-423</v>
          </cell>
        </row>
        <row r="659">
          <cell r="A659" t="str">
            <v>JENIS PEKERJAAN</v>
          </cell>
          <cell r="D659" t="str">
            <v>:  Lapis Pondasi Semen Tanah</v>
          </cell>
        </row>
        <row r="660">
          <cell r="A660" t="str">
            <v>SATUAN PEMBAYARAN</v>
          </cell>
          <cell r="D660" t="str">
            <v>:  M3</v>
          </cell>
          <cell r="J660" t="str">
            <v xml:space="preserve">         URAIAN ANALISA HARGA SATUAN</v>
          </cell>
        </row>
        <row r="661">
          <cell r="J661" t="str">
            <v>Lanjutan</v>
          </cell>
        </row>
        <row r="663">
          <cell r="A663" t="str">
            <v>No.</v>
          </cell>
          <cell r="C663" t="str">
            <v>U R A I A N</v>
          </cell>
          <cell r="G663" t="str">
            <v>KODE</v>
          </cell>
          <cell r="H663" t="str">
            <v>KOEF.</v>
          </cell>
          <cell r="I663" t="str">
            <v>SATUAN</v>
          </cell>
          <cell r="J663" t="str">
            <v>KETERANGAN</v>
          </cell>
        </row>
        <row r="666">
          <cell r="A666" t="str">
            <v>4.</v>
          </cell>
          <cell r="C666" t="str">
            <v>HARGA DASAR SATUAN UPAH, BAHAN DAN ALAT</v>
          </cell>
        </row>
        <row r="667">
          <cell r="C667" t="str">
            <v>Lihat lampiran.</v>
          </cell>
        </row>
        <row r="670">
          <cell r="A670" t="str">
            <v>5.</v>
          </cell>
          <cell r="C670" t="str">
            <v>ANALISA HARGA SATUAN PEKERJAAN</v>
          </cell>
        </row>
        <row r="671">
          <cell r="C671" t="str">
            <v>Lihat perhitungan dalam FORMULIR STANDAR UNTUK</v>
          </cell>
        </row>
        <row r="672">
          <cell r="C672" t="str">
            <v>PEREKEMAN ANALISA MASING-MASING HARGA</v>
          </cell>
        </row>
        <row r="673">
          <cell r="C673" t="str">
            <v>SATUAN.</v>
          </cell>
        </row>
        <row r="674">
          <cell r="C674" t="str">
            <v>Didapat Harga Satuan Pekerjaan :</v>
          </cell>
        </row>
        <row r="676">
          <cell r="C676" t="str">
            <v xml:space="preserve">Rp.  </v>
          </cell>
          <cell r="D676">
            <v>79382.237928574963</v>
          </cell>
          <cell r="E676" t="str">
            <v xml:space="preserve"> / M3</v>
          </cell>
        </row>
        <row r="679">
          <cell r="A679" t="str">
            <v>6.</v>
          </cell>
          <cell r="C679" t="str">
            <v>WAKTU PELAKSANAAN YANG DIPERLUKAN</v>
          </cell>
        </row>
        <row r="680">
          <cell r="C680" t="str">
            <v>Waktu pelaksanaan</v>
          </cell>
          <cell r="D680" t="str">
            <v>:  . . . . . . .  bulan</v>
          </cell>
        </row>
        <row r="682">
          <cell r="A682" t="str">
            <v>7.</v>
          </cell>
          <cell r="C682" t="str">
            <v>VOLUME PEKERJAAN YANG DIPERLUKAN</v>
          </cell>
        </row>
        <row r="683">
          <cell r="C683" t="str">
            <v>Volume pekerjaan  :</v>
          </cell>
          <cell r="D683">
            <v>0</v>
          </cell>
          <cell r="E683" t="str">
            <v>M3</v>
          </cell>
        </row>
        <row r="897">
          <cell r="A897" t="str">
            <v>ITEM PEMBAYARAN NO.</v>
          </cell>
          <cell r="D897" t="str">
            <v>:  4.2 (6)</v>
          </cell>
          <cell r="J897" t="str">
            <v>Analisa EI-426</v>
          </cell>
          <cell r="T897" t="str">
            <v>Analisa EI-426</v>
          </cell>
        </row>
        <row r="898">
          <cell r="A898" t="str">
            <v>JENIS PEKERJAAN</v>
          </cell>
          <cell r="D898" t="str">
            <v>:  Aspal Utk. Pekerjaan Pelaburan</v>
          </cell>
        </row>
        <row r="899">
          <cell r="A899" t="str">
            <v>SATUAN PEMBAYARAN</v>
          </cell>
          <cell r="D899" t="str">
            <v>:  LITER</v>
          </cell>
          <cell r="J899" t="str">
            <v xml:space="preserve">         URAIAN ANALISA HARGA SATUAN</v>
          </cell>
          <cell r="L899" t="str">
            <v>FORMULIR STANDAR UNTUK</v>
          </cell>
        </row>
        <row r="900">
          <cell r="L900" t="str">
            <v>PEREKAMAN ANALISA MASING-MASING HARGA SATUAN</v>
          </cell>
        </row>
        <row r="901">
          <cell r="L901" t="str">
            <v/>
          </cell>
        </row>
        <row r="902">
          <cell r="A902" t="str">
            <v>No.</v>
          </cell>
          <cell r="C902" t="str">
            <v>U R A I A N</v>
          </cell>
          <cell r="G902" t="str">
            <v>KODE</v>
          </cell>
          <cell r="H902" t="str">
            <v>KOEF.</v>
          </cell>
          <cell r="I902" t="str">
            <v>SATUAN</v>
          </cell>
          <cell r="J902" t="str">
            <v>KETERANGAN</v>
          </cell>
        </row>
        <row r="904">
          <cell r="L904" t="str">
            <v>PROYEK</v>
          </cell>
          <cell r="O904" t="str">
            <v>:</v>
          </cell>
        </row>
        <row r="905">
          <cell r="A905" t="str">
            <v>I.</v>
          </cell>
          <cell r="C905" t="str">
            <v>ASUMSI</v>
          </cell>
          <cell r="L905" t="str">
            <v>No. PAKET KONTRAK</v>
          </cell>
          <cell r="O905" t="str">
            <v>:</v>
          </cell>
        </row>
        <row r="906">
          <cell r="A906">
            <v>1</v>
          </cell>
          <cell r="C906" t="str">
            <v>Menggunakan alat berat (cara mekanik)</v>
          </cell>
          <cell r="L906" t="str">
            <v>NAMA PAKET</v>
          </cell>
          <cell r="O906" t="str">
            <v>:</v>
          </cell>
        </row>
        <row r="907">
          <cell r="A907">
            <v>2</v>
          </cell>
          <cell r="C907" t="str">
            <v>Lokasi pekerjaan : sepanjang jalan</v>
          </cell>
          <cell r="L907" t="str">
            <v>PROP / KAB / KODYA</v>
          </cell>
          <cell r="O907" t="str">
            <v>:</v>
          </cell>
        </row>
        <row r="908">
          <cell r="A908">
            <v>3</v>
          </cell>
          <cell r="C908" t="str">
            <v>Jarak rata-rata Base Camp ke lokasi pekerjaan</v>
          </cell>
          <cell r="G908" t="str">
            <v>L</v>
          </cell>
          <cell r="H908">
            <v>8.7249999999999996</v>
          </cell>
          <cell r="I908" t="str">
            <v>KM</v>
          </cell>
          <cell r="L908" t="str">
            <v>ITEM PEMBAYARAN NO.</v>
          </cell>
          <cell r="O908" t="str">
            <v>:  4.2 (6)</v>
          </cell>
          <cell r="R908" t="str">
            <v>PERKIRAAN VOL. PEK.</v>
          </cell>
          <cell r="T908" t="str">
            <v>:</v>
          </cell>
          <cell r="U908">
            <v>0</v>
          </cell>
        </row>
        <row r="909">
          <cell r="A909">
            <v>4</v>
          </cell>
          <cell r="C909" t="str">
            <v>Jam kerja efektif per-hari</v>
          </cell>
          <cell r="G909" t="str">
            <v>Tk</v>
          </cell>
          <cell r="H909">
            <v>7</v>
          </cell>
          <cell r="I909" t="str">
            <v>Jam</v>
          </cell>
          <cell r="L909" t="str">
            <v>JENIS PEKERJAAN</v>
          </cell>
          <cell r="O909" t="str">
            <v>:  Aspal Utk. Pekerjaan Pelaburan</v>
          </cell>
          <cell r="R909" t="str">
            <v>TOTAL HARGA (Rp.)</v>
          </cell>
          <cell r="T909" t="str">
            <v>:</v>
          </cell>
          <cell r="U909">
            <v>0</v>
          </cell>
        </row>
        <row r="910">
          <cell r="A910">
            <v>5</v>
          </cell>
          <cell r="C910" t="str">
            <v>Faktor kehilangan bahan</v>
          </cell>
          <cell r="G910" t="str">
            <v>Fh</v>
          </cell>
          <cell r="H910">
            <v>1.1000000000000001</v>
          </cell>
          <cell r="I910" t="str">
            <v>-</v>
          </cell>
          <cell r="L910" t="str">
            <v>SATUAN PEMBAYARAN</v>
          </cell>
          <cell r="O910" t="str">
            <v>:  LITER</v>
          </cell>
          <cell r="R910" t="str">
            <v>% THD. BIAYA PROYEK</v>
          </cell>
          <cell r="T910" t="str">
            <v>:</v>
          </cell>
          <cell r="U910" t="e">
            <v>#DIV/0!</v>
          </cell>
        </row>
        <row r="911">
          <cell r="A911">
            <v>6</v>
          </cell>
          <cell r="C911" t="str">
            <v>Komposisi campuran  :</v>
          </cell>
        </row>
        <row r="912">
          <cell r="A912" t="str">
            <v/>
          </cell>
          <cell r="C912" t="str">
            <v>- Aspal AC - 10 atau AC - 20</v>
          </cell>
          <cell r="G912" t="str">
            <v>As</v>
          </cell>
          <cell r="H912">
            <v>95.238095238095227</v>
          </cell>
          <cell r="I912" t="str">
            <v>%</v>
          </cell>
          <cell r="J912" t="str">
            <v>100 bagian</v>
          </cell>
        </row>
        <row r="913">
          <cell r="A913" t="str">
            <v/>
          </cell>
          <cell r="C913" t="str">
            <v>- Minyak Tanah / Pencair</v>
          </cell>
          <cell r="G913" t="str">
            <v>K</v>
          </cell>
          <cell r="H913">
            <v>4.7619047619047734</v>
          </cell>
          <cell r="I913" t="str">
            <v>%</v>
          </cell>
          <cell r="J913" t="str">
            <v>5 bagian</v>
          </cell>
          <cell r="Q913" t="str">
            <v>PERKIRAAN</v>
          </cell>
          <cell r="R913" t="str">
            <v>HARGA</v>
          </cell>
          <cell r="S913" t="str">
            <v>JUMLAH</v>
          </cell>
        </row>
        <row r="914">
          <cell r="A914">
            <v>7</v>
          </cell>
          <cell r="C914" t="str">
            <v>Berat jenis bahan  :</v>
          </cell>
          <cell r="L914" t="str">
            <v>NO.</v>
          </cell>
          <cell r="N914" t="str">
            <v>KOMPONEN</v>
          </cell>
          <cell r="P914" t="str">
            <v>SATUAN</v>
          </cell>
          <cell r="Q914" t="str">
            <v>KUANTITAS</v>
          </cell>
          <cell r="R914" t="str">
            <v>SATUAN</v>
          </cell>
          <cell r="S914" t="str">
            <v>HARGA</v>
          </cell>
        </row>
        <row r="915">
          <cell r="C915" t="str">
            <v>- Aspal AC - 10 atau AC - 20</v>
          </cell>
          <cell r="G915" t="str">
            <v>D1</v>
          </cell>
          <cell r="H915">
            <v>1.05</v>
          </cell>
          <cell r="I915" t="str">
            <v>Kg / Ltr</v>
          </cell>
          <cell r="R915" t="str">
            <v>(Rp.)</v>
          </cell>
          <cell r="S915" t="str">
            <v>(Rp.)</v>
          </cell>
        </row>
        <row r="916">
          <cell r="C916" t="str">
            <v>- Minyak Tanah / Pencair</v>
          </cell>
          <cell r="G916" t="str">
            <v>D2</v>
          </cell>
          <cell r="H916">
            <v>0.8</v>
          </cell>
          <cell r="I916" t="str">
            <v>Kg / Ltr</v>
          </cell>
        </row>
        <row r="917">
          <cell r="A917">
            <v>8</v>
          </cell>
          <cell r="C917" t="str">
            <v>Bahan dasar (aspal &amp; minyak pencair) semuanya</v>
          </cell>
        </row>
        <row r="918">
          <cell r="C918" t="str">
            <v>diterima dilokasi pekerjaan</v>
          </cell>
          <cell r="L918" t="str">
            <v>A.</v>
          </cell>
          <cell r="N918" t="str">
            <v>TENAGA</v>
          </cell>
        </row>
        <row r="919">
          <cell r="A919" t="str">
            <v/>
          </cell>
          <cell r="C919" t="str">
            <v/>
          </cell>
        </row>
        <row r="920">
          <cell r="A920" t="str">
            <v>II.</v>
          </cell>
          <cell r="C920" t="str">
            <v>URUTAN KERJA</v>
          </cell>
          <cell r="L920" t="str">
            <v>1.</v>
          </cell>
          <cell r="N920" t="str">
            <v>Pekerja</v>
          </cell>
          <cell r="O920" t="str">
            <v>(L01)</v>
          </cell>
          <cell r="P920" t="str">
            <v>Jam</v>
          </cell>
          <cell r="Q920">
            <v>2.8348688873139617E-2</v>
          </cell>
          <cell r="R920">
            <v>2857.14</v>
          </cell>
          <cell r="U920">
            <v>80.996172927002121</v>
          </cell>
        </row>
        <row r="921">
          <cell r="A921">
            <v>1</v>
          </cell>
          <cell r="C921" t="str">
            <v>Aspal dan minyak tanah dicampur dan dipanaskan</v>
          </cell>
          <cell r="L921" t="str">
            <v>2.</v>
          </cell>
          <cell r="N921" t="str">
            <v>Mandor</v>
          </cell>
          <cell r="O921" t="str">
            <v>(L03)</v>
          </cell>
          <cell r="P921" t="str">
            <v>Jam</v>
          </cell>
          <cell r="Q921">
            <v>2.8348688873139618E-3</v>
          </cell>
          <cell r="R921">
            <v>3214.29</v>
          </cell>
          <cell r="U921">
            <v>9.1120907158043938</v>
          </cell>
        </row>
        <row r="922">
          <cell r="C922" t="str">
            <v>sehingga menjadi campuran aspal cair</v>
          </cell>
        </row>
        <row r="923">
          <cell r="A923">
            <v>2</v>
          </cell>
          <cell r="C923" t="str">
            <v>Permukaan yang akan dilapis dibersihkan dari debu</v>
          </cell>
        </row>
        <row r="924">
          <cell r="C924" t="str">
            <v>dan kotoran dengan Air Compresor</v>
          </cell>
          <cell r="Q924" t="str">
            <v xml:space="preserve">JUMLAH HARGA TENAGA   </v>
          </cell>
          <cell r="U924">
            <v>90.10826364280652</v>
          </cell>
        </row>
        <row r="925">
          <cell r="A925">
            <v>3</v>
          </cell>
          <cell r="C925" t="str">
            <v>Campuran aspal cair disemprotkan dengan Asphalt</v>
          </cell>
        </row>
        <row r="926">
          <cell r="C926" t="str">
            <v>Sprayer ke atas permukaan yang akan dilapis</v>
          </cell>
          <cell r="L926" t="str">
            <v>B.</v>
          </cell>
          <cell r="N926" t="str">
            <v>BAHAN</v>
          </cell>
        </row>
        <row r="927">
          <cell r="A927">
            <v>4</v>
          </cell>
          <cell r="C927" t="str">
            <v>Angkutan Aspal dan Minyak Tanah menggunakan</v>
          </cell>
          <cell r="Q927" t="str">
            <v/>
          </cell>
        </row>
        <row r="928">
          <cell r="C928" t="str">
            <v>Dump Truck</v>
          </cell>
          <cell r="L928" t="str">
            <v>1.</v>
          </cell>
          <cell r="N928" t="str">
            <v>Aspal</v>
          </cell>
          <cell r="O928" t="str">
            <v>(M10)</v>
          </cell>
          <cell r="P928" t="str">
            <v>Kg</v>
          </cell>
          <cell r="Q928">
            <v>1.1000000000000001</v>
          </cell>
          <cell r="R928">
            <v>2086.6280000000002</v>
          </cell>
          <cell r="U928">
            <v>2295.2908000000002</v>
          </cell>
        </row>
        <row r="929">
          <cell r="L929" t="str">
            <v>2.</v>
          </cell>
          <cell r="N929" t="str">
            <v>Minyak Tanah</v>
          </cell>
          <cell r="O929" t="str">
            <v>(M11)</v>
          </cell>
          <cell r="P929" t="str">
            <v>Liter</v>
          </cell>
          <cell r="Q929">
            <v>5.2380952380952514E-2</v>
          </cell>
          <cell r="R929">
            <v>1650</v>
          </cell>
          <cell r="U929">
            <v>86.428571428571644</v>
          </cell>
        </row>
        <row r="930">
          <cell r="A930" t="str">
            <v>III.</v>
          </cell>
          <cell r="C930" t="str">
            <v>PEMAKAIAN BAHAN, ALAT DAN TENAGA</v>
          </cell>
        </row>
        <row r="932">
          <cell r="A932" t="str">
            <v xml:space="preserve">   1.</v>
          </cell>
          <cell r="C932" t="str">
            <v>BAHAN</v>
          </cell>
        </row>
        <row r="933">
          <cell r="C933" t="str">
            <v>Untuk mendapatkan 1 liter Lapis resap Pengikat</v>
          </cell>
        </row>
        <row r="934">
          <cell r="C934" t="str">
            <v>diperlukan :</v>
          </cell>
          <cell r="D934" t="str">
            <v>(1 liter x Fh)</v>
          </cell>
          <cell r="G934" t="str">
            <v>Pc</v>
          </cell>
          <cell r="H934">
            <v>1.1000000000000001</v>
          </cell>
          <cell r="I934" t="str">
            <v>liter</v>
          </cell>
          <cell r="J934" t="str">
            <v>Campuran</v>
          </cell>
          <cell r="Q934" t="str">
            <v xml:space="preserve">JUMLAH HARGA BAHAN   </v>
          </cell>
          <cell r="U934">
            <v>2381.7193714285718</v>
          </cell>
        </row>
        <row r="936">
          <cell r="C936" t="str">
            <v>Aspal</v>
          </cell>
          <cell r="D936" t="str">
            <v>= As x Pc x D1 : 100</v>
          </cell>
          <cell r="G936" t="str">
            <v>(M10)</v>
          </cell>
          <cell r="H936">
            <v>1.1000000000000001</v>
          </cell>
          <cell r="I936" t="str">
            <v>Kg</v>
          </cell>
          <cell r="L936" t="str">
            <v>C.</v>
          </cell>
          <cell r="N936" t="str">
            <v>PERALATAN</v>
          </cell>
        </row>
        <row r="937">
          <cell r="C937" t="str">
            <v>Minyak Tanah</v>
          </cell>
          <cell r="D937" t="str">
            <v>= K x Pc : 100</v>
          </cell>
          <cell r="G937" t="str">
            <v>(M11)</v>
          </cell>
          <cell r="H937">
            <v>5.2380952380952514E-2</v>
          </cell>
          <cell r="I937" t="str">
            <v>liter</v>
          </cell>
        </row>
        <row r="938">
          <cell r="L938" t="str">
            <v>1.</v>
          </cell>
          <cell r="N938" t="str">
            <v>Asphalt Sprayer  (E03)</v>
          </cell>
          <cell r="P938" t="str">
            <v>Jam</v>
          </cell>
          <cell r="Q938">
            <v>2.8348688873139618E-3</v>
          </cell>
          <cell r="R938">
            <v>30575.535383788432</v>
          </cell>
          <cell r="U938">
            <v>86.677633972468982</v>
          </cell>
        </row>
        <row r="939">
          <cell r="A939" t="str">
            <v>2.</v>
          </cell>
          <cell r="C939" t="str">
            <v>ALAT</v>
          </cell>
          <cell r="L939" t="str">
            <v>2.</v>
          </cell>
          <cell r="N939" t="str">
            <v>Air Compresor    (E05)</v>
          </cell>
          <cell r="P939" t="str">
            <v>Jam</v>
          </cell>
          <cell r="Q939">
            <v>1.7857142857142857E-3</v>
          </cell>
          <cell r="R939">
            <v>53840.365312835944</v>
          </cell>
          <cell r="U939">
            <v>96.143509487207041</v>
          </cell>
        </row>
        <row r="940">
          <cell r="A940" t="str">
            <v>2.a.</v>
          </cell>
          <cell r="C940" t="str">
            <v>APHALT SPRAYER</v>
          </cell>
          <cell r="G940" t="str">
            <v>(E03)</v>
          </cell>
          <cell r="L940" t="str">
            <v>3.</v>
          </cell>
          <cell r="N940" t="str">
            <v>Dump Truck</v>
          </cell>
          <cell r="O940" t="str">
            <v>(E08)</v>
          </cell>
          <cell r="P940" t="str">
            <v>Jam</v>
          </cell>
          <cell r="Q940">
            <v>2.8348688873139618E-3</v>
          </cell>
          <cell r="R940">
            <v>153645.58193291764</v>
          </cell>
          <cell r="U940">
            <v>435.56507989487642</v>
          </cell>
        </row>
        <row r="941">
          <cell r="C941" t="str">
            <v>Kapasitas alat</v>
          </cell>
          <cell r="G941" t="str">
            <v>V</v>
          </cell>
          <cell r="H941">
            <v>850</v>
          </cell>
          <cell r="I941" t="str">
            <v>liter</v>
          </cell>
        </row>
        <row r="942">
          <cell r="C942" t="str">
            <v>Faktor Efisiensi Alat</v>
          </cell>
          <cell r="G942" t="str">
            <v>Fa</v>
          </cell>
          <cell r="H942">
            <v>0.83</v>
          </cell>
          <cell r="I942" t="str">
            <v>-</v>
          </cell>
        </row>
        <row r="943">
          <cell r="C943" t="str">
            <v>Waktu Siklus (termasuk proses pemanasan)</v>
          </cell>
          <cell r="G943" t="str">
            <v>Ts</v>
          </cell>
          <cell r="H943">
            <v>2</v>
          </cell>
          <cell r="I943" t="str">
            <v>Jam</v>
          </cell>
        </row>
        <row r="945">
          <cell r="C945" t="str">
            <v>Kap.Prod. / jam =</v>
          </cell>
          <cell r="D945" t="str">
            <v>V x Fa</v>
          </cell>
          <cell r="G945" t="str">
            <v>Q1</v>
          </cell>
          <cell r="H945">
            <v>352.75</v>
          </cell>
          <cell r="I945" t="str">
            <v>liter</v>
          </cell>
        </row>
        <row r="946">
          <cell r="D946" t="str">
            <v>Ts</v>
          </cell>
          <cell r="Q946" t="str">
            <v xml:space="preserve">JUMLAH HARGA PERALATAN   </v>
          </cell>
          <cell r="U946">
            <v>618.38622335455238</v>
          </cell>
        </row>
        <row r="947">
          <cell r="C947" t="str">
            <v>Koefisien Alat / Ltr</v>
          </cell>
          <cell r="D947" t="str">
            <v xml:space="preserve"> = 1 : Q1</v>
          </cell>
          <cell r="G947" t="str">
            <v>(E03)</v>
          </cell>
          <cell r="H947">
            <v>2.8348688873139618E-3</v>
          </cell>
          <cell r="I947" t="str">
            <v>Jam</v>
          </cell>
        </row>
        <row r="948">
          <cell r="L948" t="str">
            <v>D.</v>
          </cell>
          <cell r="N948" t="str">
            <v>JUMLAH HARGA TENAGA, BAHAN DAN PERALATAN  ( A + B + C )</v>
          </cell>
          <cell r="U948">
            <v>3090.2138584259305</v>
          </cell>
        </row>
        <row r="949">
          <cell r="A949" t="str">
            <v>2.b.</v>
          </cell>
          <cell r="C949" t="str">
            <v>AIR COMPRESOR</v>
          </cell>
          <cell r="G949" t="str">
            <v>(E05)</v>
          </cell>
          <cell r="L949" t="str">
            <v>E.</v>
          </cell>
          <cell r="N949" t="str">
            <v>OVERHEAD &amp; PROFIT</v>
          </cell>
          <cell r="P949">
            <v>10</v>
          </cell>
          <cell r="Q949" t="str">
            <v>%  x  D</v>
          </cell>
          <cell r="U949">
            <v>309.02138584259308</v>
          </cell>
        </row>
        <row r="950">
          <cell r="C950" t="str">
            <v>Kapasitas Alat ------&gt;&gt;  diambil</v>
          </cell>
          <cell r="G950" t="str">
            <v>V</v>
          </cell>
          <cell r="H950">
            <v>700</v>
          </cell>
          <cell r="I950" t="str">
            <v>M2 / Jam</v>
          </cell>
          <cell r="L950" t="str">
            <v>F.</v>
          </cell>
          <cell r="N950" t="str">
            <v>HARGA SATUAN PEKERJAAN  ( D + E )</v>
          </cell>
          <cell r="U950">
            <v>3399.2352442685237</v>
          </cell>
        </row>
        <row r="951">
          <cell r="C951" t="str">
            <v>Aplikasi rata-rata</v>
          </cell>
          <cell r="G951" t="str">
            <v>Ap</v>
          </cell>
          <cell r="H951">
            <v>0.8</v>
          </cell>
          <cell r="I951" t="str">
            <v>liter / M2</v>
          </cell>
          <cell r="L951" t="str">
            <v>Note: 1</v>
          </cell>
          <cell r="N951" t="str">
            <v>SATUAN dapat berdasarkan atas jam operasi untuk Tenaga Kerja dan Peralatan, volume dan/atau ukuran</v>
          </cell>
        </row>
        <row r="952">
          <cell r="N952" t="str">
            <v>berat untuk bahan-bahan.</v>
          </cell>
        </row>
        <row r="953">
          <cell r="C953" t="str">
            <v xml:space="preserve">Kap. Prod. / jam = </v>
          </cell>
          <cell r="D953" t="str">
            <v>(V x Ap)</v>
          </cell>
          <cell r="G953" t="str">
            <v>Q2</v>
          </cell>
          <cell r="H953">
            <v>560</v>
          </cell>
          <cell r="I953" t="str">
            <v>liter</v>
          </cell>
          <cell r="L953">
            <v>2</v>
          </cell>
          <cell r="N953" t="str">
            <v>Kuantitas satuan adalah kuantitas setiap komponen untuk menyelesaikan satu satuan pekerjaan dari nomor</v>
          </cell>
        </row>
        <row r="954">
          <cell r="N954" t="str">
            <v>mata pembayaran.</v>
          </cell>
        </row>
        <row r="955">
          <cell r="C955" t="str">
            <v>Koefisien Alat / Ltr</v>
          </cell>
          <cell r="D955" t="str">
            <v xml:space="preserve"> = 1 : Q2</v>
          </cell>
          <cell r="G955" t="str">
            <v>(E05)</v>
          </cell>
          <cell r="H955">
            <v>1.7857142857142857E-3</v>
          </cell>
          <cell r="I955" t="str">
            <v>Jam</v>
          </cell>
          <cell r="L955">
            <v>3</v>
          </cell>
          <cell r="N955" t="str">
            <v>Biaya satuan untuk peralatan sudah termasuk bahan bakar, bahan habis dipakai dan operator.</v>
          </cell>
        </row>
        <row r="956">
          <cell r="L956">
            <v>4</v>
          </cell>
          <cell r="N956" t="str">
            <v>Biaya satuan sudah termasuk pengeluaran untuk seluruh pajak yang berkaitan (tetapi tidak termasuk PPN</v>
          </cell>
        </row>
        <row r="957">
          <cell r="J957" t="str">
            <v>Berlanjut ke halaman berikut</v>
          </cell>
          <cell r="N957" t="str">
            <v>yang dibayar dari kontrak) dan biaya-biaya lainnya.</v>
          </cell>
        </row>
        <row r="958">
          <cell r="A958" t="str">
            <v>ITEM PEMBAYARAN NO.</v>
          </cell>
          <cell r="D958" t="str">
            <v>:  4.2 (6)</v>
          </cell>
          <cell r="J958" t="str">
            <v>Analisa EI-426</v>
          </cell>
        </row>
        <row r="959">
          <cell r="A959" t="str">
            <v xml:space="preserve">JENIS PEKERJAAN                                  </v>
          </cell>
          <cell r="D959" t="str">
            <v>:  Aspal Utk. Pekerjaan Pelaburan</v>
          </cell>
        </row>
        <row r="960">
          <cell r="A960" t="str">
            <v>SATUAN PEMBAYARAN</v>
          </cell>
          <cell r="D960" t="str">
            <v>:  LITER</v>
          </cell>
          <cell r="J960" t="str">
            <v xml:space="preserve">         URAIAN ANALISA HARGA SATUAN</v>
          </cell>
        </row>
        <row r="961">
          <cell r="J961" t="str">
            <v>Lanjutan</v>
          </cell>
        </row>
        <row r="963">
          <cell r="A963" t="str">
            <v>No.</v>
          </cell>
          <cell r="C963" t="str">
            <v>U R A I A N</v>
          </cell>
          <cell r="G963" t="str">
            <v>KODE</v>
          </cell>
          <cell r="H963" t="str">
            <v>KOEF.</v>
          </cell>
          <cell r="I963" t="str">
            <v>SATUAN</v>
          </cell>
          <cell r="J963" t="str">
            <v>KETERANGAN</v>
          </cell>
        </row>
        <row r="966">
          <cell r="A966" t="str">
            <v>2.c.</v>
          </cell>
          <cell r="C966" t="str">
            <v>DUMP TRUCK (DT)</v>
          </cell>
          <cell r="G966" t="str">
            <v>(E08)</v>
          </cell>
        </row>
        <row r="967">
          <cell r="C967" t="str">
            <v>Sebagai alat pengangkut bahan dilokasi pekerjaan</v>
          </cell>
        </row>
        <row r="968">
          <cell r="C968" t="str">
            <v>Dump Truck melayani alat Asphalt Sprayer.</v>
          </cell>
        </row>
        <row r="969">
          <cell r="C969" t="str">
            <v>Kap.Prod. / jam = sama dengan Asphalt Sprayer</v>
          </cell>
          <cell r="G969" t="str">
            <v>Q3</v>
          </cell>
          <cell r="H969">
            <v>352.75</v>
          </cell>
          <cell r="I969" t="str">
            <v>liter</v>
          </cell>
        </row>
        <row r="971">
          <cell r="C971" t="str">
            <v>Koefisien Alat / Ltr</v>
          </cell>
          <cell r="D971" t="str">
            <v xml:space="preserve"> = 1 : Q3</v>
          </cell>
          <cell r="G971" t="str">
            <v>(E08)</v>
          </cell>
          <cell r="H971">
            <v>2.8348688873139618E-3</v>
          </cell>
          <cell r="I971" t="str">
            <v>Jam</v>
          </cell>
        </row>
        <row r="973">
          <cell r="A973" t="str">
            <v>3.</v>
          </cell>
          <cell r="C973" t="str">
            <v>TENAGA</v>
          </cell>
        </row>
        <row r="974">
          <cell r="C974" t="str">
            <v>Produksi menentukan : ASPHALT SPRAYER</v>
          </cell>
          <cell r="G974" t="str">
            <v>Q1</v>
          </cell>
          <cell r="H974">
            <v>352.75</v>
          </cell>
          <cell r="I974" t="str">
            <v>Ltr/Jam</v>
          </cell>
        </row>
        <row r="975">
          <cell r="C975" t="str">
            <v>Produksi / hari  =  Tk x Q1</v>
          </cell>
          <cell r="G975" t="str">
            <v>Qt</v>
          </cell>
          <cell r="H975">
            <v>2469.25</v>
          </cell>
          <cell r="I975" t="str">
            <v>Liter</v>
          </cell>
        </row>
        <row r="976">
          <cell r="C976" t="str">
            <v>Kebutuhan tenaga :</v>
          </cell>
        </row>
        <row r="977">
          <cell r="D977" t="str">
            <v>- Pekerja</v>
          </cell>
          <cell r="G977" t="str">
            <v>P</v>
          </cell>
          <cell r="H977">
            <v>10</v>
          </cell>
          <cell r="I977" t="str">
            <v>orang</v>
          </cell>
        </row>
        <row r="978">
          <cell r="D978" t="str">
            <v>- Mandor</v>
          </cell>
          <cell r="G978" t="str">
            <v>M</v>
          </cell>
          <cell r="H978">
            <v>1</v>
          </cell>
          <cell r="I978" t="str">
            <v>orang</v>
          </cell>
        </row>
        <row r="980">
          <cell r="C980" t="str">
            <v>Koefisien Tenaga / Ltr     :</v>
          </cell>
        </row>
        <row r="981">
          <cell r="D981" t="str">
            <v>- Pekerja</v>
          </cell>
          <cell r="E981" t="str">
            <v>= (Tk x P) / Qt</v>
          </cell>
          <cell r="G981" t="str">
            <v>(L01)</v>
          </cell>
          <cell r="H981">
            <v>2.8348688873139617E-2</v>
          </cell>
          <cell r="I981" t="str">
            <v>Jam</v>
          </cell>
        </row>
        <row r="982">
          <cell r="D982" t="str">
            <v>- Mandor</v>
          </cell>
          <cell r="E982" t="str">
            <v>= (Tk x M) / Qt</v>
          </cell>
          <cell r="G982" t="str">
            <v>(L03)</v>
          </cell>
          <cell r="H982">
            <v>2.8348688873139618E-3</v>
          </cell>
          <cell r="I982" t="str">
            <v>Jam</v>
          </cell>
        </row>
        <row r="984">
          <cell r="A984" t="str">
            <v>4.</v>
          </cell>
          <cell r="C984" t="str">
            <v>HARGA DASAR SATUAN UPAH, BAHAN DAN ALAT</v>
          </cell>
        </row>
        <row r="985">
          <cell r="C985" t="str">
            <v>Lihat lampiran.</v>
          </cell>
        </row>
        <row r="987">
          <cell r="A987" t="str">
            <v>5.</v>
          </cell>
          <cell r="C987" t="str">
            <v>ANALISA HARGA SATUAN PEKERJAAN</v>
          </cell>
        </row>
        <row r="988">
          <cell r="C988" t="str">
            <v>Lihat perhitungan dalam FORMULIR STANDAR UNTUK</v>
          </cell>
        </row>
        <row r="989">
          <cell r="C989" t="str">
            <v>PEREKEMAN ANALISA MASING-MASING HARGA</v>
          </cell>
        </row>
        <row r="990">
          <cell r="C990" t="str">
            <v>SATUAN.</v>
          </cell>
        </row>
        <row r="991">
          <cell r="C991" t="str">
            <v>Didapat Harga Satuan Pekerjaan :</v>
          </cell>
        </row>
        <row r="993">
          <cell r="C993" t="str">
            <v xml:space="preserve">Rp.  </v>
          </cell>
          <cell r="D993">
            <v>3399.2352442685237</v>
          </cell>
          <cell r="E993" t="str">
            <v xml:space="preserve"> / Liter</v>
          </cell>
        </row>
        <row r="996">
          <cell r="A996" t="str">
            <v>6.</v>
          </cell>
          <cell r="C996" t="str">
            <v>WAKTU PELAKSANAAN YANG DIPERLUKAN</v>
          </cell>
        </row>
        <row r="997">
          <cell r="C997" t="str">
            <v>Waktu pelaksanaan</v>
          </cell>
          <cell r="D997" t="str">
            <v>:  . . . . . . .  bulan</v>
          </cell>
        </row>
        <row r="999">
          <cell r="A999" t="str">
            <v>7.</v>
          </cell>
          <cell r="C999" t="str">
            <v>VOLUME PEKERJAAN YANG DIPERLUKAN</v>
          </cell>
        </row>
        <row r="1000">
          <cell r="C1000" t="str">
            <v>Volume pekerjaan  :</v>
          </cell>
          <cell r="D1000">
            <v>0</v>
          </cell>
          <cell r="E1000" t="str">
            <v>Liter</v>
          </cell>
        </row>
        <row r="1015">
          <cell r="C1015" t="str">
            <v/>
          </cell>
        </row>
        <row r="1017">
          <cell r="A1017" t="str">
            <v>ITEM PEMBAYARAN NO.</v>
          </cell>
          <cell r="D1017" t="str">
            <v>:  4.2 (7)</v>
          </cell>
          <cell r="J1017" t="str">
            <v>Analisa EI-427</v>
          </cell>
          <cell r="T1017" t="str">
            <v>Analisa EI-427</v>
          </cell>
        </row>
        <row r="1018">
          <cell r="A1018" t="str">
            <v>JENIS PEKERJAAN</v>
          </cell>
          <cell r="D1018" t="str">
            <v>:  Lapis Resap Pengikat</v>
          </cell>
        </row>
        <row r="1019">
          <cell r="A1019" t="str">
            <v>SATUAN PEMBAYARAN</v>
          </cell>
          <cell r="D1019" t="str">
            <v>:  LITER</v>
          </cell>
          <cell r="J1019" t="str">
            <v xml:space="preserve">         URAIAN ANALISA HARGA SATUAN</v>
          </cell>
          <cell r="L1019" t="str">
            <v>FORMULIR STANDAR UNTUK</v>
          </cell>
        </row>
        <row r="1020">
          <cell r="L1020" t="str">
            <v>PEREKAMAN ANALISA MASING-MASING HARGA SATUAN</v>
          </cell>
        </row>
        <row r="1021">
          <cell r="L1021" t="str">
            <v/>
          </cell>
        </row>
        <row r="1022">
          <cell r="A1022" t="str">
            <v>No.</v>
          </cell>
          <cell r="C1022" t="str">
            <v>U R A I A N</v>
          </cell>
          <cell r="G1022" t="str">
            <v>KODE</v>
          </cell>
          <cell r="H1022" t="str">
            <v>KOEF.</v>
          </cell>
          <cell r="I1022" t="str">
            <v>SATUAN</v>
          </cell>
          <cell r="J1022" t="str">
            <v>KETERANGAN</v>
          </cell>
        </row>
        <row r="1024">
          <cell r="L1024" t="str">
            <v>PROYEK</v>
          </cell>
          <cell r="O1024" t="str">
            <v>:</v>
          </cell>
        </row>
        <row r="1025">
          <cell r="A1025" t="str">
            <v>I.</v>
          </cell>
          <cell r="C1025" t="str">
            <v>ASUMSI</v>
          </cell>
          <cell r="L1025" t="str">
            <v>No. PAKET KONTRAK</v>
          </cell>
          <cell r="O1025" t="str">
            <v>:</v>
          </cell>
        </row>
        <row r="1026">
          <cell r="A1026">
            <v>1</v>
          </cell>
          <cell r="C1026" t="str">
            <v>Menggunakan alat berat (cara mekanik)</v>
          </cell>
          <cell r="L1026" t="str">
            <v>NAMA PAKET</v>
          </cell>
          <cell r="O1026" t="str">
            <v>:</v>
          </cell>
        </row>
        <row r="1027">
          <cell r="A1027">
            <v>2</v>
          </cell>
          <cell r="C1027" t="str">
            <v>Lokasi pekerjaan : sepanjang jalan</v>
          </cell>
          <cell r="L1027" t="str">
            <v>PROP / KAB / KODYA</v>
          </cell>
          <cell r="O1027" t="str">
            <v>:</v>
          </cell>
        </row>
        <row r="1028">
          <cell r="A1028">
            <v>3</v>
          </cell>
          <cell r="C1028" t="str">
            <v>Jarak rata-rata Base Camp ke lokasi pekerjaan</v>
          </cell>
          <cell r="G1028" t="str">
            <v>L</v>
          </cell>
          <cell r="H1028">
            <v>8.7249999999999996</v>
          </cell>
          <cell r="I1028" t="str">
            <v>KM</v>
          </cell>
          <cell r="L1028" t="str">
            <v>ITEM PEMBAYARAN NO.</v>
          </cell>
          <cell r="O1028" t="str">
            <v>:  4.2 (7)</v>
          </cell>
          <cell r="R1028" t="str">
            <v>PERKIRAAN VOL. PEK.</v>
          </cell>
          <cell r="T1028" t="str">
            <v>:</v>
          </cell>
          <cell r="U1028">
            <v>1</v>
          </cell>
        </row>
        <row r="1029">
          <cell r="A1029">
            <v>4</v>
          </cell>
          <cell r="C1029" t="str">
            <v>Jam kerja efektif per-hari</v>
          </cell>
          <cell r="G1029" t="str">
            <v>Tk</v>
          </cell>
          <cell r="H1029">
            <v>7</v>
          </cell>
          <cell r="I1029" t="str">
            <v>Jam</v>
          </cell>
          <cell r="L1029" t="str">
            <v>JENIS PEKERJAAN</v>
          </cell>
          <cell r="O1029" t="str">
            <v>:  Lapis Resap Pengikat</v>
          </cell>
          <cell r="R1029" t="str">
            <v>TOTAL HARGA (Rp.)</v>
          </cell>
          <cell r="T1029" t="str">
            <v>:</v>
          </cell>
          <cell r="U1029">
            <v>305360.27</v>
          </cell>
        </row>
        <row r="1030">
          <cell r="A1030">
            <v>5</v>
          </cell>
          <cell r="C1030" t="str">
            <v>Faktor kehilangan bahan</v>
          </cell>
          <cell r="G1030" t="str">
            <v>Fh</v>
          </cell>
          <cell r="H1030">
            <v>1.1000000000000001</v>
          </cell>
          <cell r="I1030" t="str">
            <v>-</v>
          </cell>
          <cell r="L1030" t="str">
            <v>SATUAN PEMBAYARAN</v>
          </cell>
          <cell r="O1030" t="str">
            <v>:  LITER</v>
          </cell>
          <cell r="R1030" t="str">
            <v>% THD. BIAYA PROYEK</v>
          </cell>
          <cell r="T1030" t="str">
            <v>:</v>
          </cell>
          <cell r="U1030" t="e">
            <v>#DIV/0!</v>
          </cell>
        </row>
        <row r="1031">
          <cell r="A1031">
            <v>6</v>
          </cell>
          <cell r="C1031" t="str">
            <v>Komposisi campuran :</v>
          </cell>
        </row>
        <row r="1032">
          <cell r="C1032" t="str">
            <v>- Aspal AC-10 atau AC-20</v>
          </cell>
          <cell r="G1032" t="str">
            <v>As</v>
          </cell>
          <cell r="H1032">
            <v>56</v>
          </cell>
          <cell r="I1032" t="str">
            <v>%</v>
          </cell>
          <cell r="J1032" t="str">
            <v xml:space="preserve"> 100 bagian</v>
          </cell>
        </row>
        <row r="1033">
          <cell r="C1033" t="str">
            <v>- Minyak Flux / Pencair</v>
          </cell>
          <cell r="G1033" t="str">
            <v>K</v>
          </cell>
          <cell r="H1033">
            <v>44</v>
          </cell>
          <cell r="I1033" t="str">
            <v>%</v>
          </cell>
          <cell r="J1033" t="str">
            <v xml:space="preserve"> 80   bagian</v>
          </cell>
          <cell r="Q1033" t="str">
            <v>PERKIRAAN</v>
          </cell>
          <cell r="R1033" t="str">
            <v>HARGA</v>
          </cell>
          <cell r="S1033" t="str">
            <v>JUMLAH</v>
          </cell>
        </row>
        <row r="1034">
          <cell r="A1034">
            <v>7</v>
          </cell>
          <cell r="C1034" t="str">
            <v>Berat jenis bahan :</v>
          </cell>
          <cell r="L1034" t="str">
            <v>NO.</v>
          </cell>
          <cell r="N1034" t="str">
            <v>KOMPONEN</v>
          </cell>
          <cell r="P1034" t="str">
            <v>SATUAN</v>
          </cell>
          <cell r="Q1034" t="str">
            <v>KUANTITAS</v>
          </cell>
          <cell r="R1034" t="str">
            <v>SATUAN</v>
          </cell>
          <cell r="S1034" t="str">
            <v>HARGA</v>
          </cell>
        </row>
        <row r="1035">
          <cell r="C1035" t="str">
            <v>- Aspal AC-10 atau AC-20</v>
          </cell>
          <cell r="G1035" t="str">
            <v>D1</v>
          </cell>
          <cell r="H1035">
            <v>1.03</v>
          </cell>
          <cell r="I1035" t="str">
            <v>Kg / liter</v>
          </cell>
          <cell r="R1035" t="str">
            <v>(Rp.)</v>
          </cell>
          <cell r="S1035" t="str">
            <v>(Rp.)</v>
          </cell>
        </row>
        <row r="1036">
          <cell r="C1036" t="str">
            <v>- Minyak Flux / Pencair</v>
          </cell>
          <cell r="G1036" t="str">
            <v>D2</v>
          </cell>
          <cell r="H1036">
            <v>0.8</v>
          </cell>
          <cell r="I1036" t="str">
            <v>Kg / liter</v>
          </cell>
        </row>
        <row r="1037">
          <cell r="A1037">
            <v>8</v>
          </cell>
          <cell r="C1037" t="str">
            <v>Bahan dasar (aspal &amp; minyak pencair) semuanya</v>
          </cell>
        </row>
        <row r="1038">
          <cell r="C1038" t="str">
            <v>diterima di lokasi pekerjaan</v>
          </cell>
          <cell r="L1038" t="str">
            <v>A.</v>
          </cell>
          <cell r="N1038" t="str">
            <v>TENAGA</v>
          </cell>
        </row>
        <row r="1040">
          <cell r="A1040" t="str">
            <v>II.</v>
          </cell>
          <cell r="C1040" t="str">
            <v>URUTAN KERJA</v>
          </cell>
          <cell r="L1040" t="str">
            <v>1.</v>
          </cell>
          <cell r="N1040" t="str">
            <v>Pekerja</v>
          </cell>
          <cell r="O1040" t="str">
            <v>(L01)</v>
          </cell>
          <cell r="P1040" t="str">
            <v>Jam</v>
          </cell>
          <cell r="Q1040">
            <v>2.8348688873139617E-2</v>
          </cell>
          <cell r="R1040">
            <v>2857.14</v>
          </cell>
          <cell r="U1040">
            <v>80.996172927002121</v>
          </cell>
        </row>
        <row r="1041">
          <cell r="A1041">
            <v>1</v>
          </cell>
          <cell r="C1041" t="str">
            <v>Aspal dan Minyak Flux dicampur dan dipanaskan</v>
          </cell>
          <cell r="L1041" t="str">
            <v>2.</v>
          </cell>
          <cell r="N1041" t="str">
            <v>Mandor</v>
          </cell>
          <cell r="O1041" t="str">
            <v>(L03)</v>
          </cell>
          <cell r="P1041" t="str">
            <v>Jam</v>
          </cell>
          <cell r="Q1041">
            <v>5.6697377746279237E-3</v>
          </cell>
          <cell r="R1041">
            <v>3214.29</v>
          </cell>
          <cell r="U1041">
            <v>18.224181431608788</v>
          </cell>
        </row>
        <row r="1042">
          <cell r="C1042" t="str">
            <v>sehingga menjadi campuran aspal cair</v>
          </cell>
        </row>
        <row r="1043">
          <cell r="A1043">
            <v>2</v>
          </cell>
          <cell r="C1043" t="str">
            <v>Permukaan yang akan dilapis dibersihkan dari debu</v>
          </cell>
        </row>
        <row r="1044">
          <cell r="C1044" t="str">
            <v>dan kotoran dengan Air Compressor</v>
          </cell>
          <cell r="Q1044" t="str">
            <v xml:space="preserve">JUMLAH HARGA TENAGA   </v>
          </cell>
          <cell r="U1044">
            <v>99.220354358610905</v>
          </cell>
        </row>
        <row r="1045">
          <cell r="A1045">
            <v>3</v>
          </cell>
          <cell r="C1045" t="str">
            <v>Campuran aspal cair disemprotkan dengan Asphalt</v>
          </cell>
        </row>
        <row r="1046">
          <cell r="C1046" t="str">
            <v>Sprayer ke atas permukaan yang akan dilapis.</v>
          </cell>
          <cell r="L1046" t="str">
            <v>B.</v>
          </cell>
          <cell r="N1046" t="str">
            <v>BAHAN</v>
          </cell>
        </row>
        <row r="1047">
          <cell r="A1047">
            <v>4</v>
          </cell>
          <cell r="C1047" t="str">
            <v>Angkutan Aspal &amp; Minyak Flux menggunakan Dump</v>
          </cell>
        </row>
        <row r="1048">
          <cell r="C1048" t="str">
            <v>Truck</v>
          </cell>
          <cell r="L1048" t="str">
            <v>1.</v>
          </cell>
          <cell r="N1048" t="str">
            <v>Aspal</v>
          </cell>
          <cell r="O1048" t="str">
            <v>(M10)</v>
          </cell>
          <cell r="P1048" t="str">
            <v>Kg</v>
          </cell>
          <cell r="Q1048">
            <v>0.63448000000000015</v>
          </cell>
          <cell r="R1048">
            <v>2086.6280000000002</v>
          </cell>
          <cell r="U1048">
            <v>1323.9237334400004</v>
          </cell>
        </row>
        <row r="1049">
          <cell r="L1049" t="str">
            <v>2.</v>
          </cell>
          <cell r="N1049" t="str">
            <v>Kerosene</v>
          </cell>
          <cell r="O1049" t="str">
            <v>(M11)</v>
          </cell>
          <cell r="P1049" t="str">
            <v>liter</v>
          </cell>
          <cell r="Q1049">
            <v>0.48400000000000004</v>
          </cell>
          <cell r="R1049">
            <v>1650</v>
          </cell>
          <cell r="U1049">
            <v>798.6</v>
          </cell>
        </row>
        <row r="1050">
          <cell r="A1050" t="str">
            <v>III.</v>
          </cell>
          <cell r="C1050" t="str">
            <v>PEMAKAIAN BAHAN, ALAT DAN TENAGA</v>
          </cell>
        </row>
        <row r="1052">
          <cell r="A1052" t="str">
            <v xml:space="preserve">   1.</v>
          </cell>
          <cell r="C1052" t="str">
            <v>BAHAN</v>
          </cell>
        </row>
        <row r="1053">
          <cell r="C1053" t="str">
            <v>Untuk mendapatkan 1 liter Lapis Resap Pengikat</v>
          </cell>
        </row>
        <row r="1054">
          <cell r="C1054" t="str">
            <v>diperlukan :</v>
          </cell>
          <cell r="D1054" t="str">
            <v>( 1 liter x Fh )</v>
          </cell>
          <cell r="G1054" t="str">
            <v>PC</v>
          </cell>
          <cell r="H1054">
            <v>1.1000000000000001</v>
          </cell>
          <cell r="I1054" t="str">
            <v>liter</v>
          </cell>
          <cell r="J1054" t="str">
            <v xml:space="preserve"> Campuran</v>
          </cell>
          <cell r="Q1054" t="str">
            <v xml:space="preserve">JUMLAH HARGA BAHAN   </v>
          </cell>
          <cell r="U1054">
            <v>2122.5237334400003</v>
          </cell>
        </row>
        <row r="1056">
          <cell r="A1056" t="str">
            <v xml:space="preserve">   1.a.</v>
          </cell>
          <cell r="C1056" t="str">
            <v>Aspal</v>
          </cell>
          <cell r="D1056" t="str">
            <v>=   As x PC x D1</v>
          </cell>
          <cell r="G1056" t="str">
            <v>(M10)</v>
          </cell>
          <cell r="H1056">
            <v>0.63448000000000015</v>
          </cell>
          <cell r="I1056" t="str">
            <v>Kg.</v>
          </cell>
          <cell r="L1056" t="str">
            <v>C.</v>
          </cell>
          <cell r="N1056" t="str">
            <v>PERALATAN</v>
          </cell>
        </row>
        <row r="1057">
          <cell r="A1057" t="str">
            <v xml:space="preserve">   1.b.</v>
          </cell>
          <cell r="C1057" t="str">
            <v>Minyak Flux</v>
          </cell>
          <cell r="D1057" t="str">
            <v>=   K x PC</v>
          </cell>
          <cell r="G1057" t="str">
            <v>(M11)</v>
          </cell>
          <cell r="H1057">
            <v>0.48400000000000004</v>
          </cell>
          <cell r="I1057" t="str">
            <v>liter</v>
          </cell>
        </row>
        <row r="1058">
          <cell r="L1058" t="str">
            <v>1.</v>
          </cell>
          <cell r="N1058" t="str">
            <v>Asphalt Sprayer  (E03)</v>
          </cell>
          <cell r="P1058" t="str">
            <v>Jam</v>
          </cell>
          <cell r="Q1058">
            <v>2.8348688873139618E-3</v>
          </cell>
          <cell r="R1058">
            <v>30575.535383788432</v>
          </cell>
          <cell r="U1058">
            <v>86.677633972468982</v>
          </cell>
        </row>
        <row r="1059">
          <cell r="A1059" t="str">
            <v xml:space="preserve">   2.</v>
          </cell>
          <cell r="C1059" t="str">
            <v>ALAT</v>
          </cell>
          <cell r="L1059" t="str">
            <v>2.</v>
          </cell>
          <cell r="N1059" t="str">
            <v>Air Compresor    (E05)</v>
          </cell>
          <cell r="P1059" t="str">
            <v>Jam</v>
          </cell>
          <cell r="Q1059">
            <v>2.0833333333333333E-3</v>
          </cell>
          <cell r="R1059">
            <v>53840.365312835944</v>
          </cell>
          <cell r="U1059">
            <v>112.16742773507488</v>
          </cell>
        </row>
        <row r="1060">
          <cell r="A1060" t="str">
            <v xml:space="preserve">   2.a.</v>
          </cell>
          <cell r="C1060" t="str">
            <v>ASPHALT SPRAYER</v>
          </cell>
          <cell r="G1060" t="str">
            <v>(E03)</v>
          </cell>
          <cell r="L1060" t="str">
            <v>3.</v>
          </cell>
          <cell r="N1060" t="str">
            <v>Dump Truck</v>
          </cell>
          <cell r="O1060" t="str">
            <v>(E08)</v>
          </cell>
          <cell r="P1060" t="str">
            <v>Jam</v>
          </cell>
          <cell r="Q1060">
            <v>2.8348688873139618E-3</v>
          </cell>
          <cell r="R1060">
            <v>153645.58193291764</v>
          </cell>
          <cell r="U1060">
            <v>435.56507989487642</v>
          </cell>
        </row>
        <row r="1061">
          <cell r="C1061" t="str">
            <v>Kapasitas alat</v>
          </cell>
          <cell r="G1061" t="str">
            <v>V</v>
          </cell>
          <cell r="H1061">
            <v>850</v>
          </cell>
          <cell r="I1061" t="str">
            <v>liter</v>
          </cell>
        </row>
        <row r="1062">
          <cell r="C1062" t="str">
            <v>Faktor efisiensi alat</v>
          </cell>
          <cell r="G1062" t="str">
            <v>Fa</v>
          </cell>
          <cell r="H1062">
            <v>0.83</v>
          </cell>
          <cell r="I1062" t="str">
            <v>-</v>
          </cell>
        </row>
        <row r="1063">
          <cell r="C1063" t="str">
            <v>Waktu Siklus (termasuk proses pemanasan)</v>
          </cell>
          <cell r="G1063" t="str">
            <v>Ts</v>
          </cell>
          <cell r="H1063">
            <v>2</v>
          </cell>
          <cell r="I1063" t="str">
            <v>Jam</v>
          </cell>
        </row>
        <row r="1065">
          <cell r="C1065" t="str">
            <v>Kap. Prod. / jam =</v>
          </cell>
          <cell r="D1065" t="str">
            <v>V x Fa</v>
          </cell>
          <cell r="G1065" t="str">
            <v>Q1</v>
          </cell>
          <cell r="H1065">
            <v>352.75</v>
          </cell>
          <cell r="I1065" t="str">
            <v>liter</v>
          </cell>
        </row>
        <row r="1066">
          <cell r="D1066" t="str">
            <v>Ts</v>
          </cell>
          <cell r="Q1066" t="str">
            <v xml:space="preserve">JUMLAH HARGA PERALATAN   </v>
          </cell>
          <cell r="U1066">
            <v>634.41014160242025</v>
          </cell>
        </row>
        <row r="1067">
          <cell r="C1067" t="str">
            <v>Koefisien Alat / Ltr</v>
          </cell>
          <cell r="D1067" t="str">
            <v xml:space="preserve"> =  1  :  Q1</v>
          </cell>
          <cell r="G1067" t="str">
            <v>(E03)</v>
          </cell>
          <cell r="H1067">
            <v>2.8348688873139618E-3</v>
          </cell>
          <cell r="I1067" t="str">
            <v>Jam</v>
          </cell>
        </row>
        <row r="1068">
          <cell r="L1068" t="str">
            <v>D.</v>
          </cell>
          <cell r="N1068" t="str">
            <v>JUMLAH HARGA TENAGA, BAHAN DAN PERALATAN  ( A + B + C )</v>
          </cell>
          <cell r="U1068">
            <v>2856.1542294010314</v>
          </cell>
        </row>
        <row r="1069">
          <cell r="A1069" t="str">
            <v xml:space="preserve">   2.b.</v>
          </cell>
          <cell r="C1069" t="str">
            <v>AIR COMPRESSOR</v>
          </cell>
          <cell r="G1069" t="str">
            <v>(E05)</v>
          </cell>
          <cell r="L1069" t="str">
            <v>E.</v>
          </cell>
          <cell r="N1069" t="str">
            <v>OVERHEAD &amp; PROFIT</v>
          </cell>
          <cell r="P1069">
            <v>10</v>
          </cell>
          <cell r="Q1069" t="str">
            <v>%  x  D</v>
          </cell>
          <cell r="U1069">
            <v>285.61542294010314</v>
          </cell>
        </row>
        <row r="1070">
          <cell r="C1070" t="str">
            <v xml:space="preserve">Kapasitas alat   -----&gt;&gt;   diambil </v>
          </cell>
          <cell r="G1070" t="str">
            <v>V</v>
          </cell>
          <cell r="H1070">
            <v>600</v>
          </cell>
          <cell r="I1070" t="str">
            <v>M2 / Jam</v>
          </cell>
          <cell r="L1070" t="str">
            <v>F.</v>
          </cell>
          <cell r="N1070" t="str">
            <v>HARGA SATUAN PEKERJAAN  ( D + E )</v>
          </cell>
          <cell r="U1070">
            <v>3141.7696523411346</v>
          </cell>
        </row>
        <row r="1071">
          <cell r="C1071" t="str">
            <v>Aplikasi Lapis Resap Pengikat rata-rata (Spesifikasi)</v>
          </cell>
          <cell r="G1071" t="str">
            <v>Ap</v>
          </cell>
          <cell r="H1071">
            <v>0.8</v>
          </cell>
          <cell r="I1071" t="str">
            <v>liter / M2</v>
          </cell>
          <cell r="L1071" t="str">
            <v>Note: 1</v>
          </cell>
          <cell r="N1071" t="str">
            <v>SATUAN dapat berdasarkan atas jam operasi untuk Tenaga Kerja dan Peralatan, volume dan/atau ukuran</v>
          </cell>
        </row>
        <row r="1072">
          <cell r="N1072" t="str">
            <v>berat untuk bahan-bahan.</v>
          </cell>
        </row>
        <row r="1073">
          <cell r="C1073" t="str">
            <v>Kap. Prod. / jam =</v>
          </cell>
          <cell r="D1073" t="str">
            <v>( V x Ap )</v>
          </cell>
          <cell r="G1073" t="str">
            <v>Q2</v>
          </cell>
          <cell r="H1073">
            <v>480</v>
          </cell>
          <cell r="I1073" t="str">
            <v>liter</v>
          </cell>
          <cell r="L1073">
            <v>2</v>
          </cell>
          <cell r="N1073" t="str">
            <v>Kuantitas satuan adalah kuantitas setiap komponen untuk menyelesaikan satu satuan pekerjaan dari nomor</v>
          </cell>
        </row>
        <row r="1074">
          <cell r="N1074" t="str">
            <v>mata pembayaran.</v>
          </cell>
        </row>
        <row r="1075">
          <cell r="C1075" t="str">
            <v>Koefisien Alat / Ltr</v>
          </cell>
          <cell r="D1075" t="str">
            <v xml:space="preserve"> =  1  :  Q2</v>
          </cell>
          <cell r="G1075" t="str">
            <v>(E05)</v>
          </cell>
          <cell r="H1075">
            <v>2.0833333333333333E-3</v>
          </cell>
          <cell r="I1075" t="str">
            <v>Jam</v>
          </cell>
          <cell r="L1075">
            <v>3</v>
          </cell>
          <cell r="N1075" t="str">
            <v>Biaya satuan untuk peralatan sudah termasuk bahan bakar, bahan habis dipakai dan operator.</v>
          </cell>
        </row>
        <row r="1076">
          <cell r="L1076">
            <v>4</v>
          </cell>
          <cell r="N1076" t="str">
            <v>Biaya satuan sudah termasuk pengeluaran untuk seluruh pajak yang berkaitan (tetapi tidak termasuk PPN</v>
          </cell>
        </row>
        <row r="1077">
          <cell r="J1077" t="str">
            <v>Berlanjut ke halaman berikut</v>
          </cell>
          <cell r="N1077" t="str">
            <v>yang dibayar dari kontrak) dan biaya-biaya lainnya.</v>
          </cell>
        </row>
        <row r="1078">
          <cell r="A1078" t="str">
            <v>ITEM PEMBAYARAN NO.</v>
          </cell>
          <cell r="D1078" t="str">
            <v>:  4.2 (7)</v>
          </cell>
          <cell r="J1078" t="str">
            <v>Analisa EI-427</v>
          </cell>
        </row>
        <row r="1079">
          <cell r="A1079" t="str">
            <v>JENIS PEKERJAAN</v>
          </cell>
          <cell r="D1079" t="str">
            <v>:  Lapis Resap Pengikat</v>
          </cell>
        </row>
        <row r="1080">
          <cell r="A1080" t="str">
            <v>SATUAN PEMBAYARAN</v>
          </cell>
          <cell r="D1080" t="str">
            <v>:  LITER</v>
          </cell>
          <cell r="J1080" t="str">
            <v xml:space="preserve">         URAIAN ANALISA HARGA SATUAN</v>
          </cell>
        </row>
        <row r="1081">
          <cell r="J1081" t="str">
            <v>Lanjutan</v>
          </cell>
        </row>
        <row r="1083">
          <cell r="A1083" t="str">
            <v>No.</v>
          </cell>
          <cell r="C1083" t="str">
            <v>U R A I A N</v>
          </cell>
          <cell r="G1083" t="str">
            <v>KODE</v>
          </cell>
          <cell r="H1083" t="str">
            <v>KOEF.</v>
          </cell>
          <cell r="I1083" t="str">
            <v>SATUAN</v>
          </cell>
          <cell r="J1083" t="str">
            <v>KETERANGAN</v>
          </cell>
        </row>
        <row r="1086">
          <cell r="A1086" t="str">
            <v xml:space="preserve">   2.c.</v>
          </cell>
          <cell r="C1086" t="str">
            <v>DUMP TRUCK</v>
          </cell>
          <cell r="G1086" t="str">
            <v>(E08)</v>
          </cell>
        </row>
        <row r="1087">
          <cell r="C1087" t="str">
            <v>Sebagai alat pengangkut bahan di lokasi pekerjaan,</v>
          </cell>
        </row>
        <row r="1088">
          <cell r="C1088" t="str">
            <v>Dump Truck melayani alat Asphalt Sprayer.</v>
          </cell>
        </row>
        <row r="1089">
          <cell r="C1089" t="str">
            <v>Kap. Prod. / jam =</v>
          </cell>
          <cell r="D1089" t="str">
            <v>sama dengan Asphalt Sprayer</v>
          </cell>
          <cell r="G1089" t="str">
            <v>Q3</v>
          </cell>
          <cell r="H1089">
            <v>352.75</v>
          </cell>
          <cell r="I1089" t="str">
            <v>liter</v>
          </cell>
        </row>
        <row r="1091">
          <cell r="C1091" t="str">
            <v>Koefisien Alat / Ltr</v>
          </cell>
          <cell r="D1091" t="str">
            <v xml:space="preserve"> =  1  :  Q3</v>
          </cell>
          <cell r="G1091" t="str">
            <v>(E08)</v>
          </cell>
          <cell r="H1091">
            <v>2.8348688873139618E-3</v>
          </cell>
          <cell r="I1091" t="str">
            <v>Jam</v>
          </cell>
        </row>
        <row r="1093">
          <cell r="A1093" t="str">
            <v xml:space="preserve">   3.</v>
          </cell>
          <cell r="C1093" t="str">
            <v>TENAGA</v>
          </cell>
        </row>
        <row r="1094">
          <cell r="C1094" t="str">
            <v>Produksi menentukan : ASPHALT SPRAYER</v>
          </cell>
          <cell r="G1094" t="str">
            <v>Q4</v>
          </cell>
          <cell r="H1094">
            <v>352.75</v>
          </cell>
          <cell r="I1094" t="str">
            <v>liter</v>
          </cell>
        </row>
        <row r="1095">
          <cell r="C1095" t="str">
            <v>Produksi Lapis Resap Pengikat / hari  =  Tk x Q4</v>
          </cell>
          <cell r="G1095" t="str">
            <v>Qt</v>
          </cell>
          <cell r="H1095">
            <v>2469.25</v>
          </cell>
          <cell r="I1095" t="str">
            <v>liter</v>
          </cell>
        </row>
        <row r="1096">
          <cell r="C1096" t="str">
            <v>Kebutuhan tenaga :</v>
          </cell>
        </row>
        <row r="1097">
          <cell r="D1097" t="str">
            <v>- Pekerja</v>
          </cell>
          <cell r="G1097" t="str">
            <v>P</v>
          </cell>
          <cell r="H1097">
            <v>10</v>
          </cell>
          <cell r="I1097" t="str">
            <v>orang</v>
          </cell>
        </row>
        <row r="1098">
          <cell r="D1098" t="str">
            <v>- Mandor</v>
          </cell>
          <cell r="G1098" t="str">
            <v>M</v>
          </cell>
          <cell r="H1098">
            <v>2</v>
          </cell>
          <cell r="I1098" t="str">
            <v>orang</v>
          </cell>
        </row>
        <row r="1100">
          <cell r="C1100" t="str">
            <v>Koefisien tenaga / liter   :</v>
          </cell>
        </row>
        <row r="1101">
          <cell r="D1101" t="str">
            <v>- Pekerja</v>
          </cell>
          <cell r="E1101" t="str">
            <v>= (Tk x P) : Qt</v>
          </cell>
          <cell r="G1101" t="str">
            <v>(L01)</v>
          </cell>
          <cell r="H1101">
            <v>2.8348688873139617E-2</v>
          </cell>
          <cell r="I1101" t="str">
            <v>Jam</v>
          </cell>
        </row>
        <row r="1102">
          <cell r="D1102" t="str">
            <v>- Mandor</v>
          </cell>
          <cell r="E1102" t="str">
            <v>= (Tk x M) : Qt</v>
          </cell>
          <cell r="G1102" t="str">
            <v>(L03)</v>
          </cell>
          <cell r="H1102">
            <v>5.6697377746279237E-3</v>
          </cell>
          <cell r="I1102" t="str">
            <v>Jam</v>
          </cell>
        </row>
        <row r="1104">
          <cell r="A1104" t="str">
            <v>4.</v>
          </cell>
          <cell r="C1104" t="str">
            <v>HARGA DASAR SATUAN UPAH, BAHAN DAN ALAT</v>
          </cell>
        </row>
        <row r="1105">
          <cell r="C1105" t="str">
            <v>Lihat lampiran.</v>
          </cell>
        </row>
        <row r="1107">
          <cell r="A1107" t="str">
            <v>5.</v>
          </cell>
          <cell r="C1107" t="str">
            <v>ANALISA HARGA SATUAN PEKERJAAN</v>
          </cell>
        </row>
        <row r="1108">
          <cell r="C1108" t="str">
            <v>Lihat perhitungan dalam FORMULIR STANDAR UNTUK</v>
          </cell>
        </row>
        <row r="1109">
          <cell r="C1109" t="str">
            <v>PEREKEMAN ANALISA MASING-MASING HARGA</v>
          </cell>
        </row>
        <row r="1110">
          <cell r="C1110" t="str">
            <v>SATUAN.</v>
          </cell>
        </row>
        <row r="1111">
          <cell r="C1111" t="str">
            <v>Didapat Harga Satuan Pekerjaan :</v>
          </cell>
        </row>
        <row r="1113">
          <cell r="C1113" t="str">
            <v xml:space="preserve">Rp.  </v>
          </cell>
          <cell r="D1113">
            <v>3141.7696523411346</v>
          </cell>
          <cell r="E1113" t="str">
            <v xml:space="preserve"> / liter.</v>
          </cell>
        </row>
        <row r="1116">
          <cell r="A1116" t="str">
            <v>6.</v>
          </cell>
          <cell r="C1116" t="str">
            <v>WAKTU PELAKSANAAN YANG DIPERLUKAN</v>
          </cell>
        </row>
        <row r="1117">
          <cell r="C1117" t="str">
            <v>Waktu pelaksanaan</v>
          </cell>
          <cell r="D1117" t="str">
            <v>:  . . . . . . .  bulan</v>
          </cell>
        </row>
        <row r="1119">
          <cell r="A1119" t="str">
            <v>7.</v>
          </cell>
          <cell r="C1119" t="str">
            <v>VOLUME PEKERJAAN YANG DIPERLUKAN</v>
          </cell>
        </row>
        <row r="1120">
          <cell r="C1120" t="str">
            <v>Volume pekerjaan  :</v>
          </cell>
          <cell r="D1120">
            <v>1</v>
          </cell>
          <cell r="E1120" t="str">
            <v>Liter</v>
          </cell>
        </row>
      </sheetData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KB"/>
      <sheetName val="Rekap"/>
      <sheetName val="HrgBahan&amp;Analisa"/>
    </sheetNames>
    <sheetDataSet>
      <sheetData sheetId="0" refreshError="1"/>
      <sheetData sheetId="1" refreshError="1"/>
      <sheetData sheetId="2" refreshError="1">
        <row r="806">
          <cell r="W806">
            <v>69178.399999999994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argaDasar"/>
      <sheetName val="REKAP total"/>
      <sheetName val="REKAP"/>
      <sheetName val="RAB"/>
      <sheetName val="Antek"/>
      <sheetName val="Analisa"/>
      <sheetName val="Analisa SNI"/>
      <sheetName val="Anmob"/>
      <sheetName val="Analisa LS"/>
      <sheetName val="Peralatan"/>
      <sheetName val="AN. SNI"/>
      <sheetName val="TERBILANG"/>
    </sheetNames>
    <sheetDataSet>
      <sheetData sheetId="0">
        <row r="17">
          <cell r="D17" t="str">
            <v>Pekerja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26">
          <cell r="BO26" t="str">
            <v xml:space="preserve"> Alat Baru</v>
          </cell>
        </row>
        <row r="27">
          <cell r="BO27">
            <v>1341125891</v>
          </cell>
        </row>
        <row r="46">
          <cell r="BO46" t="str">
            <v xml:space="preserve"> Alat Baru</v>
          </cell>
        </row>
        <row r="47">
          <cell r="BO47">
            <v>247812175</v>
          </cell>
        </row>
        <row r="66">
          <cell r="BO66" t="str">
            <v xml:space="preserve"> Alat Baru</v>
          </cell>
        </row>
        <row r="67">
          <cell r="BO67">
            <v>55862745</v>
          </cell>
        </row>
        <row r="86">
          <cell r="BO86" t="str">
            <v xml:space="preserve"> Alat Baru</v>
          </cell>
        </row>
        <row r="87">
          <cell r="BO87">
            <v>888028890</v>
          </cell>
        </row>
        <row r="106">
          <cell r="BO106" t="str">
            <v xml:space="preserve"> Alat Baru</v>
          </cell>
        </row>
        <row r="107">
          <cell r="BO107">
            <v>54602683</v>
          </cell>
        </row>
        <row r="126">
          <cell r="BO126" t="str">
            <v xml:space="preserve"> Alat Baru</v>
          </cell>
        </row>
        <row r="127">
          <cell r="BO127">
            <v>117605778</v>
          </cell>
        </row>
        <row r="146">
          <cell r="BO146" t="str">
            <v xml:space="preserve"> Alat Baru</v>
          </cell>
        </row>
        <row r="147">
          <cell r="BO147">
            <v>777038177</v>
          </cell>
        </row>
        <row r="166">
          <cell r="BO166" t="str">
            <v xml:space="preserve"> Alat Baru</v>
          </cell>
        </row>
        <row r="167">
          <cell r="BO167">
            <v>92404540</v>
          </cell>
        </row>
        <row r="186">
          <cell r="BO186" t="str">
            <v xml:space="preserve"> Alat Baru</v>
          </cell>
        </row>
        <row r="187">
          <cell r="BO187">
            <v>285614032</v>
          </cell>
        </row>
        <row r="206">
          <cell r="BO206" t="str">
            <v xml:space="preserve"> Alat Baru</v>
          </cell>
        </row>
        <row r="207">
          <cell r="BO207">
            <v>1404024763</v>
          </cell>
        </row>
        <row r="226">
          <cell r="BO226" t="str">
            <v xml:space="preserve"> Alat Baru</v>
          </cell>
        </row>
        <row r="227">
          <cell r="BO227">
            <v>105005159</v>
          </cell>
        </row>
        <row r="266">
          <cell r="BO266" t="str">
            <v xml:space="preserve"> Alat Baru</v>
          </cell>
        </row>
        <row r="267">
          <cell r="BO267">
            <v>1224220842</v>
          </cell>
        </row>
        <row r="286">
          <cell r="BO286" t="str">
            <v xml:space="preserve"> Alat Baru</v>
          </cell>
        </row>
        <row r="287">
          <cell r="BO287">
            <v>504024763</v>
          </cell>
        </row>
        <row r="306">
          <cell r="BO306" t="str">
            <v xml:space="preserve"> Alat Baru</v>
          </cell>
        </row>
        <row r="307">
          <cell r="BO307">
            <v>1099019604</v>
          </cell>
        </row>
        <row r="326">
          <cell r="BO326" t="str">
            <v xml:space="preserve"> Alat Baru</v>
          </cell>
        </row>
        <row r="327">
          <cell r="BO327">
            <v>155407635</v>
          </cell>
        </row>
        <row r="346">
          <cell r="BO346" t="str">
            <v xml:space="preserve"> Alat Baru</v>
          </cell>
        </row>
        <row r="347">
          <cell r="BO347">
            <v>155407635</v>
          </cell>
        </row>
        <row r="366">
          <cell r="BO366" t="str">
            <v xml:space="preserve"> Alat Baru</v>
          </cell>
        </row>
        <row r="367">
          <cell r="BO367">
            <v>176408667</v>
          </cell>
        </row>
        <row r="386">
          <cell r="BO386" t="str">
            <v xml:space="preserve"> Alat Baru</v>
          </cell>
        </row>
        <row r="387">
          <cell r="BO387">
            <v>1297409699</v>
          </cell>
        </row>
        <row r="406">
          <cell r="BO406" t="str">
            <v xml:space="preserve"> Alat Baru</v>
          </cell>
        </row>
        <row r="407">
          <cell r="BO407">
            <v>35854386</v>
          </cell>
        </row>
        <row r="426">
          <cell r="BO426" t="str">
            <v xml:space="preserve"> Alat Baru</v>
          </cell>
        </row>
        <row r="427">
          <cell r="BO427">
            <v>1310989671</v>
          </cell>
        </row>
        <row r="446">
          <cell r="BO446" t="str">
            <v xml:space="preserve"> Alat Baru</v>
          </cell>
        </row>
        <row r="447">
          <cell r="BO447">
            <v>20450464</v>
          </cell>
        </row>
        <row r="466">
          <cell r="BO466" t="str">
            <v xml:space="preserve"> Alat Baru</v>
          </cell>
        </row>
        <row r="467">
          <cell r="BO467">
            <v>105005159</v>
          </cell>
        </row>
        <row r="486">
          <cell r="BO486" t="str">
            <v xml:space="preserve"> Alat Baru</v>
          </cell>
        </row>
        <row r="487">
          <cell r="BO487">
            <v>71403508</v>
          </cell>
        </row>
        <row r="506">
          <cell r="BO506" t="str">
            <v xml:space="preserve"> Alat Baru</v>
          </cell>
        </row>
        <row r="507">
          <cell r="BO507">
            <v>6720330</v>
          </cell>
        </row>
        <row r="546">
          <cell r="BO546" t="str">
            <v xml:space="preserve"> Alat Baru</v>
          </cell>
        </row>
        <row r="547">
          <cell r="BO547">
            <v>46000000</v>
          </cell>
        </row>
        <row r="566">
          <cell r="BO566" t="str">
            <v xml:space="preserve"> Alat Baru</v>
          </cell>
        </row>
        <row r="567">
          <cell r="BO567">
            <v>112500000</v>
          </cell>
        </row>
        <row r="586">
          <cell r="BO586" t="str">
            <v xml:space="preserve"> Alat Baru</v>
          </cell>
        </row>
        <row r="587">
          <cell r="BO587">
            <v>166250000</v>
          </cell>
        </row>
        <row r="606">
          <cell r="BO606" t="str">
            <v xml:space="preserve"> Alat Baru</v>
          </cell>
        </row>
        <row r="607">
          <cell r="BO607">
            <v>70000000</v>
          </cell>
        </row>
        <row r="626">
          <cell r="BO626" t="str">
            <v xml:space="preserve"> Alat Baru</v>
          </cell>
        </row>
        <row r="627">
          <cell r="BO627">
            <v>350000000</v>
          </cell>
        </row>
        <row r="646">
          <cell r="BO646" t="str">
            <v xml:space="preserve"> Alat Baru</v>
          </cell>
        </row>
        <row r="647">
          <cell r="BO647">
            <v>17500000</v>
          </cell>
        </row>
        <row r="666">
          <cell r="BO666" t="str">
            <v xml:space="preserve"> Alat Baru</v>
          </cell>
        </row>
        <row r="667">
          <cell r="BO667">
            <v>2250000000</v>
          </cell>
        </row>
        <row r="697">
          <cell r="BO697" t="str">
            <v xml:space="preserve"> Alat Baru</v>
          </cell>
        </row>
        <row r="698">
          <cell r="BO698">
            <v>15000000</v>
          </cell>
        </row>
      </sheetData>
      <sheetData sheetId="10"/>
      <sheetData sheetId="1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ISA-SNI"/>
      <sheetName val="lap-2"/>
      <sheetName val="lap-1"/>
      <sheetName val="rekap pang+me"/>
      <sheetName val="penda"/>
      <sheetName val="K-Depan A1-A2"/>
      <sheetName val="K-BL Brt B1-B2"/>
      <sheetName val="Lods B1`-B2` MUSHALLAH"/>
      <sheetName val="rK-KU C1"/>
      <sheetName val="K-KR Utr C2"/>
      <sheetName val="K-KR Utr C3"/>
      <sheetName val="K-KN Slt D1"/>
      <sheetName val="K-KN Slt D2"/>
      <sheetName val="K-KN Slt D3"/>
      <sheetName val="LK A1"/>
      <sheetName val="LK A5"/>
      <sheetName val="LK B1"/>
      <sheetName val="LK B5"/>
      <sheetName val="LK C1"/>
      <sheetName val="LK C2"/>
      <sheetName val="LK D1"/>
      <sheetName val="LB D2"/>
      <sheetName val="LK E1"/>
      <sheetName val="LK F1"/>
      <sheetName val="rLK A2"/>
      <sheetName val="rLK A3"/>
      <sheetName val="rLK A4"/>
      <sheetName val="rLK B2-B3"/>
      <sheetName val="rLK B4"/>
      <sheetName val="rLK C3-C4"/>
      <sheetName val="rLK C5-C6"/>
      <sheetName val="rLK D3-D4"/>
      <sheetName val="rLK D5-D6"/>
      <sheetName val="rLK E2"/>
      <sheetName val="rLB E3"/>
      <sheetName val="rLK F2-F3"/>
      <sheetName val="Pelataran"/>
      <sheetName val="Sls Utama-1"/>
      <sheetName val="WC"/>
      <sheetName val="PAVING"/>
      <sheetName val="MEK.ELEK"/>
      <sheetName val="3"/>
      <sheetName val="2"/>
      <sheetName val="1"/>
      <sheetName val="REKAP JENE"/>
    </sheetNames>
    <sheetDataSet>
      <sheetData sheetId="0">
        <row r="1575">
          <cell r="J1575" t="str">
            <v>PEK. PONDASI DAN TANAH</v>
          </cell>
        </row>
        <row r="1576">
          <cell r="J1576" t="str">
            <v>Galian Tanah</v>
          </cell>
          <cell r="S1576">
            <v>19960.289999999997</v>
          </cell>
        </row>
        <row r="1577">
          <cell r="J1577" t="str">
            <v>Pasir Urug Pondasi</v>
          </cell>
          <cell r="S1577">
            <v>105128.55</v>
          </cell>
        </row>
        <row r="1578">
          <cell r="J1578" t="str">
            <v>Pasir Urug Alas Pondasi</v>
          </cell>
          <cell r="S1578">
            <v>105128.55</v>
          </cell>
        </row>
        <row r="1579">
          <cell r="J1579" t="str">
            <v>Urugan Tanah</v>
          </cell>
          <cell r="S1579">
            <v>63332.55</v>
          </cell>
        </row>
        <row r="1580">
          <cell r="J1580" t="str">
            <v>Pas. Batu Kosong</v>
          </cell>
          <cell r="S1580">
            <v>149347.48500000002</v>
          </cell>
        </row>
        <row r="1581">
          <cell r="J1581" t="str">
            <v>Pas. Pondasi Batu Gunung 1 :  4</v>
          </cell>
          <cell r="S1581">
            <v>322685.83499999996</v>
          </cell>
        </row>
        <row r="1582">
          <cell r="J1582" t="str">
            <v>Pas. Pondasi Trasram (1pc : 2ps)</v>
          </cell>
          <cell r="S1582">
            <v>111137.21999999999</v>
          </cell>
        </row>
        <row r="1583">
          <cell r="J1583" t="str">
            <v>Urugan Kembali</v>
          </cell>
          <cell r="S1583">
            <v>5212.2150000000001</v>
          </cell>
        </row>
        <row r="1584">
          <cell r="J1584" t="str">
            <v>Lantai Kerja t = 7 cm</v>
          </cell>
          <cell r="S1584">
            <v>58888.368000000002</v>
          </cell>
        </row>
        <row r="1585">
          <cell r="J1585" t="str">
            <v>Pas. Pondasi Poer</v>
          </cell>
          <cell r="S1585">
            <v>2579856.1050285008</v>
          </cell>
        </row>
        <row r="1586">
          <cell r="J1586" t="str">
            <v>Membongkar Atap Existing</v>
          </cell>
          <cell r="S1586">
            <v>5500</v>
          </cell>
        </row>
        <row r="1587">
          <cell r="J1587" t="str">
            <v>Lantai Kerja Poer</v>
          </cell>
          <cell r="S1587">
            <v>58888.368000000002</v>
          </cell>
        </row>
        <row r="1588">
          <cell r="J1588" t="str">
            <v>Pondasi Beton Cor (1pc : 2ps : 3kr)</v>
          </cell>
        </row>
        <row r="1589">
          <cell r="J1589" t="str">
            <v>Pondasi Trasram (1pc : 2ps)</v>
          </cell>
          <cell r="S1589">
            <v>52943.318999999996</v>
          </cell>
        </row>
        <row r="1590">
          <cell r="J1590" t="str">
            <v>PEK. STRUKTUR BETON</v>
          </cell>
        </row>
        <row r="1591">
          <cell r="J1591" t="str">
            <v>Sloof  20/30</v>
          </cell>
          <cell r="S1591">
            <v>3273876.8711240003</v>
          </cell>
        </row>
        <row r="1592">
          <cell r="J1592" t="str">
            <v>Sloof  Praktis</v>
          </cell>
          <cell r="S1592">
            <v>2864480.0574400001</v>
          </cell>
        </row>
        <row r="1593">
          <cell r="J1593" t="str">
            <v>Kolom Utama 25/35</v>
          </cell>
          <cell r="S1593">
            <v>3715073.8863524003</v>
          </cell>
        </row>
        <row r="1594">
          <cell r="J1594" t="str">
            <v>Plat Level Kosen</v>
          </cell>
          <cell r="S1594">
            <v>2662612.8750000005</v>
          </cell>
        </row>
        <row r="1595">
          <cell r="J1595" t="str">
            <v>Ringbalk Praktis + Balok Latei</v>
          </cell>
          <cell r="S1595">
            <v>3315177.2382666664</v>
          </cell>
        </row>
        <row r="1596">
          <cell r="J1596" t="str">
            <v>Sloof Beton</v>
          </cell>
          <cell r="S1596">
            <v>2864480.0574400001</v>
          </cell>
        </row>
        <row r="1597">
          <cell r="J1597" t="str">
            <v>Ringbalk Beton</v>
          </cell>
          <cell r="S1597">
            <v>3315177.2382666664</v>
          </cell>
        </row>
        <row r="1598">
          <cell r="J1598" t="str">
            <v>Kolom Beton</v>
          </cell>
          <cell r="S1598">
            <v>3589311.8208666667</v>
          </cell>
        </row>
        <row r="1599">
          <cell r="J1599" t="str">
            <v>Sloof Praktis</v>
          </cell>
          <cell r="S1599">
            <v>2864480.0574400001</v>
          </cell>
        </row>
        <row r="1600">
          <cell r="J1600" t="str">
            <v>Kolom Utama</v>
          </cell>
          <cell r="S1600">
            <v>3715073.8863524003</v>
          </cell>
        </row>
        <row r="1601">
          <cell r="J1601" t="str">
            <v>Kolom Praktis</v>
          </cell>
          <cell r="S1601">
            <v>3589311.8208666667</v>
          </cell>
        </row>
        <row r="1602">
          <cell r="J1602" t="str">
            <v>Balok Lantai Induk</v>
          </cell>
          <cell r="S1602">
            <v>3170264.4519199999</v>
          </cell>
        </row>
        <row r="1603">
          <cell r="J1603" t="str">
            <v>Plat Lantai</v>
          </cell>
          <cell r="S1603">
            <v>2754283.9540000004</v>
          </cell>
        </row>
        <row r="1604">
          <cell r="J1604" t="str">
            <v>Lesplank Beton</v>
          </cell>
          <cell r="S1604">
            <v>3430848.9447999997</v>
          </cell>
        </row>
        <row r="1605">
          <cell r="J1605" t="str">
            <v>Tangga Beton</v>
          </cell>
          <cell r="S1605">
            <v>2561199.6269999999</v>
          </cell>
        </row>
        <row r="1607">
          <cell r="J1607" t="str">
            <v>PEK. PASANGAN &amp; PLESTERAN</v>
          </cell>
        </row>
        <row r="1608">
          <cell r="J1608" t="str">
            <v>Pas. Batu Trasram (1pc : 2ps)</v>
          </cell>
          <cell r="S1608">
            <v>19454.828400000002</v>
          </cell>
        </row>
        <row r="1609">
          <cell r="J1609" t="str">
            <v>Pas. Batu Biasa (1pc :  5ps)</v>
          </cell>
          <cell r="S1609">
            <v>45763.230599999995</v>
          </cell>
        </row>
        <row r="1610">
          <cell r="J1610" t="str">
            <v>Plesteran Trasram (1pc : 2ps)</v>
          </cell>
          <cell r="S1610">
            <v>19454.828400000002</v>
          </cell>
        </row>
        <row r="1611">
          <cell r="J1611" t="str">
            <v>Plesteran Biasa (1pc :  5ps)</v>
          </cell>
          <cell r="S1611">
            <v>16350.314399999997</v>
          </cell>
        </row>
        <row r="1612">
          <cell r="J1612" t="str">
            <v>Plesteran Beton (1pc : 3ps)</v>
          </cell>
          <cell r="S1612">
            <v>17912.0916</v>
          </cell>
        </row>
        <row r="1613">
          <cell r="J1613" t="str">
            <v>Acian Tembok &amp; Beton</v>
          </cell>
          <cell r="S1613">
            <v>9079.3643399999983</v>
          </cell>
        </row>
        <row r="1614">
          <cell r="J1614" t="str">
            <v xml:space="preserve">Acian </v>
          </cell>
          <cell r="S1614">
            <v>9079.3643399999983</v>
          </cell>
        </row>
        <row r="1615">
          <cell r="J1615" t="str">
            <v>Pek. Lobang-Lobang</v>
          </cell>
          <cell r="S1615">
            <v>21500</v>
          </cell>
        </row>
        <row r="1616">
          <cell r="J1616" t="str">
            <v>Plesteran Bawah Plat (1pc : 3ps)</v>
          </cell>
          <cell r="S1616">
            <v>17912.0916</v>
          </cell>
        </row>
        <row r="1617">
          <cell r="J1617" t="str">
            <v>Pek. Profil Topi</v>
          </cell>
          <cell r="S1617">
            <v>25000</v>
          </cell>
        </row>
        <row r="1618">
          <cell r="J1618" t="str">
            <v>Plesteran Trasram + Beton (1pc : 2ps)</v>
          </cell>
          <cell r="S1618">
            <v>17912.0916</v>
          </cell>
        </row>
        <row r="1619">
          <cell r="J1619" t="str">
            <v>Plat Meja Beton</v>
          </cell>
          <cell r="S1619">
            <v>2754283.9540000004</v>
          </cell>
        </row>
        <row r="1621">
          <cell r="J1621" t="str">
            <v>PEK. KOSEN, PINTU &amp; JENDELA</v>
          </cell>
        </row>
        <row r="1622">
          <cell r="J1622" t="str">
            <v>Kosen Kayu Kelas I</v>
          </cell>
          <cell r="S1622">
            <v>5715976.5</v>
          </cell>
        </row>
        <row r="1623">
          <cell r="J1623" t="str">
            <v>Pek. Daun Pintu Panil</v>
          </cell>
          <cell r="S1623">
            <v>338253.75</v>
          </cell>
        </row>
        <row r="1624">
          <cell r="J1624" t="str">
            <v>Pek. Jalusi Papan</v>
          </cell>
          <cell r="S1624">
            <v>353419.42499999999</v>
          </cell>
        </row>
        <row r="1625">
          <cell r="J1625" t="str">
            <v>Engsel Pintu Kupu-kupu Ex.Lokal</v>
          </cell>
          <cell r="S1625">
            <v>28927.228749999998</v>
          </cell>
        </row>
        <row r="1626">
          <cell r="J1626" t="str">
            <v>Pintu WC PVC Lengkap</v>
          </cell>
          <cell r="S1626" t="e">
            <v>#REF!</v>
          </cell>
        </row>
        <row r="1627">
          <cell r="J1627" t="str">
            <v>Engsel Pintu T Ex.Lokal</v>
          </cell>
          <cell r="S1627">
            <v>36327.228750000002</v>
          </cell>
        </row>
        <row r="1628">
          <cell r="J1628" t="str">
            <v>Jendela Kaca</v>
          </cell>
          <cell r="S1628">
            <v>286798.95</v>
          </cell>
        </row>
        <row r="1629">
          <cell r="J1629" t="str">
            <v>Pek. Kaca Mati Bening 5 mm</v>
          </cell>
          <cell r="S1629">
            <v>89139.228749999995</v>
          </cell>
        </row>
        <row r="1630">
          <cell r="J1630" t="str">
            <v>Engsel Pintu Biasa (Kuningan)</v>
          </cell>
          <cell r="S1630">
            <v>10744.953750000001</v>
          </cell>
        </row>
        <row r="1631">
          <cell r="J1631" t="str">
            <v>Engsel Pintu Kupu-kupu Ex.Lokal</v>
          </cell>
          <cell r="S1631">
            <v>28927.228749999998</v>
          </cell>
        </row>
        <row r="1632">
          <cell r="J1632" t="str">
            <v>Engsel Pintu T Ex.Lokal</v>
          </cell>
          <cell r="S1632">
            <v>36327.228750000002</v>
          </cell>
        </row>
        <row r="1633">
          <cell r="J1633" t="str">
            <v>Engsel Jendela</v>
          </cell>
          <cell r="S1633">
            <v>6730.4025000000011</v>
          </cell>
        </row>
        <row r="1634">
          <cell r="J1634" t="str">
            <v>Tarikan Jendela</v>
          </cell>
          <cell r="S1634">
            <v>5522.2537499999999</v>
          </cell>
        </row>
        <row r="1635">
          <cell r="J1635" t="str">
            <v xml:space="preserve">Grendel Pintu Utama / Pintu WC </v>
          </cell>
          <cell r="S1635">
            <v>11140.053749999999</v>
          </cell>
        </row>
        <row r="1636">
          <cell r="J1636" t="str">
            <v>Grendel Jendela</v>
          </cell>
          <cell r="S1636">
            <v>11036.553749999999</v>
          </cell>
        </row>
        <row r="1637">
          <cell r="J1637" t="str">
            <v>Hak Angin</v>
          </cell>
          <cell r="S1637">
            <v>7309.42875</v>
          </cell>
        </row>
        <row r="1638">
          <cell r="J1638" t="str">
            <v>Expanyolet Tempel / Dor Closer</v>
          </cell>
          <cell r="S1638">
            <v>73490.762499999997</v>
          </cell>
        </row>
        <row r="1639">
          <cell r="J1639" t="str">
            <v>Kunci Pintu 2 x Putar</v>
          </cell>
          <cell r="S1639">
            <v>87170.737500000003</v>
          </cell>
        </row>
        <row r="1640">
          <cell r="J1640" t="str">
            <v>Realing Tangga</v>
          </cell>
          <cell r="S1640">
            <v>536730.95713119989</v>
          </cell>
        </row>
        <row r="1641">
          <cell r="J1641" t="str">
            <v>Realing Balkon</v>
          </cell>
          <cell r="S1641">
            <v>566048.45713119989</v>
          </cell>
        </row>
        <row r="1642">
          <cell r="J1642" t="str">
            <v xml:space="preserve">Grendel Pintu Utama / Pintu WC </v>
          </cell>
          <cell r="S1642">
            <v>11140.053749999999</v>
          </cell>
        </row>
        <row r="1643">
          <cell r="J1643" t="str">
            <v>Kunci Pintu Overval</v>
          </cell>
          <cell r="S1643">
            <v>112210.7375</v>
          </cell>
        </row>
        <row r="1644">
          <cell r="J1644" t="str">
            <v>Palang Siku</v>
          </cell>
        </row>
        <row r="1645">
          <cell r="J1645" t="str">
            <v>Gembok</v>
          </cell>
          <cell r="S1645" t="e">
            <v>#REF!</v>
          </cell>
        </row>
        <row r="1646">
          <cell r="J1646" t="str">
            <v>Pintu Masuk</v>
          </cell>
        </row>
        <row r="1647">
          <cell r="J1647" t="str">
            <v>Pintu  Masuk</v>
          </cell>
          <cell r="S1647">
            <v>625000</v>
          </cell>
        </row>
        <row r="1648">
          <cell r="J1648" t="str">
            <v>Kosen Kayu Kls II Timpalaja</v>
          </cell>
          <cell r="S1648">
            <v>5715976.5</v>
          </cell>
        </row>
        <row r="1650">
          <cell r="J1650" t="str">
            <v>PEK. KONSTRUKSI ATAP ENTRANCE</v>
          </cell>
        </row>
        <row r="1651">
          <cell r="J1651" t="str">
            <v>Kuda-kuda Pipa Dia. 2" MB</v>
          </cell>
          <cell r="S1651">
            <v>94945.709249999985</v>
          </cell>
        </row>
        <row r="1652">
          <cell r="J1652" t="str">
            <v>Kuda-kuda Pipa Dia. 1,5" MB</v>
          </cell>
          <cell r="S1652">
            <v>67206.226500000004</v>
          </cell>
        </row>
        <row r="1653">
          <cell r="J1653" t="str">
            <v>Gording Dia. 1" MB</v>
          </cell>
          <cell r="S1653">
            <v>36297.922500000001</v>
          </cell>
        </row>
        <row r="1654">
          <cell r="J1654" t="str">
            <v>Atap Polycarbonat</v>
          </cell>
          <cell r="S1654">
            <v>89566.3125</v>
          </cell>
        </row>
        <row r="1656">
          <cell r="J1656" t="str">
            <v>PEK. PENGECATAN</v>
          </cell>
        </row>
        <row r="1657">
          <cell r="J1657" t="str">
            <v>Pengecetan Dinding</v>
          </cell>
          <cell r="S1657">
            <v>19038.401999999998</v>
          </cell>
        </row>
        <row r="1658">
          <cell r="J1658" t="str">
            <v>Pengecetan Plafond</v>
          </cell>
          <cell r="S1658">
            <v>19038.401999999998</v>
          </cell>
        </row>
        <row r="1659">
          <cell r="J1659" t="str">
            <v xml:space="preserve">Pengecetan Kayu / Kusen </v>
          </cell>
          <cell r="S1659">
            <v>24994.359</v>
          </cell>
        </row>
        <row r="1660">
          <cell r="J1660" t="str">
            <v>Pengecetan Balok dan Plat Beton</v>
          </cell>
          <cell r="S1660">
            <v>19038.401999999998</v>
          </cell>
        </row>
        <row r="1661">
          <cell r="J1661" t="str">
            <v>Cat Tembok</v>
          </cell>
          <cell r="S1661">
            <v>19038.401999999998</v>
          </cell>
        </row>
        <row r="1662">
          <cell r="J1662" t="str">
            <v>Cat Plafond</v>
          </cell>
          <cell r="S1662">
            <v>19038.401999999998</v>
          </cell>
        </row>
        <row r="1663">
          <cell r="J1663" t="str">
            <v>Cat Kayu</v>
          </cell>
          <cell r="S1663">
            <v>24994.359</v>
          </cell>
        </row>
        <row r="1664">
          <cell r="J1664" t="str">
            <v>Pengacatan Atap Seng</v>
          </cell>
          <cell r="S1664">
            <v>13931.19</v>
          </cell>
        </row>
        <row r="1665">
          <cell r="J1665" t="str">
            <v>Cat Konstruksi Besi</v>
          </cell>
          <cell r="S1665">
            <v>17704.440000000002</v>
          </cell>
        </row>
        <row r="1667">
          <cell r="J1667" t="str">
            <v>PEK. LANTAI</v>
          </cell>
        </row>
        <row r="1668">
          <cell r="J1668" t="str">
            <v>Lantai Keramik 30/30 cm</v>
          </cell>
          <cell r="S1668">
            <v>76139.979599999991</v>
          </cell>
        </row>
        <row r="1669">
          <cell r="J1669" t="str">
            <v>Lantai Keramik 20/20 cm</v>
          </cell>
          <cell r="S1669">
            <v>95695.809599999993</v>
          </cell>
        </row>
        <row r="1670">
          <cell r="J1670" t="str">
            <v>Lantai Rabat Beton  t = 7 cm (1pc : 3ps : 5kr)</v>
          </cell>
          <cell r="S1670">
            <v>58888.368000000002</v>
          </cell>
        </row>
        <row r="1671">
          <cell r="J1671" t="str">
            <v>Saluran Air Terbuka</v>
          </cell>
          <cell r="S1671">
            <v>62157.542643000001</v>
          </cell>
        </row>
        <row r="1672">
          <cell r="J1672" t="str">
            <v>Saluran Air Tertutup</v>
          </cell>
          <cell r="S1672">
            <v>254957.41942300004</v>
          </cell>
        </row>
        <row r="1673">
          <cell r="J1673" t="str">
            <v>Urugan Tanah</v>
          </cell>
          <cell r="S1673">
            <v>63332.55</v>
          </cell>
        </row>
        <row r="1674">
          <cell r="J1674" t="str">
            <v>Urugan Pasir</v>
          </cell>
          <cell r="S1674">
            <v>105128.55</v>
          </cell>
        </row>
        <row r="1675">
          <cell r="J1675" t="str">
            <v>Lantai Keramik 30/30 cm (Teras)</v>
          </cell>
          <cell r="S1675">
            <v>76139.979599999991</v>
          </cell>
        </row>
        <row r="1677">
          <cell r="J1677" t="str">
            <v>PEK. INSTALASI LISTRIK</v>
          </cell>
        </row>
        <row r="1678">
          <cell r="J1678" t="str">
            <v>Titik Mata Lampu</v>
          </cell>
          <cell r="S1678">
            <v>61280</v>
          </cell>
        </row>
        <row r="1679">
          <cell r="J1679" t="str">
            <v>Lampu TL 2 x 20 Watt</v>
          </cell>
          <cell r="S1679" t="e">
            <v>#REF!</v>
          </cell>
        </row>
        <row r="1680">
          <cell r="J1680" t="str">
            <v>Lampu Pijar 40 Watt</v>
          </cell>
          <cell r="S1680">
            <v>2902.5</v>
          </cell>
        </row>
        <row r="1681">
          <cell r="J1681" t="str">
            <v>Fitting</v>
          </cell>
          <cell r="S1681">
            <v>8000</v>
          </cell>
        </row>
        <row r="1682">
          <cell r="J1682" t="str">
            <v>Stop Kontak</v>
          </cell>
          <cell r="S1682">
            <v>104624.5</v>
          </cell>
        </row>
        <row r="1683">
          <cell r="J1683" t="str">
            <v>Saklar Tunggal</v>
          </cell>
          <cell r="S1683">
            <v>9288</v>
          </cell>
        </row>
        <row r="1684">
          <cell r="J1684" t="str">
            <v>Saklar Ganda</v>
          </cell>
          <cell r="S1684">
            <v>15093</v>
          </cell>
        </row>
        <row r="1686">
          <cell r="J1686" t="str">
            <v>PEK. STRUKTUR BETON</v>
          </cell>
        </row>
        <row r="1687">
          <cell r="J1687" t="str">
            <v>Balok Lantai/Induk 25/35</v>
          </cell>
          <cell r="S1687">
            <v>3170264.4519199999</v>
          </cell>
        </row>
        <row r="1688">
          <cell r="J1688" t="str">
            <v>Balok Lantai/Anak 20/35</v>
          </cell>
          <cell r="S1688">
            <v>3672718.3947480004</v>
          </cell>
        </row>
        <row r="1689">
          <cell r="J1689" t="str">
            <v>Listplank Beton</v>
          </cell>
          <cell r="S1689">
            <v>3430848.9447999997</v>
          </cell>
        </row>
        <row r="1690">
          <cell r="J1690" t="str">
            <v>Plat Lantai t = 12 cm</v>
          </cell>
          <cell r="S1690">
            <v>2754283.9540000004</v>
          </cell>
        </row>
        <row r="1691">
          <cell r="J1691" t="str">
            <v>Kolom Utama 25/35</v>
          </cell>
          <cell r="S1691">
            <v>3715073.8863524003</v>
          </cell>
        </row>
        <row r="1692">
          <cell r="J1692" t="str">
            <v>Kolom Praktis 12/15</v>
          </cell>
          <cell r="S1692">
            <v>3589311.8208666667</v>
          </cell>
        </row>
        <row r="1694">
          <cell r="J1694" t="str">
            <v>Plat Atap t = 12 cm</v>
          </cell>
          <cell r="S1694">
            <v>2754283.9540000004</v>
          </cell>
        </row>
        <row r="1695">
          <cell r="J1695" t="str">
            <v>Tangga Beton + Balok</v>
          </cell>
          <cell r="S1695">
            <v>2561199.6269999999</v>
          </cell>
        </row>
        <row r="1697">
          <cell r="J1697" t="str">
            <v>PEK. PLAFOND</v>
          </cell>
        </row>
        <row r="1698">
          <cell r="J1698" t="str">
            <v>Plafond Eternit</v>
          </cell>
          <cell r="S1698">
            <v>16386.547500000001</v>
          </cell>
        </row>
        <row r="1699">
          <cell r="J1699" t="str">
            <v>Rangka Plafond Kayu Kls. II</v>
          </cell>
          <cell r="S1699">
            <v>43234.875</v>
          </cell>
        </row>
        <row r="1700">
          <cell r="J1700" t="str">
            <v>Plafond Eternit</v>
          </cell>
          <cell r="S1700">
            <v>16386.547500000001</v>
          </cell>
        </row>
        <row r="1701">
          <cell r="J1701" t="str">
            <v>List Plafond</v>
          </cell>
          <cell r="S1701">
            <v>7624.665</v>
          </cell>
        </row>
        <row r="1702">
          <cell r="J1702" t="str">
            <v>Rangka Plafond Kayu Kls. II (50%)</v>
          </cell>
          <cell r="S1702">
            <v>16386.547500000001</v>
          </cell>
        </row>
        <row r="1703">
          <cell r="J1703" t="str">
            <v>Plafond Eternit (100%)</v>
          </cell>
          <cell r="S1703">
            <v>16386.547500000001</v>
          </cell>
        </row>
        <row r="1704">
          <cell r="J1704" t="str">
            <v>Plafond GRC</v>
          </cell>
          <cell r="S1704" t="e">
            <v>#REF!</v>
          </cell>
        </row>
        <row r="1706">
          <cell r="J1706" t="str">
            <v>PEK. KONSTRUKSI KAP &amp; ATAP</v>
          </cell>
        </row>
        <row r="1707">
          <cell r="J1707" t="str">
            <v>Kuda-kuda + Konsol Kayu Kls.I</v>
          </cell>
          <cell r="S1707">
            <v>5524203.5999999996</v>
          </cell>
        </row>
        <row r="1708">
          <cell r="J1708" t="str">
            <v>Gording Kayu Kls I</v>
          </cell>
          <cell r="S1708">
            <v>5090453.0999999996</v>
          </cell>
        </row>
        <row r="1709">
          <cell r="J1709" t="str">
            <v>Listplank Papan Kls. I</v>
          </cell>
          <cell r="S1709">
            <v>56017.89</v>
          </cell>
        </row>
        <row r="1710">
          <cell r="J1710" t="str">
            <v>Pek. Atap Baja (Ex. Indodek, Spandek)</v>
          </cell>
          <cell r="S1710">
            <v>122776.15375</v>
          </cell>
        </row>
        <row r="1711">
          <cell r="J1711" t="str">
            <v>Pek. Nok Atap Baja</v>
          </cell>
          <cell r="S1711">
            <v>110289.50000000001</v>
          </cell>
        </row>
        <row r="1712">
          <cell r="J1712" t="str">
            <v>Talang Jurai</v>
          </cell>
          <cell r="S1712">
            <v>77011.166250000009</v>
          </cell>
        </row>
        <row r="1713">
          <cell r="J1713" t="str">
            <v>Kuda-kuda + Konsol</v>
          </cell>
          <cell r="S1713">
            <v>5524203.5999999996</v>
          </cell>
        </row>
        <row r="1714">
          <cell r="J1714" t="str">
            <v>Gording Kayu Kls II + Skor Angin</v>
          </cell>
          <cell r="S1714">
            <v>5090453.0999999996</v>
          </cell>
        </row>
        <row r="1715">
          <cell r="J1715" t="str">
            <v>Listplank Spandek</v>
          </cell>
          <cell r="S1715">
            <v>118163.44875000001</v>
          </cell>
        </row>
        <row r="1716">
          <cell r="J1716" t="str">
            <v>Rangka Lisplank Kayu Kls.I</v>
          </cell>
          <cell r="S1716">
            <v>4931293.5</v>
          </cell>
        </row>
        <row r="1717">
          <cell r="J1717" t="str">
            <v>Kuda-kuda + Skor Angin + Konsol</v>
          </cell>
          <cell r="S1717">
            <v>5524203.5999999996</v>
          </cell>
        </row>
        <row r="1718">
          <cell r="J1718" t="str">
            <v>Rangka Timpalaja Kls II</v>
          </cell>
          <cell r="S1718">
            <v>5090453.0999999996</v>
          </cell>
        </row>
        <row r="1719">
          <cell r="J1719" t="str">
            <v xml:space="preserve">Pek. Atap Baja Timpalaja </v>
          </cell>
          <cell r="S1719">
            <v>122776.15375</v>
          </cell>
        </row>
        <row r="1720">
          <cell r="J1720" t="str">
            <v>Gording Kayu Kls II (100%)</v>
          </cell>
          <cell r="S1720">
            <v>5090453.0999999996</v>
          </cell>
        </row>
        <row r="1721">
          <cell r="J1721" t="str">
            <v>Listplank Papan Kls. I (100%)</v>
          </cell>
          <cell r="S1721">
            <v>56017.89</v>
          </cell>
        </row>
        <row r="1722">
          <cell r="J1722" t="str">
            <v>Tiang Pipa Dia 3"</v>
          </cell>
          <cell r="S1722">
            <v>107776.21049999999</v>
          </cell>
        </row>
        <row r="1723">
          <cell r="J1723" t="str">
            <v>Tiang Kuda-Kuda Dia 1 1/2"</v>
          </cell>
          <cell r="S1723">
            <v>54491.535000000003</v>
          </cell>
        </row>
        <row r="1724">
          <cell r="J1724" t="str">
            <v>Skor Angin Pipa Dia 1 1/2"</v>
          </cell>
          <cell r="S1724">
            <v>54491.535000000003</v>
          </cell>
        </row>
        <row r="1725">
          <cell r="J1725" t="str">
            <v>Kuda-Kuda Pipa 1 1/4"</v>
          </cell>
          <cell r="S1725">
            <v>55986.832125000008</v>
          </cell>
        </row>
        <row r="1726">
          <cell r="J1726" t="str">
            <v>Besi Beton Dia. 16 mm</v>
          </cell>
          <cell r="S1726">
            <v>18779.465250000001</v>
          </cell>
        </row>
        <row r="1727">
          <cell r="J1727" t="str">
            <v>Baut Angkur Dia. 16 mm</v>
          </cell>
        </row>
        <row r="1729">
          <cell r="J1729" t="str">
            <v>Gordin Pipa Dia 1"</v>
          </cell>
          <cell r="S1729">
            <v>36297.922500000001</v>
          </cell>
        </row>
        <row r="1730">
          <cell r="J1730" t="str">
            <v>Landasan Gording Dia 1 1/2"</v>
          </cell>
          <cell r="S1730">
            <v>54491.535000000003</v>
          </cell>
        </row>
        <row r="1732">
          <cell r="J1732" t="str">
            <v>PEK. PENGECATAN</v>
          </cell>
        </row>
        <row r="1733">
          <cell r="J1733" t="str">
            <v>Residu Rangka Plafond</v>
          </cell>
          <cell r="S1733">
            <v>8820.6749999999993</v>
          </cell>
        </row>
        <row r="1734">
          <cell r="J1734" t="str">
            <v>Water Profing Atap Plat (Coating) + Cat Finish</v>
          </cell>
          <cell r="S1734">
            <v>96416.405999999988</v>
          </cell>
        </row>
        <row r="1735">
          <cell r="J1735" t="str">
            <v>Pengacatan Atap Seng / Spandek</v>
          </cell>
          <cell r="S1735">
            <v>13931.19</v>
          </cell>
        </row>
        <row r="1736">
          <cell r="J1736" t="str">
            <v>Residu Rangka Plafond + Timpalaja</v>
          </cell>
          <cell r="S1736">
            <v>8820.6749999999993</v>
          </cell>
        </row>
        <row r="1737">
          <cell r="J1737" t="str">
            <v>Residu Rangka Kap (100%)</v>
          </cell>
          <cell r="S1737">
            <v>8820.6749999999993</v>
          </cell>
        </row>
        <row r="1738">
          <cell r="J1738" t="str">
            <v>PEK. LANTAI</v>
          </cell>
        </row>
        <row r="1739">
          <cell r="J1739" t="str">
            <v>Lantai Keramik 30/30 cm + Tangga</v>
          </cell>
          <cell r="S1739">
            <v>76139.979599999991</v>
          </cell>
        </row>
        <row r="1740">
          <cell r="J1740" t="str">
            <v>Lantai Keramik 20/20 cm (Kasar)</v>
          </cell>
          <cell r="S1740">
            <v>95695.809599999993</v>
          </cell>
        </row>
        <row r="1741">
          <cell r="J1741" t="str">
            <v>Dinding Keramik 20/25 cm (KM)</v>
          </cell>
          <cell r="S1741">
            <v>88992.516000000003</v>
          </cell>
        </row>
        <row r="1743">
          <cell r="J1743" t="str">
            <v>Urugan Sirtu t = 15 cm</v>
          </cell>
          <cell r="S1743">
            <v>111283.875</v>
          </cell>
        </row>
        <row r="1744">
          <cell r="J1744" t="str">
            <v>Urugan Tanah T. 10 cm</v>
          </cell>
          <cell r="S1744">
            <v>63332.55</v>
          </cell>
        </row>
        <row r="1745">
          <cell r="J1745" t="str">
            <v>Pek. Paving Block (K225) T.8cm + Pasir T.10 cm</v>
          </cell>
          <cell r="S1745">
            <v>91080.135000000009</v>
          </cell>
        </row>
        <row r="1746">
          <cell r="J1746" t="str">
            <v>Pek. Cansteen</v>
          </cell>
        </row>
        <row r="1747">
          <cell r="J1747" t="str">
            <v xml:space="preserve"> - Galian Tanah Cansteen</v>
          </cell>
          <cell r="S1747">
            <v>19960.289999999997</v>
          </cell>
        </row>
        <row r="1748">
          <cell r="J1748" t="str">
            <v xml:space="preserve"> - Pasir Urug Alas Cansteen</v>
          </cell>
          <cell r="S1748">
            <v>105128.55</v>
          </cell>
        </row>
        <row r="1749">
          <cell r="J1749" t="str">
            <v xml:space="preserve"> - Urugan Kembali</v>
          </cell>
          <cell r="S1749">
            <v>5212.2150000000001</v>
          </cell>
        </row>
        <row r="1750">
          <cell r="J1750" t="str">
            <v xml:space="preserve"> - Pas. Cansteen Beton 1:2:3</v>
          </cell>
          <cell r="S1750">
            <v>535171.58100000001</v>
          </cell>
        </row>
        <row r="1751">
          <cell r="J1751" t="str">
            <v xml:space="preserve"> - Plesteran (1pc : 3ps)</v>
          </cell>
          <cell r="S1751">
            <v>17912.0916</v>
          </cell>
        </row>
        <row r="1752">
          <cell r="J1752" t="str">
            <v xml:space="preserve"> - Cat Cansteen</v>
          </cell>
          <cell r="S1752">
            <v>13931.19</v>
          </cell>
        </row>
        <row r="1754">
          <cell r="J1754" t="str">
            <v>Baut Angkur Dia. 16 mm</v>
          </cell>
          <cell r="S1754">
            <v>11500</v>
          </cell>
        </row>
        <row r="1755">
          <cell r="J1755" t="str">
            <v>Plat Landasan/Simpul T.4mm</v>
          </cell>
          <cell r="S1755">
            <v>93500</v>
          </cell>
        </row>
        <row r="1762">
          <cell r="J1762" t="str">
            <v>Kloset Jongkok Ex. TOTO/KIA + Pasang</v>
          </cell>
          <cell r="S1762">
            <v>262513.17</v>
          </cell>
        </row>
        <row r="1763">
          <cell r="J1763" t="str">
            <v>Floor Drine</v>
          </cell>
          <cell r="S1763">
            <v>29741.474999999999</v>
          </cell>
        </row>
        <row r="1764">
          <cell r="J1764" t="str">
            <v>Pipa PVC Dia 3 + Perlengkapan + Pemasangan</v>
          </cell>
          <cell r="S1764">
            <v>50147.518500000006</v>
          </cell>
        </row>
        <row r="1765">
          <cell r="J1765" t="str">
            <v>Pipa PVC Dia 3/4" + Perlengkapan + Pemasangan</v>
          </cell>
          <cell r="S1765">
            <v>8737.3349999999991</v>
          </cell>
        </row>
        <row r="1766">
          <cell r="J1766" t="str">
            <v>Kran Air</v>
          </cell>
          <cell r="S1766">
            <v>18210.974999999999</v>
          </cell>
        </row>
        <row r="1767">
          <cell r="J1767" t="str">
            <v>Urinoir Ex. KIA/TOTO (Lengkap) + Pasang</v>
          </cell>
          <cell r="S1767">
            <v>875989.84000000008</v>
          </cell>
        </row>
        <row r="1768">
          <cell r="J1768" t="str">
            <v>Partisi Urinoir</v>
          </cell>
          <cell r="S1768" t="e">
            <v>#REF!</v>
          </cell>
        </row>
        <row r="1769">
          <cell r="J1769" t="str">
            <v>Washtafel Ex. KIA Lengkap</v>
          </cell>
          <cell r="S1769">
            <v>322324.04592000006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isa K"/>
      <sheetName val="JALAN"/>
      <sheetName val="Harga Bahan"/>
      <sheetName val="Analisa SNI"/>
      <sheetName val="K122"/>
      <sheetName val="K 124"/>
      <sheetName val="K 410A"/>
      <sheetName val="K 902"/>
      <sheetName val="H.SD"/>
      <sheetName val="HARGA SATUAN"/>
      <sheetName val="Sheet1"/>
      <sheetName val="Rab"/>
      <sheetName val="ANAL.HRG.SAT"/>
      <sheetName val="HARGA.SAT"/>
      <sheetName val="REKAP DAN RAB"/>
      <sheetName val="Rekap"/>
      <sheetName val="H.Satuan"/>
    </sheetNames>
    <sheetDataSet>
      <sheetData sheetId="0">
        <row r="621">
          <cell r="J621">
            <v>62149.995416666665</v>
          </cell>
        </row>
        <row r="691">
          <cell r="J691">
            <v>62211.686583333343</v>
          </cell>
        </row>
        <row r="1181">
          <cell r="J1181">
            <v>125289.94749999999</v>
          </cell>
        </row>
        <row r="1739">
          <cell r="J1739">
            <v>45837.285416666673</v>
          </cell>
        </row>
        <row r="1879">
          <cell r="J1879">
            <v>11530.379192337301</v>
          </cell>
        </row>
      </sheetData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isa K"/>
      <sheetName val="JALAN"/>
    </sheetNames>
    <sheetDataSet>
      <sheetData sheetId="0">
        <row r="621">
          <cell r="J621">
            <v>62149.995416666665</v>
          </cell>
        </row>
        <row r="3559">
          <cell r="J3559">
            <v>48872.398974074073</v>
          </cell>
        </row>
      </sheetData>
      <sheetData sheetId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ISA PANGKEP"/>
      <sheetName val="rab dipakai"/>
      <sheetName val="SAMPUL"/>
      <sheetName val="link"/>
      <sheetName val="Analisa Alat"/>
      <sheetName val="Daft.Sewa Alat"/>
      <sheetName val="analisa-K"/>
      <sheetName val="rab tot"/>
    </sheetNames>
    <sheetDataSet>
      <sheetData sheetId="0">
        <row r="5">
          <cell r="B5" t="str">
            <v>Batu Pecah 1-2</v>
          </cell>
        </row>
        <row r="420">
          <cell r="B420" t="str">
            <v>Ijuk</v>
          </cell>
        </row>
        <row r="421">
          <cell r="B421" t="str">
            <v>Electroda 6 mm</v>
          </cell>
        </row>
        <row r="422">
          <cell r="B422" t="str">
            <v>Karung (Kasar)</v>
          </cell>
        </row>
        <row r="423">
          <cell r="B423" t="str">
            <v>Formtie/penjaga jarak bekisting/spacer</v>
          </cell>
        </row>
        <row r="424">
          <cell r="B424" t="str">
            <v>Minyak Bekisting</v>
          </cell>
        </row>
        <row r="425">
          <cell r="B425" t="str">
            <v>Pohon Palem Raja (Tinggi min 2,5 m)</v>
          </cell>
        </row>
        <row r="426">
          <cell r="B426" t="str">
            <v xml:space="preserve">Rumput Veking  </v>
          </cell>
        </row>
        <row r="427">
          <cell r="B427" t="str">
            <v xml:space="preserve">Rumput Gajah Pendek </v>
          </cell>
        </row>
        <row r="428">
          <cell r="B428" t="str">
            <v>Glodogan Tiang   (Tinggo min. 2,00 mtr)</v>
          </cell>
        </row>
        <row r="429">
          <cell r="B429" t="str">
            <v>Filizium</v>
          </cell>
        </row>
        <row r="430">
          <cell r="B430" t="str">
            <v>Sekop</v>
          </cell>
        </row>
        <row r="431">
          <cell r="B431" t="str">
            <v>Pacul</v>
          </cell>
        </row>
        <row r="432">
          <cell r="B432" t="str">
            <v>Pupuk Kandang</v>
          </cell>
        </row>
        <row r="433">
          <cell r="B433" t="str">
            <v>Pupuk Anorganik</v>
          </cell>
        </row>
        <row r="434">
          <cell r="B434" t="str">
            <v>Geotextil</v>
          </cell>
        </row>
        <row r="435">
          <cell r="B435" t="str">
            <v>Benang Polypropylane</v>
          </cell>
        </row>
        <row r="436">
          <cell r="B436" t="str">
            <v xml:space="preserve"> Minyak Diesel/Solar</v>
          </cell>
          <cell r="G436" t="str">
            <v>M.183</v>
          </cell>
        </row>
        <row r="437">
          <cell r="B437" t="str">
            <v xml:space="preserve"> Bensin Premium</v>
          </cell>
          <cell r="G437" t="str">
            <v>M.184</v>
          </cell>
        </row>
        <row r="438">
          <cell r="B438" t="str">
            <v xml:space="preserve"> Minyak Pelumas</v>
          </cell>
          <cell r="G438" t="str">
            <v>M.185</v>
          </cell>
        </row>
        <row r="439">
          <cell r="B439" t="str">
            <v>F i l l e r</v>
          </cell>
          <cell r="G439" t="str">
            <v>M05</v>
          </cell>
        </row>
        <row r="440">
          <cell r="B440" t="str">
            <v>Aspal Cement</v>
          </cell>
          <cell r="G440" t="str">
            <v>M10</v>
          </cell>
        </row>
        <row r="441">
          <cell r="B441" t="str">
            <v>Kerosen / Minyak Tanah</v>
          </cell>
          <cell r="G441" t="str">
            <v>M11</v>
          </cell>
        </row>
        <row r="442">
          <cell r="B442" t="str">
            <v>Plastik Filter</v>
          </cell>
          <cell r="G442" t="str">
            <v>M23</v>
          </cell>
        </row>
        <row r="443">
          <cell r="B443" t="str">
            <v>Bahan Agr.Base Kelas A</v>
          </cell>
          <cell r="G443" t="str">
            <v>M26</v>
          </cell>
        </row>
        <row r="444">
          <cell r="B444" t="str">
            <v>Bahan Agr.Base Kelas B</v>
          </cell>
          <cell r="G444" t="str">
            <v>M27</v>
          </cell>
        </row>
        <row r="445">
          <cell r="B445" t="str">
            <v>Bahan Agr.Base Kelas C</v>
          </cell>
          <cell r="G445" t="str">
            <v>M28</v>
          </cell>
        </row>
        <row r="446">
          <cell r="B446" t="str">
            <v>Bahan Agr.Base Kelas C2</v>
          </cell>
          <cell r="G446" t="str">
            <v>M29</v>
          </cell>
        </row>
        <row r="447">
          <cell r="B447" t="str">
            <v>Aspal Emulsi</v>
          </cell>
          <cell r="G447" t="str">
            <v>M31</v>
          </cell>
        </row>
        <row r="448">
          <cell r="B448" t="str">
            <v>Gebalan Rumput</v>
          </cell>
          <cell r="G448" t="str">
            <v>M32</v>
          </cell>
        </row>
        <row r="449">
          <cell r="B449" t="str">
            <v>Arbocell</v>
          </cell>
          <cell r="G449" t="str">
            <v>M45</v>
          </cell>
        </row>
        <row r="450">
          <cell r="B450" t="str">
            <v>Minyak Fluks</v>
          </cell>
          <cell r="G450" t="str">
            <v>M53</v>
          </cell>
        </row>
        <row r="451">
          <cell r="B451" t="str">
            <v>Bunker Oil</v>
          </cell>
          <cell r="G451" t="str">
            <v>M54</v>
          </cell>
        </row>
        <row r="452">
          <cell r="B452" t="str">
            <v>Asbuton Halus</v>
          </cell>
          <cell r="G452" t="str">
            <v>M55</v>
          </cell>
        </row>
        <row r="454">
          <cell r="B454" t="str">
            <v>TENAGA KERJA:</v>
          </cell>
        </row>
        <row r="455">
          <cell r="B455" t="str">
            <v>(Pekerjaan Bangunan Gedung)</v>
          </cell>
        </row>
        <row r="456">
          <cell r="B456" t="str">
            <v>Tukang Cat</v>
          </cell>
          <cell r="G456" t="str">
            <v>L.079</v>
          </cell>
        </row>
        <row r="457">
          <cell r="B457" t="str">
            <v>Tukang Pipa</v>
          </cell>
          <cell r="G457" t="str">
            <v>L.079</v>
          </cell>
        </row>
        <row r="458">
          <cell r="B458" t="str">
            <v>Tukang Besi</v>
          </cell>
          <cell r="G458" t="str">
            <v>L.079</v>
          </cell>
        </row>
        <row r="459">
          <cell r="B459" t="str">
            <v>Tukang Batu</v>
          </cell>
          <cell r="G459" t="str">
            <v>L.079</v>
          </cell>
        </row>
        <row r="460">
          <cell r="B460" t="str">
            <v>Tukang Kayu</v>
          </cell>
          <cell r="G460" t="str">
            <v>L.079</v>
          </cell>
        </row>
        <row r="461">
          <cell r="B461" t="str">
            <v>Tukang Listrik</v>
          </cell>
          <cell r="G461" t="str">
            <v>L.079</v>
          </cell>
        </row>
        <row r="462">
          <cell r="B462" t="str">
            <v>Tukang Taman</v>
          </cell>
          <cell r="G462" t="str">
            <v>L.079</v>
          </cell>
        </row>
        <row r="463">
          <cell r="B463" t="str">
            <v>Tukang Las</v>
          </cell>
          <cell r="G463" t="str">
            <v>L.079</v>
          </cell>
        </row>
        <row r="464">
          <cell r="B464" t="str">
            <v>Kepala Tukang Cat</v>
          </cell>
          <cell r="G464" t="str">
            <v>L.073</v>
          </cell>
        </row>
        <row r="465">
          <cell r="B465" t="str">
            <v>Kepala Tukang Pipa</v>
          </cell>
          <cell r="G465" t="str">
            <v>L.073</v>
          </cell>
        </row>
        <row r="466">
          <cell r="B466" t="str">
            <v>Kepala Tukang Besi</v>
          </cell>
          <cell r="G466" t="str">
            <v>L.073</v>
          </cell>
        </row>
        <row r="467">
          <cell r="B467" t="str">
            <v>Kepala Tukang Batu</v>
          </cell>
          <cell r="G467" t="str">
            <v>L.073</v>
          </cell>
        </row>
        <row r="468">
          <cell r="B468" t="str">
            <v>Kepala Tukang Kayu</v>
          </cell>
          <cell r="G468" t="str">
            <v>L.073</v>
          </cell>
        </row>
        <row r="469">
          <cell r="B469" t="str">
            <v>Kepala Tukang Listrik</v>
          </cell>
          <cell r="G469" t="str">
            <v>L.073</v>
          </cell>
        </row>
        <row r="470">
          <cell r="B470" t="str">
            <v>Kepala Tukang Taman</v>
          </cell>
          <cell r="G470" t="str">
            <v>L.073</v>
          </cell>
        </row>
        <row r="471">
          <cell r="B471" t="str">
            <v>Pekerja</v>
          </cell>
          <cell r="G471" t="str">
            <v>L.106</v>
          </cell>
        </row>
        <row r="472">
          <cell r="B472" t="str">
            <v>Mandor</v>
          </cell>
          <cell r="G472" t="str">
            <v>L.061</v>
          </cell>
        </row>
        <row r="473">
          <cell r="B473" t="str">
            <v>Alat Bantu</v>
          </cell>
          <cell r="G473" t="str">
            <v>M.170</v>
          </cell>
        </row>
        <row r="474">
          <cell r="B474" t="str">
            <v>(Pekerjaan Jalan)</v>
          </cell>
        </row>
        <row r="475">
          <cell r="B475" t="str">
            <v>Buruh tak terlatih</v>
          </cell>
          <cell r="G475" t="str">
            <v>L.101</v>
          </cell>
        </row>
        <row r="476">
          <cell r="B476" t="str">
            <v>Buruh terlatih</v>
          </cell>
          <cell r="G476" t="str">
            <v>L.106</v>
          </cell>
        </row>
        <row r="477">
          <cell r="B477" t="str">
            <v>Mekanik</v>
          </cell>
          <cell r="G477" t="str">
            <v>L.071</v>
          </cell>
        </row>
        <row r="478">
          <cell r="B478" t="str">
            <v>Mekanik Pembantu</v>
          </cell>
          <cell r="G478" t="str">
            <v>L.072</v>
          </cell>
        </row>
        <row r="479">
          <cell r="B479" t="str">
            <v>Operator</v>
          </cell>
          <cell r="G479" t="str">
            <v>L.081</v>
          </cell>
        </row>
        <row r="480">
          <cell r="B480" t="str">
            <v>Operator tak terlatih</v>
          </cell>
          <cell r="G480" t="str">
            <v>L.082</v>
          </cell>
        </row>
        <row r="481">
          <cell r="B481" t="str">
            <v>Pemb.Operator</v>
          </cell>
          <cell r="G481" t="str">
            <v>L.083</v>
          </cell>
        </row>
        <row r="482">
          <cell r="B482" t="str">
            <v>Supir</v>
          </cell>
          <cell r="G482" t="str">
            <v>L.091</v>
          </cell>
        </row>
        <row r="483">
          <cell r="B483" t="str">
            <v>Sopir Personil</v>
          </cell>
          <cell r="G483" t="str">
            <v>L.092</v>
          </cell>
        </row>
        <row r="484">
          <cell r="B484" t="str">
            <v>Pemb.Supir</v>
          </cell>
          <cell r="G484" t="str">
            <v>L.099</v>
          </cell>
        </row>
        <row r="486">
          <cell r="B486" t="str">
            <v>(Pekerjaan Pemancangan)</v>
          </cell>
        </row>
        <row r="487">
          <cell r="B487" t="str">
            <v>Pilling  Crew</v>
          </cell>
        </row>
        <row r="488">
          <cell r="B488" t="str">
            <v>Pilling  Master</v>
          </cell>
        </row>
        <row r="489">
          <cell r="B489" t="str">
            <v>Surveyor</v>
          </cell>
        </row>
        <row r="490">
          <cell r="B490" t="str">
            <v>Ass.  Surveyor</v>
          </cell>
        </row>
        <row r="491">
          <cell r="B491" t="str">
            <v>Recorder</v>
          </cell>
        </row>
      </sheetData>
      <sheetData sheetId="1" refreshError="1"/>
      <sheetData sheetId="2" refreshError="1"/>
      <sheetData sheetId="3">
        <row r="3">
          <cell r="B3" t="str">
            <v>BAHAN DASAR:</v>
          </cell>
        </row>
      </sheetData>
      <sheetData sheetId="4" refreshError="1"/>
      <sheetData sheetId="5">
        <row r="6">
          <cell r="C6" t="str">
            <v>Bulldozer 100HP</v>
          </cell>
        </row>
      </sheetData>
      <sheetData sheetId="6" refreshError="1"/>
      <sheetData sheetId="7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.PUL (2)"/>
      <sheetName val="UPAH"/>
      <sheetName val="Sheet1"/>
      <sheetName val="SAMPUL"/>
      <sheetName val="rekap  perubahan (2)"/>
      <sheetName val="rekap  perubahan"/>
      <sheetName val="PERHIT"/>
      <sheetName val="rab KANTOR"/>
      <sheetName val="rekap total"/>
      <sheetName val="SHELTER A"/>
      <sheetName val="Rekap  SHELTER a"/>
      <sheetName val="SHELTER  b"/>
      <sheetName val="Rekap shelter  b"/>
      <sheetName val="PERJITU. PINTU GRB"/>
      <sheetName val="PINTU GERBANG"/>
      <sheetName val="Rekap GERBANG"/>
      <sheetName val="SHELTER c  JADI"/>
      <sheetName val="REKAP SHELTER c  JADI "/>
      <sheetName val="perhitungan pgr"/>
      <sheetName val="pagar  (2)"/>
      <sheetName val="Rekap  pagar (2)"/>
      <sheetName val="pagar "/>
      <sheetName val="Rekap  pagar"/>
      <sheetName val="pengadaaan "/>
      <sheetName val="PEKAP PENGADAAN"/>
      <sheetName val="rab BUNGORO 2014"/>
      <sheetName val="time"/>
      <sheetName val="rekap BUNGOR"/>
      <sheetName val="BAHAN"/>
      <sheetName val="BOBOT"/>
      <sheetName val="BOBOT (2)"/>
      <sheetName val="rincian"/>
      <sheetName val="MC"/>
      <sheetName val="timeer"/>
      <sheetName val="perhi halte misten"/>
      <sheetName val="AN. SNI"/>
      <sheetName val="Sheet4"/>
      <sheetName val="Sheet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>
        <row r="8">
          <cell r="B8" t="str">
            <v>PEKERJAAN PERSIAPAN</v>
          </cell>
        </row>
      </sheetData>
      <sheetData sheetId="26"/>
      <sheetData sheetId="27">
        <row r="20">
          <cell r="G20">
            <v>131450000</v>
          </cell>
        </row>
      </sheetData>
      <sheetData sheetId="28"/>
      <sheetData sheetId="29"/>
      <sheetData sheetId="30"/>
      <sheetData sheetId="31"/>
      <sheetData sheetId="32"/>
      <sheetData sheetId="33"/>
      <sheetData sheetId="34">
        <row r="79">
          <cell r="K79">
            <v>30.080000000000002</v>
          </cell>
        </row>
      </sheetData>
      <sheetData sheetId="35"/>
      <sheetData sheetId="36"/>
      <sheetData sheetId="37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ster"/>
      <sheetName val="Rekap"/>
      <sheetName val="RAB "/>
      <sheetName val="Bahan"/>
      <sheetName val="Analisa"/>
      <sheetName val="Rekap_Kantor_Camat"/>
      <sheetName val="RAB_Camat"/>
      <sheetName val="Vol_Camat"/>
      <sheetName val="Besi_Camat"/>
      <sheetName val="Bil_Camat"/>
      <sheetName val="Rekap_Mushallah"/>
      <sheetName val="RAB_Mushallah"/>
      <sheetName val="Vol_Mushallah"/>
      <sheetName val="Besi_Mushallah"/>
      <sheetName val="Bil_Mushallah"/>
      <sheetName val="MVC"/>
      <sheetName val="HRG"/>
      <sheetName val="AN"/>
      <sheetName val="RAB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P"/>
      <sheetName val="Additional"/>
      <sheetName val="Gal_Cold Milling"/>
      <sheetName val="Gal_Jack Hammer"/>
    </sheetNames>
    <sheetDataSet>
      <sheetData sheetId="0" refreshError="1">
        <row r="841">
          <cell r="T841" t="str">
            <v>Analisa EI-322</v>
          </cell>
        </row>
        <row r="843">
          <cell r="L843" t="str">
            <v>FORMULIR STANDAR UNTUK</v>
          </cell>
        </row>
        <row r="844">
          <cell r="L844" t="str">
            <v>PEREKAMAN ANALISA MASING-MASING HARGA SATUAN</v>
          </cell>
        </row>
        <row r="845">
          <cell r="L845" t="str">
            <v/>
          </cell>
        </row>
        <row r="848">
          <cell r="L848" t="str">
            <v>PROYEK</v>
          </cell>
          <cell r="O848" t="str">
            <v>: Proyek Pembangunan Jalan Pantai Utara  Jawa Barat</v>
          </cell>
        </row>
        <row r="849">
          <cell r="L849" t="str">
            <v>No. PAKET KONTRAK</v>
          </cell>
          <cell r="O849" t="str">
            <v xml:space="preserve">: </v>
          </cell>
        </row>
        <row r="850">
          <cell r="L850" t="str">
            <v>NAMA PAKET</v>
          </cell>
          <cell r="O850" t="str">
            <v>:  Flyover  Pamanukan</v>
          </cell>
        </row>
        <row r="851">
          <cell r="L851" t="str">
            <v>PROP / KAB / KODYA</v>
          </cell>
          <cell r="O851" t="str">
            <v>: Jawa Barat</v>
          </cell>
        </row>
        <row r="852">
          <cell r="L852" t="str">
            <v>ITEM PEMBAYARAN NO.</v>
          </cell>
          <cell r="O852" t="str">
            <v>:  3.2 (2)</v>
          </cell>
          <cell r="R852" t="str">
            <v>PERKIRAAN VOL. PEK.</v>
          </cell>
          <cell r="T852" t="str">
            <v>:</v>
          </cell>
          <cell r="U852">
            <v>6571.2013500000003</v>
          </cell>
        </row>
        <row r="853">
          <cell r="L853" t="str">
            <v>JENIS PEKERJAAN</v>
          </cell>
          <cell r="O853" t="str">
            <v>:  Timbunan Pilihan</v>
          </cell>
          <cell r="R853" t="str">
            <v>TOTAL HARGA (Rp.)</v>
          </cell>
          <cell r="T853" t="str">
            <v>:</v>
          </cell>
          <cell r="U853">
            <v>359628773.19481355</v>
          </cell>
        </row>
        <row r="854">
          <cell r="L854" t="str">
            <v>SATUAN PEMBAYARAN</v>
          </cell>
          <cell r="O854" t="str">
            <v>:  M3</v>
          </cell>
          <cell r="R854" t="str">
            <v>% THD. BIAYA PROYEK</v>
          </cell>
          <cell r="T854" t="str">
            <v>:</v>
          </cell>
          <cell r="U854">
            <v>0.70465720727372594</v>
          </cell>
        </row>
        <row r="857">
          <cell r="Q857" t="str">
            <v>PERKIRAAN</v>
          </cell>
          <cell r="R857" t="str">
            <v>HARGA</v>
          </cell>
          <cell r="S857" t="str">
            <v>JUMLAH</v>
          </cell>
        </row>
        <row r="858">
          <cell r="L858" t="str">
            <v>NO.</v>
          </cell>
          <cell r="N858" t="str">
            <v>KOMPONEN</v>
          </cell>
          <cell r="P858" t="str">
            <v>SATUAN</v>
          </cell>
          <cell r="Q858" t="str">
            <v>KUANTITAS</v>
          </cell>
          <cell r="R858" t="str">
            <v>SATUAN</v>
          </cell>
          <cell r="S858" t="str">
            <v>HARGA</v>
          </cell>
        </row>
        <row r="859">
          <cell r="R859" t="str">
            <v>(Rp.)</v>
          </cell>
          <cell r="S859" t="str">
            <v>(Rp.)</v>
          </cell>
        </row>
        <row r="862">
          <cell r="L862" t="str">
            <v>A.</v>
          </cell>
          <cell r="N862" t="str">
            <v>TENAGA</v>
          </cell>
        </row>
        <row r="864">
          <cell r="L864" t="str">
            <v>1.</v>
          </cell>
          <cell r="N864" t="str">
            <v>Pekerja</v>
          </cell>
          <cell r="O864" t="str">
            <v>(L01)</v>
          </cell>
          <cell r="P864" t="str">
            <v>Jam</v>
          </cell>
          <cell r="Q864">
            <v>7.1396697902721989E-2</v>
          </cell>
          <cell r="R864">
            <v>2750</v>
          </cell>
          <cell r="U864">
            <v>196.34091923248548</v>
          </cell>
        </row>
        <row r="865">
          <cell r="L865" t="str">
            <v>2.</v>
          </cell>
          <cell r="N865" t="str">
            <v>Mandor</v>
          </cell>
          <cell r="O865" t="str">
            <v>(L03)</v>
          </cell>
          <cell r="P865" t="str">
            <v>Jam</v>
          </cell>
          <cell r="Q865">
            <v>1.7849174475680497E-2</v>
          </cell>
          <cell r="R865">
            <v>4000</v>
          </cell>
          <cell r="U865">
            <v>71.396697902721996</v>
          </cell>
        </row>
        <row r="868">
          <cell r="Q868" t="str">
            <v xml:space="preserve">JUMLAH HARGA TENAGA   </v>
          </cell>
          <cell r="U868">
            <v>267.73761713520747</v>
          </cell>
        </row>
        <row r="870">
          <cell r="L870" t="str">
            <v>B.</v>
          </cell>
          <cell r="N870" t="str">
            <v>BAHAN</v>
          </cell>
        </row>
        <row r="872">
          <cell r="L872" t="str">
            <v>1.</v>
          </cell>
          <cell r="N872" t="str">
            <v>Bahan pilihan   (M09)</v>
          </cell>
          <cell r="O872" t="str">
            <v>(M09)</v>
          </cell>
          <cell r="P872" t="str">
            <v>M3</v>
          </cell>
          <cell r="Q872">
            <v>1.2</v>
          </cell>
          <cell r="R872">
            <v>21000</v>
          </cell>
          <cell r="U872">
            <v>25200</v>
          </cell>
        </row>
        <row r="878">
          <cell r="Q878" t="str">
            <v xml:space="preserve">JUMLAH HARGA BAHAN   </v>
          </cell>
          <cell r="U878">
            <v>25200</v>
          </cell>
        </row>
        <row r="880">
          <cell r="L880" t="str">
            <v>C.</v>
          </cell>
          <cell r="N880" t="str">
            <v>PERALATAN</v>
          </cell>
        </row>
        <row r="881">
          <cell r="L881" t="str">
            <v>1.</v>
          </cell>
          <cell r="N881" t="str">
            <v>Wheel  Loader</v>
          </cell>
          <cell r="O881" t="str">
            <v>(E15)</v>
          </cell>
          <cell r="P881" t="str">
            <v>Jam</v>
          </cell>
          <cell r="Q881">
            <v>1.7849174475680497E-2</v>
          </cell>
          <cell r="R881">
            <v>181182.97084330328</v>
          </cell>
          <cell r="U881">
            <v>3233.9664586042527</v>
          </cell>
        </row>
        <row r="882">
          <cell r="L882" t="str">
            <v>2.</v>
          </cell>
          <cell r="N882" t="str">
            <v>Dump Truck</v>
          </cell>
          <cell r="O882" t="str">
            <v>(E08)</v>
          </cell>
          <cell r="P882" t="str">
            <v>Jam</v>
          </cell>
          <cell r="Q882">
            <v>0.16265060240963855</v>
          </cell>
          <cell r="R882">
            <v>90902.327191025077</v>
          </cell>
          <cell r="U882">
            <v>14785.318278058296</v>
          </cell>
        </row>
        <row r="883">
          <cell r="L883" t="str">
            <v>3.</v>
          </cell>
          <cell r="N883" t="str">
            <v>Motor Grader</v>
          </cell>
          <cell r="O883" t="str">
            <v>(E13)</v>
          </cell>
          <cell r="P883" t="str">
            <v>Jam</v>
          </cell>
          <cell r="Q883">
            <v>1.5618027666220438E-2</v>
          </cell>
          <cell r="R883">
            <v>249349.23784774702</v>
          </cell>
          <cell r="U883">
            <v>3894.3432952570934</v>
          </cell>
        </row>
        <row r="884">
          <cell r="L884" t="str">
            <v>3.</v>
          </cell>
          <cell r="N884" t="str">
            <v>Vibro Roller</v>
          </cell>
          <cell r="O884" t="str">
            <v>(E19)</v>
          </cell>
          <cell r="P884" t="str">
            <v>Jam</v>
          </cell>
          <cell r="Q884">
            <v>1.6064257028112448E-2</v>
          </cell>
          <cell r="R884">
            <v>105030.97519263501</v>
          </cell>
          <cell r="U884">
            <v>1687.2445814077912</v>
          </cell>
        </row>
        <row r="885">
          <cell r="L885" t="str">
            <v>4.</v>
          </cell>
          <cell r="N885" t="str">
            <v>Water Tanker</v>
          </cell>
          <cell r="O885" t="str">
            <v>(E23)</v>
          </cell>
          <cell r="P885" t="str">
            <v>Jam</v>
          </cell>
          <cell r="Q885">
            <v>7.0281124497991983E-3</v>
          </cell>
          <cell r="R885">
            <v>85958.879632794691</v>
          </cell>
          <cell r="U885">
            <v>604.12867211803507</v>
          </cell>
        </row>
        <row r="886">
          <cell r="L886" t="str">
            <v>5.</v>
          </cell>
          <cell r="N886" t="str">
            <v>Alat  Bantu</v>
          </cell>
          <cell r="P886" t="str">
            <v>Ls</v>
          </cell>
          <cell r="Q886">
            <v>1</v>
          </cell>
          <cell r="R886">
            <v>80</v>
          </cell>
          <cell r="U886">
            <v>80</v>
          </cell>
        </row>
        <row r="890">
          <cell r="Q890" t="str">
            <v xml:space="preserve">JUMLAH HARGA PERALATAN   </v>
          </cell>
          <cell r="U890">
            <v>24285.001285445473</v>
          </cell>
        </row>
        <row r="892">
          <cell r="L892" t="str">
            <v>D.</v>
          </cell>
          <cell r="N892" t="str">
            <v>JUMLAH HARGA TENAGA, BAHAN DAN PERALATAN  ( A + B + C )</v>
          </cell>
          <cell r="U892">
            <v>49752.738902580677</v>
          </cell>
        </row>
        <row r="893">
          <cell r="L893" t="str">
            <v>E.</v>
          </cell>
          <cell r="N893" t="str">
            <v>OVERHEAD &amp; PROFIT</v>
          </cell>
          <cell r="P893">
            <v>10</v>
          </cell>
          <cell r="Q893" t="str">
            <v>%  x  D</v>
          </cell>
          <cell r="U893">
            <v>4975.2738902580677</v>
          </cell>
        </row>
        <row r="894">
          <cell r="L894" t="str">
            <v>F.</v>
          </cell>
          <cell r="N894" t="str">
            <v>HARGA SATUAN PEKERJAAN  ( D + E )</v>
          </cell>
          <cell r="U894">
            <v>54728.012792838745</v>
          </cell>
        </row>
        <row r="895">
          <cell r="L895" t="str">
            <v>Note: 1</v>
          </cell>
          <cell r="N895" t="str">
            <v>SATUAN dapat berdasarkan atas jam operasi untuk Tenaga Kerja dan Peralatan, volume dan/atau ukuran</v>
          </cell>
        </row>
        <row r="896">
          <cell r="N896" t="str">
            <v>berat untuk bahan-bahan.</v>
          </cell>
        </row>
        <row r="897">
          <cell r="L897">
            <v>2</v>
          </cell>
          <cell r="N897" t="str">
            <v>Kuantitas satuan adalah kuantitas setiap komponen untuk menyelesaikan satu satuan pekerjaan dari nomor</v>
          </cell>
        </row>
        <row r="898">
          <cell r="N898" t="str">
            <v>mata pembayaran.</v>
          </cell>
        </row>
        <row r="899">
          <cell r="L899">
            <v>3</v>
          </cell>
          <cell r="N899" t="str">
            <v>Biaya satuan untuk peralatan sudah termasuk bahan bakar, bahan habis dipakai dan operator.</v>
          </cell>
        </row>
        <row r="900">
          <cell r="L900">
            <v>4</v>
          </cell>
          <cell r="N900" t="str">
            <v>Biaya satuan sudah termasuk pengeluaran untuk seluruh pajak yang berkaitan (tetapi tidak termasuk PPN</v>
          </cell>
        </row>
        <row r="901">
          <cell r="N901" t="str">
            <v>yang dibayar dari kontrak) dan biaya-biaya lainnya.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CHEDULE"/>
      <sheetName val="REKAP"/>
      <sheetName val="RAB"/>
      <sheetName val="ANALAISA"/>
      <sheetName val="D. HARGA"/>
    </sheetNames>
    <sheetDataSet>
      <sheetData sheetId="0"/>
      <sheetData sheetId="1"/>
      <sheetData sheetId="2"/>
      <sheetData sheetId="3">
        <row r="1">
          <cell r="A1" t="str">
            <v>DAFTAR ANALISA</v>
          </cell>
        </row>
        <row r="3">
          <cell r="A3" t="str">
            <v>Kode</v>
          </cell>
          <cell r="B3" t="str">
            <v>Jenis Pekerjaan</v>
          </cell>
          <cell r="C3" t="str">
            <v>Satuan</v>
          </cell>
          <cell r="D3" t="str">
            <v>Volume</v>
          </cell>
          <cell r="E3" t="str">
            <v>Harga Satuan</v>
          </cell>
          <cell r="F3" t="str">
            <v>Jumlah Harga</v>
          </cell>
        </row>
        <row r="4">
          <cell r="A4" t="str">
            <v>Analisa</v>
          </cell>
          <cell r="E4" t="str">
            <v>Rp</v>
          </cell>
          <cell r="F4" t="str">
            <v>Rp</v>
          </cell>
        </row>
        <row r="6">
          <cell r="A6" t="str">
            <v>A.1</v>
          </cell>
          <cell r="B6" t="str">
            <v>1 M3 GALIAN TANAH PONDASI</v>
          </cell>
        </row>
        <row r="7">
          <cell r="B7" t="str">
            <v>Pekerja</v>
          </cell>
          <cell r="C7" t="str">
            <v>hr</v>
          </cell>
          <cell r="D7">
            <v>0.8</v>
          </cell>
          <cell r="E7">
            <v>15000</v>
          </cell>
          <cell r="F7">
            <v>12000</v>
          </cell>
        </row>
        <row r="8">
          <cell r="B8" t="str">
            <v>Mandor</v>
          </cell>
          <cell r="C8" t="str">
            <v>hr</v>
          </cell>
          <cell r="D8">
            <v>2.7E-2</v>
          </cell>
          <cell r="E8">
            <v>30000</v>
          </cell>
          <cell r="F8">
            <v>810</v>
          </cell>
        </row>
        <row r="9">
          <cell r="F9">
            <v>12810</v>
          </cell>
        </row>
        <row r="10">
          <cell r="A10" t="str">
            <v>1/4(A.1)</v>
          </cell>
          <cell r="B10" t="str">
            <v>1 M3 URUGAN TANAH KEMBALI</v>
          </cell>
        </row>
        <row r="11">
          <cell r="B11" t="str">
            <v>Analisa Galian Tanah</v>
          </cell>
          <cell r="D11">
            <v>0.25</v>
          </cell>
          <cell r="E11">
            <v>12810</v>
          </cell>
          <cell r="F11">
            <v>3202.5</v>
          </cell>
        </row>
        <row r="12">
          <cell r="A12" t="str">
            <v>A.12</v>
          </cell>
          <cell r="B12" t="str">
            <v>1 M3 TIMBUNAN TANAH</v>
          </cell>
        </row>
        <row r="13">
          <cell r="B13" t="str">
            <v>Tanah Urug</v>
          </cell>
          <cell r="C13" t="str">
            <v>m3</v>
          </cell>
          <cell r="D13">
            <v>1.2</v>
          </cell>
          <cell r="E13">
            <v>36000</v>
          </cell>
          <cell r="F13">
            <v>43200</v>
          </cell>
        </row>
        <row r="14">
          <cell r="B14" t="str">
            <v>Pekerja</v>
          </cell>
          <cell r="C14" t="str">
            <v>hr</v>
          </cell>
          <cell r="D14">
            <v>0.3</v>
          </cell>
          <cell r="E14">
            <v>15000</v>
          </cell>
          <cell r="F14">
            <v>4500</v>
          </cell>
        </row>
        <row r="15">
          <cell r="B15" t="str">
            <v>Mandor</v>
          </cell>
          <cell r="C15" t="str">
            <v>hr</v>
          </cell>
          <cell r="D15">
            <v>0.01</v>
          </cell>
          <cell r="E15">
            <v>30000</v>
          </cell>
          <cell r="F15">
            <v>300</v>
          </cell>
        </row>
        <row r="16">
          <cell r="F16">
            <v>48000</v>
          </cell>
        </row>
        <row r="17">
          <cell r="A17" t="str">
            <v>A.12</v>
          </cell>
          <cell r="B17" t="str">
            <v>1 M3 URUGAN PASIR</v>
          </cell>
        </row>
        <row r="18">
          <cell r="B18" t="str">
            <v>Pasir Urug</v>
          </cell>
          <cell r="C18" t="str">
            <v>m3</v>
          </cell>
          <cell r="D18">
            <v>1.2</v>
          </cell>
          <cell r="E18">
            <v>38500</v>
          </cell>
          <cell r="F18">
            <v>46200</v>
          </cell>
        </row>
        <row r="19">
          <cell r="B19" t="str">
            <v>Pekerja</v>
          </cell>
          <cell r="C19" t="str">
            <v>hr</v>
          </cell>
          <cell r="D19">
            <v>0.3</v>
          </cell>
          <cell r="E19">
            <v>15000</v>
          </cell>
          <cell r="F19">
            <v>4500</v>
          </cell>
        </row>
        <row r="20">
          <cell r="B20" t="str">
            <v>Mandor</v>
          </cell>
          <cell r="C20" t="str">
            <v>hr</v>
          </cell>
          <cell r="D20">
            <v>0.01</v>
          </cell>
          <cell r="E20">
            <v>30000</v>
          </cell>
          <cell r="F20">
            <v>300</v>
          </cell>
        </row>
        <row r="21">
          <cell r="F21">
            <v>51000</v>
          </cell>
        </row>
        <row r="22">
          <cell r="A22" t="str">
            <v>A.12</v>
          </cell>
          <cell r="B22" t="str">
            <v>1 M3 URUGAN KERIKIL</v>
          </cell>
        </row>
        <row r="23">
          <cell r="B23" t="str">
            <v>Kerikil</v>
          </cell>
          <cell r="C23" t="str">
            <v>m3</v>
          </cell>
          <cell r="D23">
            <v>1.2</v>
          </cell>
          <cell r="E23">
            <v>47850</v>
          </cell>
          <cell r="F23">
            <v>57420</v>
          </cell>
        </row>
        <row r="24">
          <cell r="B24" t="str">
            <v>Pekerja</v>
          </cell>
          <cell r="C24" t="str">
            <v>hr</v>
          </cell>
          <cell r="D24">
            <v>0.3</v>
          </cell>
          <cell r="E24">
            <v>15000</v>
          </cell>
          <cell r="F24">
            <v>4500</v>
          </cell>
        </row>
        <row r="25">
          <cell r="B25" t="str">
            <v>Mandor</v>
          </cell>
          <cell r="C25" t="str">
            <v>hr</v>
          </cell>
          <cell r="D25">
            <v>0.01</v>
          </cell>
          <cell r="E25">
            <v>30000</v>
          </cell>
          <cell r="F25">
            <v>300</v>
          </cell>
        </row>
        <row r="26">
          <cell r="F26">
            <v>62220</v>
          </cell>
        </row>
        <row r="27">
          <cell r="A27" t="str">
            <v>G.1</v>
          </cell>
          <cell r="B27" t="str">
            <v>1 M3 PAS. BATU KOSONG</v>
          </cell>
        </row>
        <row r="28">
          <cell r="B28" t="str">
            <v>Batu Kali</v>
          </cell>
          <cell r="C28" t="str">
            <v>m3</v>
          </cell>
          <cell r="D28">
            <v>1.2</v>
          </cell>
          <cell r="E28">
            <v>45500</v>
          </cell>
          <cell r="F28">
            <v>54600</v>
          </cell>
        </row>
        <row r="29">
          <cell r="B29" t="str">
            <v>Pekerja</v>
          </cell>
          <cell r="C29" t="str">
            <v>hr</v>
          </cell>
          <cell r="D29">
            <v>5</v>
          </cell>
          <cell r="E29">
            <v>15000</v>
          </cell>
          <cell r="F29">
            <v>75000</v>
          </cell>
        </row>
        <row r="30">
          <cell r="B30" t="str">
            <v>Mandor</v>
          </cell>
          <cell r="C30" t="str">
            <v>hr</v>
          </cell>
          <cell r="D30">
            <v>0.25</v>
          </cell>
          <cell r="E30">
            <v>30000</v>
          </cell>
          <cell r="F30">
            <v>7500</v>
          </cell>
        </row>
        <row r="31">
          <cell r="F31">
            <v>137100</v>
          </cell>
        </row>
        <row r="32">
          <cell r="A32" t="str">
            <v>G.I.14</v>
          </cell>
          <cell r="B32" t="str">
            <v>1 M3 PONDASI BATU KALI 1 : 4</v>
          </cell>
        </row>
        <row r="33">
          <cell r="B33" t="str">
            <v>Batu Kali</v>
          </cell>
          <cell r="C33" t="str">
            <v>m3</v>
          </cell>
          <cell r="D33">
            <v>1.2</v>
          </cell>
          <cell r="E33">
            <v>45500</v>
          </cell>
          <cell r="F33">
            <v>54600</v>
          </cell>
        </row>
        <row r="34">
          <cell r="B34" t="str">
            <v>Pasir Pasang</v>
          </cell>
          <cell r="C34" t="str">
            <v>m3</v>
          </cell>
          <cell r="D34">
            <v>0.68</v>
          </cell>
          <cell r="E34">
            <v>45000</v>
          </cell>
          <cell r="F34">
            <v>30600.000000000004</v>
          </cell>
        </row>
        <row r="35">
          <cell r="B35" t="str">
            <v>Semen PC</v>
          </cell>
          <cell r="C35" t="str">
            <v>zak</v>
          </cell>
          <cell r="D35">
            <v>4.28</v>
          </cell>
          <cell r="E35">
            <v>30000</v>
          </cell>
          <cell r="F35">
            <v>128400.00000000001</v>
          </cell>
        </row>
        <row r="36">
          <cell r="B36" t="str">
            <v xml:space="preserve">Kepala Tukang </v>
          </cell>
          <cell r="C36" t="str">
            <v>hr</v>
          </cell>
          <cell r="D36">
            <v>3.5999999999999997E-2</v>
          </cell>
          <cell r="E36">
            <v>35000</v>
          </cell>
          <cell r="F36">
            <v>1260</v>
          </cell>
        </row>
        <row r="37">
          <cell r="B37" t="str">
            <v>Tukang Batu</v>
          </cell>
          <cell r="C37" t="str">
            <v>hr</v>
          </cell>
          <cell r="D37">
            <v>0.36</v>
          </cell>
          <cell r="E37">
            <v>30000</v>
          </cell>
          <cell r="F37">
            <v>10800</v>
          </cell>
        </row>
        <row r="38">
          <cell r="B38" t="str">
            <v>Pekerja</v>
          </cell>
          <cell r="C38" t="str">
            <v>hr</v>
          </cell>
          <cell r="D38">
            <v>2.7</v>
          </cell>
          <cell r="E38">
            <v>15000</v>
          </cell>
          <cell r="F38">
            <v>40500</v>
          </cell>
        </row>
        <row r="39">
          <cell r="B39" t="str">
            <v>Mandor</v>
          </cell>
          <cell r="C39" t="str">
            <v>hr</v>
          </cell>
          <cell r="D39">
            <v>0.13500000000000001</v>
          </cell>
          <cell r="E39">
            <v>30000</v>
          </cell>
          <cell r="F39">
            <v>4050.0000000000005</v>
          </cell>
        </row>
        <row r="40">
          <cell r="F40">
            <v>270210</v>
          </cell>
        </row>
        <row r="41">
          <cell r="A41" t="str">
            <v>G.II.2</v>
          </cell>
          <cell r="B41" t="str">
            <v>1 M3 PAS. TRASRAM BATU</v>
          </cell>
        </row>
        <row r="42">
          <cell r="B42" t="str">
            <v>BATA 1 : 2</v>
          </cell>
        </row>
        <row r="43">
          <cell r="B43" t="str">
            <v>Batu Bata</v>
          </cell>
          <cell r="C43" t="str">
            <v>bh</v>
          </cell>
          <cell r="D43">
            <v>450</v>
          </cell>
          <cell r="E43">
            <v>350</v>
          </cell>
          <cell r="F43">
            <v>157500</v>
          </cell>
        </row>
        <row r="44">
          <cell r="B44" t="str">
            <v>Pasir Pasang</v>
          </cell>
          <cell r="C44" t="str">
            <v>m3</v>
          </cell>
          <cell r="D44">
            <v>0.61</v>
          </cell>
          <cell r="E44">
            <v>45000</v>
          </cell>
          <cell r="F44">
            <v>27450</v>
          </cell>
        </row>
        <row r="45">
          <cell r="B45" t="str">
            <v>Semen PC</v>
          </cell>
          <cell r="C45" t="str">
            <v>zak</v>
          </cell>
          <cell r="D45">
            <v>7.78</v>
          </cell>
          <cell r="E45">
            <v>30000</v>
          </cell>
          <cell r="F45">
            <v>233400</v>
          </cell>
        </row>
        <row r="46">
          <cell r="B46" t="str">
            <v xml:space="preserve">Kepala Tukang </v>
          </cell>
          <cell r="C46" t="str">
            <v>hr</v>
          </cell>
          <cell r="D46">
            <v>0.17499999999999999</v>
          </cell>
          <cell r="E46">
            <v>35000</v>
          </cell>
          <cell r="F46">
            <v>6125</v>
          </cell>
        </row>
        <row r="47">
          <cell r="B47" t="str">
            <v>Tukang Batu</v>
          </cell>
          <cell r="C47" t="str">
            <v>hr</v>
          </cell>
          <cell r="D47">
            <v>1.75</v>
          </cell>
          <cell r="E47">
            <v>30000</v>
          </cell>
          <cell r="F47">
            <v>52500</v>
          </cell>
        </row>
        <row r="48">
          <cell r="B48" t="str">
            <v>Pekerja</v>
          </cell>
          <cell r="C48" t="str">
            <v>hr</v>
          </cell>
          <cell r="D48">
            <v>5.25</v>
          </cell>
          <cell r="E48">
            <v>15000</v>
          </cell>
          <cell r="F48">
            <v>78750</v>
          </cell>
        </row>
        <row r="49">
          <cell r="B49" t="str">
            <v>Mandor</v>
          </cell>
          <cell r="C49" t="str">
            <v>hr</v>
          </cell>
          <cell r="D49">
            <v>0.26300000000000001</v>
          </cell>
          <cell r="E49">
            <v>30000</v>
          </cell>
          <cell r="F49">
            <v>7890</v>
          </cell>
        </row>
        <row r="50">
          <cell r="F50">
            <v>563615</v>
          </cell>
        </row>
        <row r="51">
          <cell r="A51" t="str">
            <v>G.II.5</v>
          </cell>
          <cell r="B51" t="str">
            <v xml:space="preserve">1 M3 PASANGAN BATU BATA 1 : 5 </v>
          </cell>
        </row>
        <row r="52">
          <cell r="B52" t="str">
            <v>Batu Bata</v>
          </cell>
          <cell r="C52" t="str">
            <v>bh</v>
          </cell>
          <cell r="D52">
            <v>450</v>
          </cell>
          <cell r="E52">
            <v>350</v>
          </cell>
          <cell r="F52">
            <v>157500</v>
          </cell>
        </row>
        <row r="53">
          <cell r="B53" t="str">
            <v>Roster Beton</v>
          </cell>
          <cell r="C53" t="str">
            <v>bh</v>
          </cell>
          <cell r="D53">
            <v>167</v>
          </cell>
          <cell r="E53" t="e">
            <v>#REF!</v>
          </cell>
          <cell r="F53" t="e">
            <v>#REF!</v>
          </cell>
        </row>
        <row r="54">
          <cell r="B54" t="str">
            <v>Pasir Pasang</v>
          </cell>
          <cell r="C54" t="str">
            <v>m3</v>
          </cell>
          <cell r="D54">
            <v>7.8E-2</v>
          </cell>
          <cell r="E54">
            <v>45000</v>
          </cell>
          <cell r="F54">
            <v>3510</v>
          </cell>
        </row>
        <row r="55">
          <cell r="B55" t="str">
            <v>Semen PC</v>
          </cell>
          <cell r="C55" t="str">
            <v>zak</v>
          </cell>
          <cell r="D55">
            <v>0.23599999999999999</v>
          </cell>
          <cell r="E55">
            <v>30000</v>
          </cell>
          <cell r="F55">
            <v>7080</v>
          </cell>
        </row>
        <row r="56">
          <cell r="B56" t="str">
            <v xml:space="preserve">Kepala Tukang </v>
          </cell>
          <cell r="C56" t="str">
            <v>hr</v>
          </cell>
          <cell r="D56">
            <v>1.4999999999999999E-2</v>
          </cell>
          <cell r="E56">
            <v>35000</v>
          </cell>
          <cell r="F56">
            <v>525</v>
          </cell>
        </row>
        <row r="57">
          <cell r="B57" t="str">
            <v>Tukang Batu</v>
          </cell>
          <cell r="C57" t="str">
            <v>hr</v>
          </cell>
          <cell r="D57">
            <v>0.14499999999999999</v>
          </cell>
          <cell r="E57">
            <v>30000</v>
          </cell>
          <cell r="F57">
            <v>4350</v>
          </cell>
        </row>
        <row r="58">
          <cell r="B58" t="str">
            <v>Pekerja</v>
          </cell>
          <cell r="C58" t="str">
            <v>hr</v>
          </cell>
          <cell r="D58">
            <v>0.29399999999999998</v>
          </cell>
          <cell r="E58">
            <v>15000</v>
          </cell>
          <cell r="F58">
            <v>4410</v>
          </cell>
        </row>
        <row r="59">
          <cell r="B59" t="str">
            <v>Mandor</v>
          </cell>
          <cell r="C59" t="str">
            <v>hr</v>
          </cell>
          <cell r="D59">
            <v>2.5999999999999999E-2</v>
          </cell>
          <cell r="E59">
            <v>30000</v>
          </cell>
          <cell r="F59">
            <v>780</v>
          </cell>
        </row>
        <row r="60">
          <cell r="F60">
            <v>178155</v>
          </cell>
        </row>
        <row r="61">
          <cell r="A61" t="str">
            <v>G.X.2</v>
          </cell>
          <cell r="B61" t="str">
            <v>1 M2 PLESTERAN 1 : 2 + ACIAN</v>
          </cell>
        </row>
        <row r="62">
          <cell r="B62" t="str">
            <v>Pasir Plesteran</v>
          </cell>
          <cell r="C62" t="str">
            <v>m3</v>
          </cell>
          <cell r="D62">
            <v>1.7999999999999999E-2</v>
          </cell>
          <cell r="E62">
            <v>45000</v>
          </cell>
          <cell r="F62">
            <v>809.99999999999989</v>
          </cell>
        </row>
        <row r="63">
          <cell r="B63" t="str">
            <v>Semen PC</v>
          </cell>
          <cell r="C63" t="str">
            <v>zak</v>
          </cell>
          <cell r="D63">
            <v>0.32</v>
          </cell>
          <cell r="E63">
            <v>30000</v>
          </cell>
          <cell r="F63">
            <v>9600</v>
          </cell>
        </row>
        <row r="64">
          <cell r="B64" t="str">
            <v xml:space="preserve">Kepala Tukang </v>
          </cell>
          <cell r="C64" t="str">
            <v>hr</v>
          </cell>
          <cell r="D64">
            <v>1.7000000000000001E-2</v>
          </cell>
          <cell r="E64">
            <v>35000</v>
          </cell>
          <cell r="F64">
            <v>595</v>
          </cell>
        </row>
        <row r="65">
          <cell r="B65" t="str">
            <v>Tukang Batu</v>
          </cell>
          <cell r="C65" t="str">
            <v>hr</v>
          </cell>
          <cell r="D65">
            <v>0.16500000000000001</v>
          </cell>
          <cell r="E65">
            <v>30000</v>
          </cell>
          <cell r="F65">
            <v>4950</v>
          </cell>
        </row>
        <row r="66">
          <cell r="B66" t="str">
            <v>Pekerja</v>
          </cell>
          <cell r="C66" t="str">
            <v>hr</v>
          </cell>
          <cell r="D66">
            <v>0.33</v>
          </cell>
          <cell r="E66">
            <v>15000</v>
          </cell>
          <cell r="F66">
            <v>4950</v>
          </cell>
        </row>
        <row r="67">
          <cell r="B67" t="str">
            <v>Mandor</v>
          </cell>
          <cell r="C67" t="str">
            <v>hr</v>
          </cell>
          <cell r="D67">
            <v>1.7000000000000001E-2</v>
          </cell>
          <cell r="E67">
            <v>30000</v>
          </cell>
          <cell r="F67">
            <v>510.00000000000006</v>
          </cell>
        </row>
        <row r="68">
          <cell r="F68">
            <v>21415</v>
          </cell>
        </row>
        <row r="69">
          <cell r="A69" t="str">
            <v>G.X.13</v>
          </cell>
          <cell r="B69" t="str">
            <v>1 M2 PLESTERAN 1 : 5 + ACIAN</v>
          </cell>
        </row>
        <row r="70">
          <cell r="B70" t="str">
            <v>Pasir Plesteran</v>
          </cell>
          <cell r="C70" t="str">
            <v>m3</v>
          </cell>
          <cell r="D70">
            <v>0.22</v>
          </cell>
          <cell r="E70">
            <v>45000</v>
          </cell>
          <cell r="F70">
            <v>9900</v>
          </cell>
        </row>
        <row r="71">
          <cell r="B71" t="str">
            <v>Semen PC</v>
          </cell>
          <cell r="C71" t="str">
            <v>zak</v>
          </cell>
          <cell r="D71">
            <v>0.2</v>
          </cell>
          <cell r="E71">
            <v>30000</v>
          </cell>
          <cell r="F71">
            <v>6000</v>
          </cell>
        </row>
        <row r="72">
          <cell r="B72" t="str">
            <v xml:space="preserve">Kepala Tukang </v>
          </cell>
          <cell r="C72" t="str">
            <v>hr</v>
          </cell>
          <cell r="D72">
            <v>1.7000000000000001E-2</v>
          </cell>
          <cell r="E72">
            <v>35000</v>
          </cell>
          <cell r="F72">
            <v>595</v>
          </cell>
        </row>
        <row r="73">
          <cell r="B73" t="str">
            <v>Tukang Batu</v>
          </cell>
          <cell r="C73" t="str">
            <v>hr</v>
          </cell>
          <cell r="D73">
            <v>0.16500000000000001</v>
          </cell>
          <cell r="E73">
            <v>30000</v>
          </cell>
          <cell r="F73">
            <v>4950</v>
          </cell>
        </row>
        <row r="74">
          <cell r="B74" t="str">
            <v>Pekerja</v>
          </cell>
          <cell r="C74" t="str">
            <v>hr</v>
          </cell>
          <cell r="D74">
            <v>0.33</v>
          </cell>
          <cell r="E74">
            <v>15000</v>
          </cell>
          <cell r="F74">
            <v>4950</v>
          </cell>
        </row>
        <row r="75">
          <cell r="B75" t="str">
            <v>Mandor</v>
          </cell>
          <cell r="C75" t="str">
            <v>hr</v>
          </cell>
          <cell r="D75">
            <v>1.7000000000000001E-2</v>
          </cell>
          <cell r="E75">
            <v>30000</v>
          </cell>
          <cell r="F75">
            <v>510.00000000000006</v>
          </cell>
        </row>
        <row r="76">
          <cell r="F76">
            <v>26905</v>
          </cell>
        </row>
        <row r="77">
          <cell r="A77" t="str">
            <v>G.XIII.19</v>
          </cell>
          <cell r="B77" t="str">
            <v>1 M3 RABAT BETON 1 : 3 : 6</v>
          </cell>
        </row>
        <row r="78">
          <cell r="B78" t="str">
            <v>Pasir Beton</v>
          </cell>
          <cell r="C78" t="str">
            <v>m3</v>
          </cell>
          <cell r="D78">
            <v>0.61</v>
          </cell>
          <cell r="E78">
            <v>45000</v>
          </cell>
          <cell r="F78">
            <v>27450</v>
          </cell>
        </row>
        <row r="79">
          <cell r="B79" t="str">
            <v>Batu Split/kerikil beton</v>
          </cell>
          <cell r="C79" t="str">
            <v>m3</v>
          </cell>
          <cell r="D79">
            <v>1.1299999999999999</v>
          </cell>
          <cell r="E79">
            <v>47850</v>
          </cell>
          <cell r="F79">
            <v>54070.499999999993</v>
          </cell>
        </row>
        <row r="80">
          <cell r="B80" t="str">
            <v>Semen</v>
          </cell>
          <cell r="C80" t="str">
            <v>zak</v>
          </cell>
          <cell r="D80">
            <v>5.15</v>
          </cell>
          <cell r="E80">
            <v>30000</v>
          </cell>
          <cell r="F80">
            <v>154500</v>
          </cell>
        </row>
        <row r="81">
          <cell r="B81" t="str">
            <v>Kepala Tukang</v>
          </cell>
          <cell r="C81" t="str">
            <v>hr</v>
          </cell>
          <cell r="D81">
            <v>7.0000000000000007E-2</v>
          </cell>
          <cell r="E81">
            <v>35000</v>
          </cell>
          <cell r="F81">
            <v>2450.0000000000005</v>
          </cell>
        </row>
        <row r="82">
          <cell r="B82" t="str">
            <v>Tukang Batu</v>
          </cell>
          <cell r="C82" t="str">
            <v>hr</v>
          </cell>
          <cell r="D82">
            <v>0.7</v>
          </cell>
          <cell r="E82">
            <v>30000</v>
          </cell>
          <cell r="F82">
            <v>21000</v>
          </cell>
        </row>
        <row r="83">
          <cell r="B83" t="str">
            <v>Pekerja</v>
          </cell>
          <cell r="C83" t="str">
            <v>hr</v>
          </cell>
          <cell r="D83">
            <v>0.41</v>
          </cell>
          <cell r="E83">
            <v>15000</v>
          </cell>
          <cell r="F83">
            <v>6150</v>
          </cell>
        </row>
        <row r="84">
          <cell r="B84" t="str">
            <v>Mandor</v>
          </cell>
          <cell r="C84" t="str">
            <v>hr</v>
          </cell>
          <cell r="D84">
            <v>2.1000000000000001E-2</v>
          </cell>
          <cell r="E84">
            <v>30000</v>
          </cell>
          <cell r="F84">
            <v>630</v>
          </cell>
        </row>
        <row r="85">
          <cell r="F85">
            <v>266250.5</v>
          </cell>
        </row>
        <row r="86">
          <cell r="B86" t="str">
            <v>1 M3 PEREKAT PC 1 : 3</v>
          </cell>
        </row>
        <row r="87">
          <cell r="B87" t="str">
            <v>Pasir Pasangan</v>
          </cell>
          <cell r="C87" t="str">
            <v>m3</v>
          </cell>
          <cell r="D87">
            <v>3.3000000000000002E-2</v>
          </cell>
          <cell r="E87">
            <v>45000</v>
          </cell>
          <cell r="F87">
            <v>1485</v>
          </cell>
        </row>
        <row r="88">
          <cell r="B88" t="str">
            <v>Semen PC</v>
          </cell>
          <cell r="C88" t="str">
            <v>zak</v>
          </cell>
          <cell r="D88">
            <v>2.72</v>
          </cell>
          <cell r="E88">
            <v>30000</v>
          </cell>
          <cell r="F88">
            <v>81600</v>
          </cell>
        </row>
        <row r="89">
          <cell r="F89">
            <v>83085</v>
          </cell>
        </row>
        <row r="90">
          <cell r="B90" t="str">
            <v>1 M2 UPAH KERJA PEK. TEGEL KERAMIK</v>
          </cell>
        </row>
        <row r="91">
          <cell r="B91" t="str">
            <v>Kepala Tukang</v>
          </cell>
          <cell r="C91" t="str">
            <v>hr</v>
          </cell>
          <cell r="D91">
            <v>2.5000000000000001E-2</v>
          </cell>
          <cell r="E91">
            <v>35000</v>
          </cell>
          <cell r="F91">
            <v>875</v>
          </cell>
        </row>
        <row r="92">
          <cell r="B92" t="str">
            <v>Tukang Batu</v>
          </cell>
          <cell r="C92" t="str">
            <v>hr</v>
          </cell>
          <cell r="D92">
            <v>0.25</v>
          </cell>
          <cell r="E92">
            <v>30000</v>
          </cell>
          <cell r="F92">
            <v>7500</v>
          </cell>
        </row>
        <row r="93">
          <cell r="B93" t="str">
            <v>Pekerja</v>
          </cell>
          <cell r="C93" t="str">
            <v>hr</v>
          </cell>
          <cell r="D93">
            <v>0.5</v>
          </cell>
          <cell r="E93">
            <v>15000</v>
          </cell>
          <cell r="F93">
            <v>7500</v>
          </cell>
        </row>
        <row r="94">
          <cell r="B94" t="str">
            <v>Mandor</v>
          </cell>
          <cell r="C94" t="str">
            <v>hr</v>
          </cell>
          <cell r="D94">
            <v>2.5000000000000001E-2</v>
          </cell>
          <cell r="E94">
            <v>30000</v>
          </cell>
          <cell r="F94">
            <v>750</v>
          </cell>
        </row>
        <row r="95">
          <cell r="F95">
            <v>16625</v>
          </cell>
        </row>
        <row r="96">
          <cell r="A96" t="str">
            <v>G.72</v>
          </cell>
          <cell r="B96" t="str">
            <v>1 M2 PAS. KERAMIK 30/30</v>
          </cell>
        </row>
        <row r="97">
          <cell r="B97" t="str">
            <v>Tegel Keramik Putih 30/30</v>
          </cell>
          <cell r="C97" t="str">
            <v>bh</v>
          </cell>
          <cell r="D97">
            <v>11</v>
          </cell>
          <cell r="E97">
            <v>3000</v>
          </cell>
          <cell r="F97">
            <v>33000</v>
          </cell>
        </row>
        <row r="98">
          <cell r="B98" t="str">
            <v>Semen Warna</v>
          </cell>
          <cell r="C98" t="str">
            <v>kg</v>
          </cell>
          <cell r="D98">
            <v>0.8</v>
          </cell>
          <cell r="E98">
            <v>4900</v>
          </cell>
          <cell r="F98">
            <v>3920</v>
          </cell>
        </row>
        <row r="99">
          <cell r="B99" t="str">
            <v>Perekat 1 : 3</v>
          </cell>
          <cell r="C99" t="str">
            <v>m3</v>
          </cell>
          <cell r="D99">
            <v>0.03</v>
          </cell>
          <cell r="E99">
            <v>83085</v>
          </cell>
          <cell r="F99">
            <v>2492.5499999999997</v>
          </cell>
        </row>
        <row r="100">
          <cell r="B100" t="str">
            <v>Upah Kerja</v>
          </cell>
          <cell r="D100">
            <v>1</v>
          </cell>
          <cell r="E100">
            <v>16625</v>
          </cell>
          <cell r="F100">
            <v>16625</v>
          </cell>
        </row>
        <row r="101">
          <cell r="F101">
            <v>56037.55</v>
          </cell>
        </row>
        <row r="102">
          <cell r="B102" t="str">
            <v>1 M2 PAS. LANTAI PC ABU-ABU 20/20</v>
          </cell>
        </row>
        <row r="103">
          <cell r="B103" t="str">
            <v>Tegel PC Abu-abu 20/20</v>
          </cell>
          <cell r="C103" t="str">
            <v>bh</v>
          </cell>
          <cell r="D103">
            <v>25</v>
          </cell>
          <cell r="E103">
            <v>1000</v>
          </cell>
          <cell r="F103">
            <v>25000</v>
          </cell>
        </row>
        <row r="104">
          <cell r="B104" t="str">
            <v>Semen Warna</v>
          </cell>
          <cell r="C104" t="str">
            <v>kg</v>
          </cell>
          <cell r="D104">
            <v>7.4999999999999997E-2</v>
          </cell>
          <cell r="E104">
            <v>4900</v>
          </cell>
          <cell r="F104">
            <v>367.5</v>
          </cell>
        </row>
        <row r="105">
          <cell r="B105" t="str">
            <v>Perekat 1 : 3</v>
          </cell>
          <cell r="C105" t="str">
            <v>m3</v>
          </cell>
          <cell r="D105">
            <v>2.5000000000000001E-2</v>
          </cell>
          <cell r="E105">
            <v>83085</v>
          </cell>
          <cell r="F105">
            <v>2077.125</v>
          </cell>
        </row>
        <row r="106">
          <cell r="B106" t="str">
            <v>Upah Kerja</v>
          </cell>
          <cell r="D106">
            <v>1</v>
          </cell>
          <cell r="E106">
            <v>16625</v>
          </cell>
          <cell r="F106">
            <v>16625</v>
          </cell>
        </row>
        <row r="107">
          <cell r="F107">
            <v>44069.625</v>
          </cell>
        </row>
        <row r="108">
          <cell r="A108" t="str">
            <v>G.XIV</v>
          </cell>
          <cell r="B108" t="str">
            <v>1 M3 BETON BERTULANG 1 : 2 : 3</v>
          </cell>
        </row>
        <row r="109">
          <cell r="B109" t="str">
            <v>A. BAHAN</v>
          </cell>
        </row>
        <row r="110">
          <cell r="B110" t="str">
            <v>Beton Cor :</v>
          </cell>
        </row>
        <row r="111">
          <cell r="B111" t="str">
            <v>Pasir Beton</v>
          </cell>
          <cell r="C111" t="str">
            <v>m3</v>
          </cell>
          <cell r="D111">
            <v>0.68</v>
          </cell>
          <cell r="E111">
            <v>45000</v>
          </cell>
          <cell r="F111">
            <v>30600.000000000004</v>
          </cell>
        </row>
        <row r="112">
          <cell r="B112" t="str">
            <v>Split</v>
          </cell>
          <cell r="C112" t="str">
            <v>m3</v>
          </cell>
          <cell r="D112">
            <v>0.94</v>
          </cell>
          <cell r="E112">
            <v>47850</v>
          </cell>
          <cell r="F112">
            <v>44979</v>
          </cell>
        </row>
        <row r="113">
          <cell r="B113" t="str">
            <v>Semen</v>
          </cell>
          <cell r="C113" t="str">
            <v>zak</v>
          </cell>
          <cell r="D113">
            <v>8.75</v>
          </cell>
          <cell r="E113">
            <v>30000</v>
          </cell>
          <cell r="F113">
            <v>262500</v>
          </cell>
        </row>
        <row r="114">
          <cell r="F114">
            <v>338079</v>
          </cell>
        </row>
        <row r="115">
          <cell r="B115" t="str">
            <v xml:space="preserve">B.  UPAH KERJA </v>
          </cell>
        </row>
        <row r="116">
          <cell r="B116" t="str">
            <v>Kepala Tukang</v>
          </cell>
          <cell r="C116" t="str">
            <v>hr</v>
          </cell>
          <cell r="D116">
            <v>7.0000000000000007E-2</v>
          </cell>
          <cell r="E116">
            <v>35000</v>
          </cell>
          <cell r="F116">
            <v>2450.0000000000005</v>
          </cell>
        </row>
        <row r="117">
          <cell r="B117" t="str">
            <v>Tukang Batu</v>
          </cell>
          <cell r="C117" t="str">
            <v>hr</v>
          </cell>
          <cell r="D117">
            <v>0.7</v>
          </cell>
          <cell r="E117">
            <v>30000</v>
          </cell>
          <cell r="F117">
            <v>21000</v>
          </cell>
        </row>
        <row r="118">
          <cell r="B118" t="str">
            <v>Pekerja</v>
          </cell>
          <cell r="C118" t="str">
            <v>hr</v>
          </cell>
          <cell r="D118">
            <v>0.41</v>
          </cell>
          <cell r="E118">
            <v>15000</v>
          </cell>
          <cell r="F118">
            <v>6150</v>
          </cell>
        </row>
        <row r="119">
          <cell r="B119" t="str">
            <v>Mandor</v>
          </cell>
          <cell r="C119" t="str">
            <v>hr</v>
          </cell>
          <cell r="D119">
            <v>0.21</v>
          </cell>
          <cell r="E119">
            <v>30000</v>
          </cell>
          <cell r="F119">
            <v>6300</v>
          </cell>
        </row>
        <row r="120">
          <cell r="F120">
            <v>35900</v>
          </cell>
        </row>
        <row r="121">
          <cell r="B121" t="str">
            <v>C. PEMBESIAN</v>
          </cell>
        </row>
        <row r="122">
          <cell r="B122" t="str">
            <v>Besi Beton</v>
          </cell>
          <cell r="C122" t="str">
            <v>kg</v>
          </cell>
          <cell r="D122">
            <v>125</v>
          </cell>
          <cell r="E122">
            <v>6850</v>
          </cell>
          <cell r="F122">
            <v>856250</v>
          </cell>
        </row>
        <row r="123">
          <cell r="B123" t="str">
            <v>Kawat Beton</v>
          </cell>
          <cell r="C123" t="str">
            <v>kg</v>
          </cell>
          <cell r="D123">
            <v>2.2999999999999998</v>
          </cell>
          <cell r="E123">
            <v>6000</v>
          </cell>
          <cell r="F123">
            <v>13799.999999999998</v>
          </cell>
        </row>
        <row r="124">
          <cell r="B124" t="str">
            <v>Kepala Tukang</v>
          </cell>
          <cell r="C124" t="str">
            <v>hr</v>
          </cell>
          <cell r="D124">
            <v>1.62</v>
          </cell>
          <cell r="E124">
            <v>35000</v>
          </cell>
          <cell r="F124">
            <v>56700.000000000007</v>
          </cell>
        </row>
        <row r="125">
          <cell r="B125" t="str">
            <v>Tukang Besi</v>
          </cell>
          <cell r="C125" t="str">
            <v>hr</v>
          </cell>
          <cell r="D125">
            <v>4.8600000000000003</v>
          </cell>
          <cell r="E125">
            <v>30000</v>
          </cell>
          <cell r="F125">
            <v>145800</v>
          </cell>
        </row>
        <row r="126">
          <cell r="B126" t="str">
            <v>Pekerja</v>
          </cell>
          <cell r="C126" t="str">
            <v>hr</v>
          </cell>
          <cell r="D126">
            <v>4.8600000000000003</v>
          </cell>
          <cell r="E126">
            <v>15000</v>
          </cell>
          <cell r="F126">
            <v>72900</v>
          </cell>
        </row>
        <row r="127">
          <cell r="F127">
            <v>1145450</v>
          </cell>
        </row>
        <row r="128">
          <cell r="B128" t="str">
            <v>D. BEKISTING</v>
          </cell>
        </row>
        <row r="129">
          <cell r="B129" t="str">
            <v>Kayu Klas II</v>
          </cell>
          <cell r="C129" t="str">
            <v>m3</v>
          </cell>
          <cell r="D129">
            <v>5.1999999999999998E-2</v>
          </cell>
          <cell r="E129">
            <v>1300000</v>
          </cell>
          <cell r="F129">
            <v>67600</v>
          </cell>
        </row>
        <row r="130">
          <cell r="B130" t="str">
            <v>Bongkar/siram</v>
          </cell>
          <cell r="C130" t="str">
            <v>hr</v>
          </cell>
          <cell r="D130">
            <v>3</v>
          </cell>
          <cell r="E130">
            <v>15000</v>
          </cell>
          <cell r="F130">
            <v>45000</v>
          </cell>
        </row>
        <row r="131">
          <cell r="B131" t="str">
            <v>Paku Campuran</v>
          </cell>
          <cell r="C131" t="str">
            <v>kg</v>
          </cell>
          <cell r="D131">
            <v>0.25</v>
          </cell>
          <cell r="E131">
            <v>8800</v>
          </cell>
          <cell r="F131">
            <v>2200</v>
          </cell>
        </row>
        <row r="132">
          <cell r="B132" t="str">
            <v>Kepala Tukang</v>
          </cell>
          <cell r="C132" t="str">
            <v>hr</v>
          </cell>
          <cell r="D132">
            <v>0.05</v>
          </cell>
          <cell r="E132">
            <v>35000</v>
          </cell>
          <cell r="F132">
            <v>1750</v>
          </cell>
        </row>
        <row r="133">
          <cell r="B133" t="str">
            <v>Tukang Kayu</v>
          </cell>
          <cell r="C133" t="str">
            <v>hr</v>
          </cell>
          <cell r="D133">
            <v>0.5</v>
          </cell>
          <cell r="E133">
            <v>30000</v>
          </cell>
          <cell r="F133">
            <v>15000</v>
          </cell>
        </row>
        <row r="134">
          <cell r="B134" t="str">
            <v>Pekerja</v>
          </cell>
          <cell r="C134" t="str">
            <v>hr</v>
          </cell>
          <cell r="D134">
            <v>0.22</v>
          </cell>
          <cell r="E134">
            <v>15000</v>
          </cell>
          <cell r="F134">
            <v>3300</v>
          </cell>
        </row>
        <row r="135">
          <cell r="B135" t="str">
            <v>Mandor</v>
          </cell>
          <cell r="C135" t="str">
            <v>hr</v>
          </cell>
          <cell r="D135">
            <v>1.0999999999999999E-2</v>
          </cell>
          <cell r="E135">
            <v>30000</v>
          </cell>
          <cell r="F135">
            <v>330</v>
          </cell>
        </row>
        <row r="136">
          <cell r="F136">
            <v>135180</v>
          </cell>
        </row>
        <row r="137">
          <cell r="E137" t="str">
            <v>(A+B+C+D)</v>
          </cell>
          <cell r="F137">
            <v>1654609</v>
          </cell>
        </row>
        <row r="138">
          <cell r="A138" t="str">
            <v>F.IV.16</v>
          </cell>
          <cell r="B138" t="str">
            <v>1 M3 KOSEN PINTU/JENDELA/VENTILASI</v>
          </cell>
        </row>
        <row r="139">
          <cell r="B139" t="str">
            <v>Kayu Kelas I Lokal</v>
          </cell>
          <cell r="C139" t="str">
            <v>Lokal</v>
          </cell>
          <cell r="D139">
            <v>1.1000000000000001</v>
          </cell>
          <cell r="E139">
            <v>1750000</v>
          </cell>
          <cell r="F139">
            <v>1925000.0000000002</v>
          </cell>
        </row>
        <row r="140">
          <cell r="B140" t="str">
            <v>Kepala Tukang</v>
          </cell>
          <cell r="C140" t="str">
            <v>hr</v>
          </cell>
          <cell r="D140">
            <v>1.44</v>
          </cell>
          <cell r="E140">
            <v>35000</v>
          </cell>
          <cell r="F140">
            <v>50400</v>
          </cell>
        </row>
        <row r="141">
          <cell r="B141" t="str">
            <v>Tukang Kayu</v>
          </cell>
          <cell r="C141" t="str">
            <v>hr</v>
          </cell>
          <cell r="D141">
            <v>14.4</v>
          </cell>
          <cell r="E141">
            <v>30000</v>
          </cell>
          <cell r="F141">
            <v>432000</v>
          </cell>
        </row>
        <row r="142">
          <cell r="B142" t="str">
            <v>Pekerja</v>
          </cell>
          <cell r="C142" t="str">
            <v>hr</v>
          </cell>
          <cell r="D142">
            <v>4.8</v>
          </cell>
          <cell r="E142">
            <v>15000</v>
          </cell>
          <cell r="F142">
            <v>72000</v>
          </cell>
        </row>
        <row r="143">
          <cell r="B143" t="str">
            <v>Mandor</v>
          </cell>
          <cell r="C143" t="str">
            <v>hr</v>
          </cell>
          <cell r="D143">
            <v>0.24</v>
          </cell>
          <cell r="E143">
            <v>30000</v>
          </cell>
          <cell r="F143">
            <v>7200</v>
          </cell>
        </row>
        <row r="144">
          <cell r="F144">
            <v>2486600</v>
          </cell>
        </row>
        <row r="145">
          <cell r="A145" t="str">
            <v>F.IV.22</v>
          </cell>
          <cell r="B145" t="str">
            <v>1 M2 MENGERJAKAN JALUSI PAPAN KAYU KLS I LOKAL</v>
          </cell>
        </row>
        <row r="146">
          <cell r="B146" t="str">
            <v>Kayu Kelas I Lokal</v>
          </cell>
          <cell r="C146" t="str">
            <v>m3</v>
          </cell>
          <cell r="D146">
            <v>1.7000000000000001E-2</v>
          </cell>
          <cell r="E146">
            <v>1750000</v>
          </cell>
          <cell r="F146">
            <v>29750.000000000004</v>
          </cell>
        </row>
        <row r="147">
          <cell r="B147" t="str">
            <v>Kepala Tukang</v>
          </cell>
          <cell r="C147" t="str">
            <v>hr</v>
          </cell>
          <cell r="D147">
            <v>0.41399999999999998</v>
          </cell>
          <cell r="E147">
            <v>35000</v>
          </cell>
          <cell r="F147">
            <v>14490</v>
          </cell>
        </row>
        <row r="148">
          <cell r="B148" t="str">
            <v>Tukang Kayu</v>
          </cell>
          <cell r="C148" t="str">
            <v>hr</v>
          </cell>
          <cell r="D148">
            <v>4.1399999999999997</v>
          </cell>
          <cell r="E148">
            <v>30000</v>
          </cell>
          <cell r="F148">
            <v>124199.99999999999</v>
          </cell>
        </row>
        <row r="149">
          <cell r="B149" t="str">
            <v>Pekerja</v>
          </cell>
          <cell r="C149" t="str">
            <v>hr</v>
          </cell>
          <cell r="D149">
            <v>1.4</v>
          </cell>
          <cell r="E149">
            <v>15000</v>
          </cell>
          <cell r="F149">
            <v>21000</v>
          </cell>
        </row>
        <row r="150">
          <cell r="B150" t="str">
            <v>Mandor</v>
          </cell>
          <cell r="C150" t="str">
            <v>hr</v>
          </cell>
          <cell r="D150">
            <v>7.0000000000000007E-2</v>
          </cell>
          <cell r="E150">
            <v>30000</v>
          </cell>
          <cell r="F150">
            <v>2100</v>
          </cell>
        </row>
        <row r="151">
          <cell r="F151">
            <v>191540</v>
          </cell>
        </row>
        <row r="152">
          <cell r="A152" t="str">
            <v>F.IV.24</v>
          </cell>
          <cell r="B152" t="str">
            <v>1 M2 MENGERJAKAN  KACA MATI</v>
          </cell>
        </row>
        <row r="153">
          <cell r="B153" t="str">
            <v>Kaca 3 mm</v>
          </cell>
          <cell r="C153" t="str">
            <v>m2</v>
          </cell>
          <cell r="D153">
            <v>1.08</v>
          </cell>
          <cell r="E153">
            <v>52000</v>
          </cell>
          <cell r="F153">
            <v>56160.000000000007</v>
          </cell>
        </row>
        <row r="154">
          <cell r="B154" t="str">
            <v>Kaca 5 mm</v>
          </cell>
          <cell r="C154" t="str">
            <v>m2</v>
          </cell>
          <cell r="D154">
            <v>1.08</v>
          </cell>
          <cell r="E154">
            <v>62000</v>
          </cell>
          <cell r="F154">
            <v>66960</v>
          </cell>
        </row>
        <row r="155">
          <cell r="B155" t="str">
            <v>Tukang Kayu</v>
          </cell>
          <cell r="C155" t="str">
            <v>hr</v>
          </cell>
          <cell r="D155">
            <v>1</v>
          </cell>
          <cell r="E155">
            <v>30000</v>
          </cell>
          <cell r="F155">
            <v>30000</v>
          </cell>
        </row>
        <row r="156">
          <cell r="B156" t="str">
            <v>Pekerja</v>
          </cell>
          <cell r="C156" t="str">
            <v>hr</v>
          </cell>
          <cell r="D156">
            <v>1.5</v>
          </cell>
          <cell r="E156">
            <v>15000</v>
          </cell>
          <cell r="F156">
            <v>22500</v>
          </cell>
        </row>
        <row r="157">
          <cell r="E157" t="str">
            <v>Kaca Polos 3 mm</v>
          </cell>
          <cell r="F157">
            <v>108660</v>
          </cell>
        </row>
        <row r="158">
          <cell r="E158" t="str">
            <v>Kaca Polos 5 mm</v>
          </cell>
          <cell r="F158">
            <v>119460</v>
          </cell>
        </row>
        <row r="159">
          <cell r="A159" t="str">
            <v>F.IV.19</v>
          </cell>
          <cell r="B159" t="str">
            <v>1 M2  MEMBUAT PINTU / JENDELA PANIL KACA 5 MM</v>
          </cell>
        </row>
        <row r="160">
          <cell r="B160" t="str">
            <v>Kayu Kelas I Lokal</v>
          </cell>
          <cell r="C160" t="str">
            <v>m3</v>
          </cell>
          <cell r="D160">
            <v>0.09</v>
          </cell>
          <cell r="E160">
            <v>1800000</v>
          </cell>
          <cell r="F160">
            <v>162000</v>
          </cell>
        </row>
        <row r="161">
          <cell r="B161" t="str">
            <v>Kaca 5 mm</v>
          </cell>
          <cell r="C161" t="str">
            <v>m2</v>
          </cell>
          <cell r="D161">
            <v>1.08</v>
          </cell>
          <cell r="E161">
            <v>62000</v>
          </cell>
          <cell r="F161">
            <v>66960</v>
          </cell>
        </row>
        <row r="162">
          <cell r="B162" t="str">
            <v>Kepala Tukang</v>
          </cell>
          <cell r="C162" t="str">
            <v>hr</v>
          </cell>
          <cell r="D162">
            <v>0.182</v>
          </cell>
          <cell r="E162">
            <v>35000</v>
          </cell>
          <cell r="F162">
            <v>6370</v>
          </cell>
        </row>
        <row r="163">
          <cell r="B163" t="str">
            <v>Tukang Kayu</v>
          </cell>
          <cell r="C163" t="str">
            <v>hr</v>
          </cell>
          <cell r="D163">
            <v>1.82</v>
          </cell>
          <cell r="E163">
            <v>30000</v>
          </cell>
          <cell r="F163">
            <v>54600</v>
          </cell>
        </row>
        <row r="164">
          <cell r="B164" t="str">
            <v>Pekerja</v>
          </cell>
          <cell r="C164" t="str">
            <v>hr</v>
          </cell>
          <cell r="D164">
            <v>0.59</v>
          </cell>
          <cell r="E164">
            <v>15000</v>
          </cell>
          <cell r="F164">
            <v>8850</v>
          </cell>
        </row>
        <row r="165">
          <cell r="B165" t="str">
            <v>Mandor</v>
          </cell>
          <cell r="C165" t="str">
            <v>hr</v>
          </cell>
          <cell r="D165">
            <v>0.03</v>
          </cell>
          <cell r="E165">
            <v>30000</v>
          </cell>
          <cell r="F165">
            <v>900</v>
          </cell>
        </row>
        <row r="166">
          <cell r="F166">
            <v>299680</v>
          </cell>
        </row>
        <row r="167">
          <cell r="A167" t="str">
            <v>F.IV.21</v>
          </cell>
          <cell r="B167" t="str">
            <v>1 M2 MEMBUAT PINTU PANIL PAPAN KALAPI</v>
          </cell>
        </row>
        <row r="168">
          <cell r="B168" t="str">
            <v>Kayu Kelas I Lokal</v>
          </cell>
          <cell r="C168" t="str">
            <v>m3</v>
          </cell>
          <cell r="D168">
            <v>4.3999999999999997E-2</v>
          </cell>
          <cell r="E168">
            <v>1800000</v>
          </cell>
          <cell r="F168">
            <v>79200</v>
          </cell>
        </row>
        <row r="169">
          <cell r="B169" t="str">
            <v>Kepala Tukang</v>
          </cell>
          <cell r="C169" t="str">
            <v>hr</v>
          </cell>
          <cell r="D169">
            <v>0.34499999999999997</v>
          </cell>
          <cell r="E169">
            <v>35000</v>
          </cell>
          <cell r="F169">
            <v>12074.999999999998</v>
          </cell>
        </row>
        <row r="170">
          <cell r="B170" t="str">
            <v>Tukang Kayu</v>
          </cell>
          <cell r="C170" t="str">
            <v>hr</v>
          </cell>
          <cell r="D170">
            <v>3.45</v>
          </cell>
          <cell r="E170">
            <v>30000</v>
          </cell>
          <cell r="F170">
            <v>103500</v>
          </cell>
        </row>
        <row r="171">
          <cell r="B171" t="str">
            <v>Pekerja</v>
          </cell>
          <cell r="C171" t="str">
            <v>hr</v>
          </cell>
          <cell r="D171">
            <v>1.1599999999999999</v>
          </cell>
          <cell r="E171">
            <v>15000</v>
          </cell>
          <cell r="F171">
            <v>17400</v>
          </cell>
        </row>
        <row r="172">
          <cell r="B172" t="str">
            <v>Mandor</v>
          </cell>
          <cell r="C172" t="str">
            <v>hr</v>
          </cell>
          <cell r="D172">
            <v>0.53400000000000003</v>
          </cell>
          <cell r="E172">
            <v>30000</v>
          </cell>
          <cell r="F172">
            <v>16020</v>
          </cell>
        </row>
        <row r="173">
          <cell r="F173">
            <v>228195</v>
          </cell>
        </row>
        <row r="175">
          <cell r="B175" t="str">
            <v>1 M2 PINTU DOUBLE TEAKWOOD LAPIS SENG PLAT</v>
          </cell>
        </row>
        <row r="176">
          <cell r="B176" t="str">
            <v>Kayu Bayam</v>
          </cell>
          <cell r="C176" t="str">
            <v>m3</v>
          </cell>
          <cell r="D176">
            <v>1.4999999999999999E-2</v>
          </cell>
          <cell r="E176">
            <v>1750000</v>
          </cell>
          <cell r="F176">
            <v>26250</v>
          </cell>
        </row>
        <row r="177">
          <cell r="B177" t="str">
            <v>Teakwood</v>
          </cell>
          <cell r="C177" t="str">
            <v>lbr</v>
          </cell>
          <cell r="D177">
            <v>0.8</v>
          </cell>
          <cell r="E177" t="e">
            <v>#REF!</v>
          </cell>
          <cell r="F177" t="e">
            <v>#REF!</v>
          </cell>
        </row>
        <row r="178">
          <cell r="B178" t="str">
            <v>Seng Plat</v>
          </cell>
          <cell r="C178" t="str">
            <v>lbr</v>
          </cell>
          <cell r="D178">
            <v>0.5</v>
          </cell>
          <cell r="E178" t="e">
            <v>#REF!</v>
          </cell>
          <cell r="F178" t="e">
            <v>#REF!</v>
          </cell>
        </row>
        <row r="179">
          <cell r="B179" t="str">
            <v>Kepala Tukang</v>
          </cell>
          <cell r="C179" t="str">
            <v>hr</v>
          </cell>
          <cell r="D179">
            <v>0.2</v>
          </cell>
          <cell r="E179">
            <v>35000</v>
          </cell>
          <cell r="F179">
            <v>7000</v>
          </cell>
        </row>
        <row r="180">
          <cell r="B180" t="str">
            <v>Tukang Kayu</v>
          </cell>
          <cell r="C180" t="str">
            <v>hr</v>
          </cell>
          <cell r="D180">
            <v>2</v>
          </cell>
          <cell r="E180">
            <v>30000</v>
          </cell>
          <cell r="F180">
            <v>60000</v>
          </cell>
        </row>
        <row r="181">
          <cell r="B181" t="str">
            <v>Pekerja</v>
          </cell>
          <cell r="C181" t="str">
            <v>hr</v>
          </cell>
          <cell r="D181">
            <v>0.6</v>
          </cell>
          <cell r="E181">
            <v>15000</v>
          </cell>
          <cell r="F181">
            <v>9000</v>
          </cell>
        </row>
        <row r="182">
          <cell r="B182" t="str">
            <v>Mandor</v>
          </cell>
          <cell r="C182" t="str">
            <v>hr</v>
          </cell>
          <cell r="D182">
            <v>0.03</v>
          </cell>
          <cell r="E182">
            <v>30000</v>
          </cell>
          <cell r="F182">
            <v>900</v>
          </cell>
        </row>
        <row r="183">
          <cell r="F183" t="e">
            <v>#REF!</v>
          </cell>
        </row>
        <row r="184">
          <cell r="A184" t="str">
            <v>F.I.1</v>
          </cell>
          <cell r="B184" t="str">
            <v>1 M3 RANGKA PLAFOND</v>
          </cell>
        </row>
        <row r="185">
          <cell r="B185" t="str">
            <v>Kayu Kelas I Lokal</v>
          </cell>
          <cell r="C185" t="str">
            <v>m3</v>
          </cell>
          <cell r="D185">
            <v>1.1000000000000001</v>
          </cell>
          <cell r="E185">
            <v>1350000</v>
          </cell>
          <cell r="F185">
            <v>1485000.0000000002</v>
          </cell>
        </row>
        <row r="186">
          <cell r="B186" t="str">
            <v>Paku</v>
          </cell>
          <cell r="C186" t="str">
            <v>kg</v>
          </cell>
          <cell r="D186">
            <v>6</v>
          </cell>
          <cell r="E186">
            <v>8800</v>
          </cell>
          <cell r="F186">
            <v>52800</v>
          </cell>
        </row>
        <row r="187">
          <cell r="B187" t="str">
            <v>Kepala Tukang</v>
          </cell>
          <cell r="C187" t="str">
            <v>hr</v>
          </cell>
          <cell r="D187">
            <v>0.45</v>
          </cell>
          <cell r="E187">
            <v>35000</v>
          </cell>
          <cell r="F187">
            <v>15750</v>
          </cell>
        </row>
        <row r="188">
          <cell r="B188" t="str">
            <v>Tukang Kayu</v>
          </cell>
          <cell r="C188" t="str">
            <v>hr</v>
          </cell>
          <cell r="D188">
            <v>4.5</v>
          </cell>
          <cell r="E188">
            <v>30000</v>
          </cell>
          <cell r="F188">
            <v>135000</v>
          </cell>
        </row>
        <row r="189">
          <cell r="B189" t="str">
            <v>Pekerja</v>
          </cell>
          <cell r="C189" t="str">
            <v>hr</v>
          </cell>
          <cell r="D189">
            <v>2</v>
          </cell>
          <cell r="E189">
            <v>15000</v>
          </cell>
          <cell r="F189">
            <v>30000</v>
          </cell>
        </row>
        <row r="190">
          <cell r="B190" t="str">
            <v>Mandor</v>
          </cell>
          <cell r="C190" t="str">
            <v>hr</v>
          </cell>
          <cell r="D190">
            <v>0.1</v>
          </cell>
          <cell r="E190">
            <v>30000</v>
          </cell>
          <cell r="F190">
            <v>3000</v>
          </cell>
        </row>
        <row r="191">
          <cell r="F191">
            <v>1721550.0000000002</v>
          </cell>
        </row>
        <row r="192">
          <cell r="A192" t="str">
            <v>F.21</v>
          </cell>
          <cell r="B192" t="str">
            <v>1 M' LIST PROFIL PLAFOND</v>
          </cell>
        </row>
        <row r="193">
          <cell r="B193" t="str">
            <v>Kayu Kls I Lokal (3 X 3 cm)</v>
          </cell>
          <cell r="C193" t="str">
            <v>m'</v>
          </cell>
          <cell r="D193">
            <v>1.08</v>
          </cell>
          <cell r="E193">
            <v>3150</v>
          </cell>
          <cell r="F193">
            <v>3402</v>
          </cell>
        </row>
        <row r="194">
          <cell r="B194" t="str">
            <v>Paku</v>
          </cell>
          <cell r="C194" t="str">
            <v>kg</v>
          </cell>
          <cell r="D194">
            <v>0.1</v>
          </cell>
          <cell r="E194">
            <v>8800</v>
          </cell>
          <cell r="F194">
            <v>880</v>
          </cell>
        </row>
        <row r="195">
          <cell r="B195" t="str">
            <v>Kepala Tukang</v>
          </cell>
          <cell r="C195" t="str">
            <v>hr</v>
          </cell>
          <cell r="D195">
            <v>4.0000000000000001E-3</v>
          </cell>
          <cell r="E195">
            <v>35000</v>
          </cell>
          <cell r="F195">
            <v>140</v>
          </cell>
        </row>
        <row r="196">
          <cell r="B196" t="str">
            <v>Tukang Kayu</v>
          </cell>
          <cell r="C196" t="str">
            <v>hr</v>
          </cell>
          <cell r="D196">
            <v>0.04</v>
          </cell>
          <cell r="E196">
            <v>30000</v>
          </cell>
          <cell r="F196">
            <v>1200</v>
          </cell>
        </row>
        <row r="197">
          <cell r="B197" t="str">
            <v>Pekerja</v>
          </cell>
          <cell r="C197" t="str">
            <v>hr</v>
          </cell>
          <cell r="D197">
            <v>2.8000000000000001E-2</v>
          </cell>
          <cell r="E197">
            <v>15000</v>
          </cell>
          <cell r="F197">
            <v>420</v>
          </cell>
        </row>
        <row r="198">
          <cell r="B198" t="str">
            <v>Mandor</v>
          </cell>
          <cell r="C198" t="str">
            <v>hr</v>
          </cell>
          <cell r="D198">
            <v>1E-3</v>
          </cell>
          <cell r="E198">
            <v>30000</v>
          </cell>
          <cell r="F198">
            <v>30</v>
          </cell>
        </row>
        <row r="199">
          <cell r="F199">
            <v>6072</v>
          </cell>
        </row>
        <row r="200">
          <cell r="A200" t="str">
            <v>F.V.28</v>
          </cell>
          <cell r="B200" t="str">
            <v>1 M2 PLAFOND</v>
          </cell>
        </row>
        <row r="201">
          <cell r="B201" t="str">
            <v>Eternit</v>
          </cell>
          <cell r="C201" t="str">
            <v>m2</v>
          </cell>
          <cell r="D201">
            <v>1</v>
          </cell>
          <cell r="E201">
            <v>10000</v>
          </cell>
          <cell r="F201">
            <v>10000</v>
          </cell>
        </row>
        <row r="202">
          <cell r="B202" t="str">
            <v>Paku</v>
          </cell>
          <cell r="C202" t="str">
            <v>kg</v>
          </cell>
          <cell r="D202">
            <v>2.5000000000000001E-2</v>
          </cell>
          <cell r="E202">
            <v>8800</v>
          </cell>
          <cell r="F202">
            <v>220</v>
          </cell>
        </row>
        <row r="203">
          <cell r="B203" t="str">
            <v>Tukang Kayu</v>
          </cell>
          <cell r="C203" t="str">
            <v>hr</v>
          </cell>
          <cell r="D203">
            <v>0.38400000000000001</v>
          </cell>
          <cell r="E203">
            <v>30000</v>
          </cell>
          <cell r="F203">
            <v>11520</v>
          </cell>
        </row>
        <row r="204">
          <cell r="B204" t="str">
            <v>Pekerja</v>
          </cell>
          <cell r="C204" t="str">
            <v>hr</v>
          </cell>
          <cell r="D204">
            <v>0.13600000000000001</v>
          </cell>
          <cell r="E204">
            <v>15000</v>
          </cell>
          <cell r="F204">
            <v>2040.0000000000002</v>
          </cell>
        </row>
        <row r="205">
          <cell r="B205" t="str">
            <v>Mandor</v>
          </cell>
          <cell r="C205" t="str">
            <v>hr</v>
          </cell>
          <cell r="D205">
            <v>7.0000000000000001E-3</v>
          </cell>
          <cell r="E205">
            <v>30000</v>
          </cell>
          <cell r="F205">
            <v>210</v>
          </cell>
        </row>
        <row r="206">
          <cell r="B206" t="str">
            <v>Kepala Tukang</v>
          </cell>
          <cell r="C206" t="str">
            <v>hr</v>
          </cell>
          <cell r="D206">
            <v>3.7999999999999999E-2</v>
          </cell>
          <cell r="E206">
            <v>35000</v>
          </cell>
          <cell r="F206">
            <v>1330</v>
          </cell>
        </row>
        <row r="207">
          <cell r="F207">
            <v>25320</v>
          </cell>
        </row>
        <row r="208">
          <cell r="A208" t="str">
            <v>I.5</v>
          </cell>
          <cell r="B208" t="str">
            <v>1 M2 CAT KAYU</v>
          </cell>
        </row>
        <row r="209">
          <cell r="B209" t="str">
            <v>Cat Dasar</v>
          </cell>
          <cell r="C209" t="str">
            <v>kg</v>
          </cell>
          <cell r="D209">
            <v>0.75</v>
          </cell>
          <cell r="E209">
            <v>21000</v>
          </cell>
          <cell r="F209">
            <v>15750</v>
          </cell>
        </row>
        <row r="210">
          <cell r="B210" t="str">
            <v>Cat Kayu</v>
          </cell>
          <cell r="C210" t="str">
            <v>kg</v>
          </cell>
          <cell r="D210">
            <v>0.35</v>
          </cell>
          <cell r="E210">
            <v>27500</v>
          </cell>
          <cell r="F210">
            <v>9625</v>
          </cell>
        </row>
        <row r="211">
          <cell r="B211" t="str">
            <v>Minyak Cat</v>
          </cell>
          <cell r="C211" t="str">
            <v>kg</v>
          </cell>
          <cell r="D211">
            <v>0.08</v>
          </cell>
          <cell r="E211">
            <v>3500</v>
          </cell>
          <cell r="F211">
            <v>280</v>
          </cell>
        </row>
        <row r="212">
          <cell r="B212" t="str">
            <v>Kertas Gosok</v>
          </cell>
          <cell r="C212" t="str">
            <v>lbr</v>
          </cell>
          <cell r="D212">
            <v>0.1</v>
          </cell>
          <cell r="E212">
            <v>2050</v>
          </cell>
          <cell r="F212">
            <v>205</v>
          </cell>
        </row>
        <row r="213">
          <cell r="B213" t="str">
            <v>Tukang Cat</v>
          </cell>
          <cell r="C213" t="str">
            <v>hr</v>
          </cell>
          <cell r="D213">
            <v>0.188</v>
          </cell>
          <cell r="E213">
            <v>30000</v>
          </cell>
          <cell r="F213">
            <v>5640</v>
          </cell>
        </row>
        <row r="214">
          <cell r="B214" t="str">
            <v>Pekerja</v>
          </cell>
          <cell r="C214" t="str">
            <v>hr</v>
          </cell>
          <cell r="D214">
            <v>0.24</v>
          </cell>
          <cell r="E214">
            <v>15000</v>
          </cell>
          <cell r="F214">
            <v>3600</v>
          </cell>
        </row>
        <row r="215">
          <cell r="B215" t="str">
            <v>Mandor</v>
          </cell>
          <cell r="C215" t="str">
            <v>hr</v>
          </cell>
          <cell r="D215">
            <v>1.2E-2</v>
          </cell>
          <cell r="E215">
            <v>30000</v>
          </cell>
          <cell r="F215">
            <v>360</v>
          </cell>
        </row>
        <row r="216">
          <cell r="B216" t="str">
            <v>Kepala Tukang</v>
          </cell>
          <cell r="C216" t="str">
            <v>hr</v>
          </cell>
          <cell r="D216">
            <v>1.9E-2</v>
          </cell>
          <cell r="E216">
            <v>35000</v>
          </cell>
          <cell r="F216">
            <v>665</v>
          </cell>
        </row>
        <row r="217">
          <cell r="E217" t="str">
            <v>1 M2 Cat Dasar</v>
          </cell>
          <cell r="F217">
            <v>26500</v>
          </cell>
        </row>
        <row r="218">
          <cell r="E218" t="str">
            <v>1 M2 Cat Kayu</v>
          </cell>
          <cell r="F218">
            <v>20375</v>
          </cell>
        </row>
        <row r="219">
          <cell r="B219" t="str">
            <v>10 M2 CAT RESIDU</v>
          </cell>
        </row>
        <row r="220">
          <cell r="B220" t="str">
            <v>Cat Residu</v>
          </cell>
          <cell r="C220" t="str">
            <v>kg</v>
          </cell>
          <cell r="D220">
            <v>0.75</v>
          </cell>
          <cell r="E220">
            <v>2750</v>
          </cell>
          <cell r="F220">
            <v>2062.5</v>
          </cell>
        </row>
        <row r="221">
          <cell r="B221" t="str">
            <v>Minyak Cat</v>
          </cell>
          <cell r="C221" t="str">
            <v>kg</v>
          </cell>
          <cell r="D221">
            <v>1</v>
          </cell>
          <cell r="E221">
            <v>3500</v>
          </cell>
          <cell r="F221">
            <v>3500</v>
          </cell>
        </row>
        <row r="222">
          <cell r="B222" t="str">
            <v>Kertas Gosok</v>
          </cell>
          <cell r="C222" t="str">
            <v>lbr</v>
          </cell>
          <cell r="D222">
            <v>10</v>
          </cell>
          <cell r="E222">
            <v>2050</v>
          </cell>
          <cell r="F222">
            <v>20500</v>
          </cell>
        </row>
        <row r="223">
          <cell r="B223" t="str">
            <v>Tukang Cat</v>
          </cell>
          <cell r="C223" t="str">
            <v>hr</v>
          </cell>
          <cell r="D223">
            <v>0.75</v>
          </cell>
          <cell r="E223">
            <v>30000</v>
          </cell>
          <cell r="F223">
            <v>22500</v>
          </cell>
        </row>
        <row r="224">
          <cell r="B224" t="str">
            <v>Pekerja</v>
          </cell>
          <cell r="C224" t="str">
            <v>hr</v>
          </cell>
          <cell r="D224">
            <v>0.75</v>
          </cell>
          <cell r="E224">
            <v>15000</v>
          </cell>
          <cell r="F224">
            <v>11250</v>
          </cell>
        </row>
        <row r="225">
          <cell r="B225" t="str">
            <v>Mandor</v>
          </cell>
          <cell r="C225" t="str">
            <v>hr</v>
          </cell>
          <cell r="D225">
            <v>0.1</v>
          </cell>
          <cell r="E225">
            <v>30000</v>
          </cell>
          <cell r="F225">
            <v>3000</v>
          </cell>
        </row>
        <row r="226">
          <cell r="B226" t="str">
            <v>Kepala Tukang</v>
          </cell>
          <cell r="C226" t="str">
            <v>hr</v>
          </cell>
          <cell r="D226">
            <v>0.1</v>
          </cell>
          <cell r="E226">
            <v>35000</v>
          </cell>
          <cell r="F226">
            <v>3500</v>
          </cell>
        </row>
        <row r="227">
          <cell r="E227" t="str">
            <v>10 M2 Cat Residu</v>
          </cell>
          <cell r="F227">
            <v>66312.5</v>
          </cell>
        </row>
        <row r="228">
          <cell r="E228" t="str">
            <v>1 M2 Cat Residu</v>
          </cell>
          <cell r="F228">
            <v>6631.25</v>
          </cell>
        </row>
        <row r="229">
          <cell r="A229" t="str">
            <v>I.6</v>
          </cell>
          <cell r="B229" t="str">
            <v>1 M2 CAT ATAP</v>
          </cell>
        </row>
        <row r="230">
          <cell r="B230" t="str">
            <v>Cat Atap</v>
          </cell>
          <cell r="C230" t="str">
            <v>kg</v>
          </cell>
          <cell r="D230">
            <v>0.18</v>
          </cell>
          <cell r="E230">
            <v>11000</v>
          </cell>
          <cell r="F230">
            <v>1980</v>
          </cell>
        </row>
        <row r="231">
          <cell r="B231" t="str">
            <v>Minyak Cat</v>
          </cell>
          <cell r="C231" t="str">
            <v>kg</v>
          </cell>
          <cell r="D231">
            <v>0.05</v>
          </cell>
          <cell r="E231">
            <v>3500</v>
          </cell>
          <cell r="F231">
            <v>175</v>
          </cell>
        </row>
        <row r="232">
          <cell r="B232" t="str">
            <v>Tukang Cat</v>
          </cell>
          <cell r="C232" t="str">
            <v>hr</v>
          </cell>
          <cell r="D232">
            <v>0.14000000000000001</v>
          </cell>
          <cell r="E232">
            <v>30000</v>
          </cell>
          <cell r="F232">
            <v>4200</v>
          </cell>
        </row>
        <row r="233">
          <cell r="B233" t="str">
            <v>Pekerja</v>
          </cell>
          <cell r="C233" t="str">
            <v>hr</v>
          </cell>
          <cell r="D233">
            <v>0.16800000000000001</v>
          </cell>
          <cell r="E233">
            <v>15000</v>
          </cell>
          <cell r="F233">
            <v>2520</v>
          </cell>
        </row>
        <row r="234">
          <cell r="B234" t="str">
            <v>Mandor</v>
          </cell>
          <cell r="C234" t="str">
            <v>hr</v>
          </cell>
          <cell r="D234">
            <v>8.0000000000000002E-3</v>
          </cell>
          <cell r="E234">
            <v>30000</v>
          </cell>
          <cell r="F234">
            <v>240</v>
          </cell>
        </row>
        <row r="235">
          <cell r="B235" t="str">
            <v>Kepala Tukang</v>
          </cell>
          <cell r="C235" t="str">
            <v>hr</v>
          </cell>
          <cell r="D235">
            <v>1.4E-2</v>
          </cell>
          <cell r="E235">
            <v>35000</v>
          </cell>
          <cell r="F235">
            <v>490</v>
          </cell>
        </row>
        <row r="236">
          <cell r="F236">
            <v>9605</v>
          </cell>
        </row>
        <row r="237">
          <cell r="A237" t="str">
            <v>I.3</v>
          </cell>
          <cell r="B237" t="str">
            <v>1 M2 CAT TEMBOK</v>
          </cell>
        </row>
        <row r="238">
          <cell r="B238" t="str">
            <v>Cat Tembok</v>
          </cell>
          <cell r="C238" t="str">
            <v>kg</v>
          </cell>
          <cell r="D238">
            <v>0.3</v>
          </cell>
          <cell r="E238">
            <v>14300</v>
          </cell>
          <cell r="F238">
            <v>4290</v>
          </cell>
        </row>
        <row r="239">
          <cell r="B239" t="str">
            <v>Tukang Cat</v>
          </cell>
          <cell r="C239" t="str">
            <v>hr</v>
          </cell>
          <cell r="D239">
            <v>0.12</v>
          </cell>
          <cell r="E239">
            <v>30000</v>
          </cell>
          <cell r="F239">
            <v>3600</v>
          </cell>
        </row>
        <row r="240">
          <cell r="B240" t="str">
            <v>Pekerja</v>
          </cell>
          <cell r="C240" t="str">
            <v>hr</v>
          </cell>
          <cell r="D240">
            <v>0.188</v>
          </cell>
          <cell r="E240">
            <v>15000</v>
          </cell>
          <cell r="F240">
            <v>2820</v>
          </cell>
        </row>
        <row r="241">
          <cell r="B241" t="str">
            <v>Mandor</v>
          </cell>
          <cell r="C241" t="str">
            <v>hr</v>
          </cell>
          <cell r="D241">
            <v>8.9999999999999993E-3</v>
          </cell>
          <cell r="E241">
            <v>30000</v>
          </cell>
          <cell r="F241">
            <v>270</v>
          </cell>
        </row>
        <row r="242">
          <cell r="B242" t="str">
            <v>Kepala Tukang</v>
          </cell>
          <cell r="C242" t="str">
            <v>hr</v>
          </cell>
          <cell r="D242">
            <v>1.2E-2</v>
          </cell>
          <cell r="E242">
            <v>35000</v>
          </cell>
          <cell r="F242">
            <v>420</v>
          </cell>
        </row>
        <row r="243">
          <cell r="F243">
            <v>11400</v>
          </cell>
        </row>
        <row r="244">
          <cell r="A244" t="str">
            <v>F.III.13</v>
          </cell>
          <cell r="B244" t="str">
            <v>1 M3 KUDA-KUDA KLS. I LOKAL</v>
          </cell>
        </row>
        <row r="245">
          <cell r="B245" t="str">
            <v>Kayu Kelas I Lokal</v>
          </cell>
          <cell r="C245" t="str">
            <v>m3</v>
          </cell>
          <cell r="D245">
            <v>1.1000000000000001</v>
          </cell>
          <cell r="E245">
            <v>1350000</v>
          </cell>
          <cell r="F245">
            <v>1485000.0000000002</v>
          </cell>
        </row>
        <row r="246">
          <cell r="B246" t="str">
            <v>Tukang Kayu</v>
          </cell>
          <cell r="C246" t="str">
            <v>hr</v>
          </cell>
          <cell r="D246">
            <v>15.6</v>
          </cell>
          <cell r="E246">
            <v>30000</v>
          </cell>
          <cell r="F246">
            <v>468000</v>
          </cell>
        </row>
        <row r="247">
          <cell r="B247" t="str">
            <v>Pekerja</v>
          </cell>
          <cell r="C247" t="str">
            <v>hr</v>
          </cell>
          <cell r="D247">
            <v>5.2</v>
          </cell>
          <cell r="E247">
            <v>15000</v>
          </cell>
          <cell r="F247">
            <v>78000</v>
          </cell>
        </row>
        <row r="248">
          <cell r="B248" t="str">
            <v>Mandor</v>
          </cell>
          <cell r="C248" t="str">
            <v>hr</v>
          </cell>
          <cell r="D248">
            <v>0.26</v>
          </cell>
          <cell r="E248">
            <v>30000</v>
          </cell>
          <cell r="F248">
            <v>7800</v>
          </cell>
        </row>
        <row r="249">
          <cell r="B249" t="str">
            <v>Kepala Tukang</v>
          </cell>
          <cell r="C249" t="str">
            <v>hr</v>
          </cell>
          <cell r="D249">
            <v>1.56</v>
          </cell>
          <cell r="E249">
            <v>35000</v>
          </cell>
          <cell r="F249">
            <v>54600</v>
          </cell>
        </row>
        <row r="250">
          <cell r="F250">
            <v>2093400.0000000002</v>
          </cell>
        </row>
        <row r="251">
          <cell r="A251" t="str">
            <v>F.I.2</v>
          </cell>
          <cell r="B251" t="str">
            <v>1 M3 GORDING KLS. I LOKAL</v>
          </cell>
        </row>
        <row r="252">
          <cell r="B252" t="str">
            <v>Kayu Kelas I Lokal</v>
          </cell>
          <cell r="C252" t="str">
            <v>m3</v>
          </cell>
          <cell r="D252">
            <v>1.1000000000000001</v>
          </cell>
          <cell r="E252">
            <v>1350000</v>
          </cell>
          <cell r="F252">
            <v>1485000.0000000002</v>
          </cell>
        </row>
        <row r="253">
          <cell r="B253" t="str">
            <v>Paku Biasa</v>
          </cell>
          <cell r="C253" t="str">
            <v>kg</v>
          </cell>
          <cell r="D253">
            <v>6</v>
          </cell>
          <cell r="E253">
            <v>8800</v>
          </cell>
          <cell r="F253">
            <v>52800</v>
          </cell>
        </row>
        <row r="254">
          <cell r="B254" t="str">
            <v>Tukang Kayu</v>
          </cell>
          <cell r="C254" t="str">
            <v>hr</v>
          </cell>
          <cell r="D254">
            <v>5.4</v>
          </cell>
          <cell r="E254">
            <v>30000</v>
          </cell>
          <cell r="F254">
            <v>180000</v>
          </cell>
        </row>
        <row r="255">
          <cell r="B255" t="str">
            <v>Pekerja</v>
          </cell>
          <cell r="C255" t="str">
            <v>hr</v>
          </cell>
          <cell r="D255">
            <v>2</v>
          </cell>
          <cell r="E255">
            <v>15000</v>
          </cell>
          <cell r="F255">
            <v>81000</v>
          </cell>
        </row>
        <row r="256">
          <cell r="B256" t="str">
            <v>Mandor</v>
          </cell>
          <cell r="C256" t="str">
            <v>hr</v>
          </cell>
          <cell r="D256">
            <v>0.1</v>
          </cell>
          <cell r="E256">
            <v>30000</v>
          </cell>
          <cell r="F256">
            <v>60000</v>
          </cell>
        </row>
        <row r="257">
          <cell r="B257" t="str">
            <v>Kepala Tukang</v>
          </cell>
          <cell r="C257" t="str">
            <v>hr</v>
          </cell>
          <cell r="D257">
            <v>0.54</v>
          </cell>
          <cell r="E257">
            <v>35000</v>
          </cell>
          <cell r="F257">
            <v>3500</v>
          </cell>
        </row>
        <row r="258">
          <cell r="F258">
            <v>1862300.0000000002</v>
          </cell>
        </row>
        <row r="259">
          <cell r="A259" t="str">
            <v>F.II.12</v>
          </cell>
          <cell r="B259" t="str">
            <v>1 M2 LISPLANK PAPAN T=2 CM</v>
          </cell>
        </row>
        <row r="260">
          <cell r="B260" t="str">
            <v>Kayu Kelas I Lokal</v>
          </cell>
          <cell r="C260" t="str">
            <v>m3</v>
          </cell>
          <cell r="D260">
            <v>2.1999999999999999E-2</v>
          </cell>
          <cell r="E260">
            <v>1800000</v>
          </cell>
          <cell r="F260">
            <v>39600</v>
          </cell>
        </row>
        <row r="261">
          <cell r="B261" t="str">
            <v>Paku Biasa</v>
          </cell>
          <cell r="C261" t="str">
            <v>kg</v>
          </cell>
          <cell r="D261">
            <v>0.1</v>
          </cell>
          <cell r="E261">
            <v>8800</v>
          </cell>
          <cell r="F261">
            <v>880</v>
          </cell>
        </row>
        <row r="262">
          <cell r="B262" t="str">
            <v>Tukang Kayu</v>
          </cell>
          <cell r="C262" t="str">
            <v>hr</v>
          </cell>
          <cell r="D262">
            <v>0.52</v>
          </cell>
          <cell r="E262">
            <v>30000</v>
          </cell>
          <cell r="F262">
            <v>15600</v>
          </cell>
        </row>
        <row r="263">
          <cell r="B263" t="str">
            <v>Pekerja</v>
          </cell>
          <cell r="C263" t="str">
            <v>hr</v>
          </cell>
          <cell r="D263">
            <v>0.19</v>
          </cell>
          <cell r="E263">
            <v>15000</v>
          </cell>
          <cell r="F263">
            <v>2850</v>
          </cell>
        </row>
        <row r="264">
          <cell r="B264" t="str">
            <v>Mandor</v>
          </cell>
          <cell r="C264" t="str">
            <v>hr</v>
          </cell>
          <cell r="D264">
            <v>0.01</v>
          </cell>
          <cell r="E264">
            <v>30000</v>
          </cell>
          <cell r="F264">
            <v>300</v>
          </cell>
        </row>
        <row r="265">
          <cell r="B265" t="str">
            <v>Kepala Tukang</v>
          </cell>
          <cell r="C265" t="str">
            <v>hr</v>
          </cell>
          <cell r="D265">
            <v>5.1999999999999998E-2</v>
          </cell>
          <cell r="E265">
            <v>35000</v>
          </cell>
          <cell r="F265">
            <v>1820</v>
          </cell>
        </row>
        <row r="266">
          <cell r="F266">
            <v>61050</v>
          </cell>
        </row>
        <row r="267">
          <cell r="A267" t="str">
            <v>J.3</v>
          </cell>
          <cell r="B267" t="str">
            <v>1 M2 ATAP SENG GELOMBANG</v>
          </cell>
        </row>
        <row r="268">
          <cell r="B268" t="str">
            <v>Seng Gel. BWG 32" BJLS 0.30 mm</v>
          </cell>
          <cell r="C268" t="str">
            <v>kk</v>
          </cell>
          <cell r="D268">
            <v>5.5</v>
          </cell>
          <cell r="E268">
            <v>7500</v>
          </cell>
          <cell r="F268">
            <v>41250</v>
          </cell>
        </row>
        <row r="269">
          <cell r="B269" t="str">
            <v>Paku Seng</v>
          </cell>
          <cell r="C269" t="str">
            <v>kg</v>
          </cell>
          <cell r="D269">
            <v>4.4999999999999998E-2</v>
          </cell>
          <cell r="E269">
            <v>19450</v>
          </cell>
          <cell r="F269">
            <v>875.25</v>
          </cell>
        </row>
        <row r="270">
          <cell r="B270" t="str">
            <v>Tukang Kayu</v>
          </cell>
          <cell r="C270" t="str">
            <v>hr</v>
          </cell>
          <cell r="D270">
            <v>0.15</v>
          </cell>
          <cell r="E270">
            <v>30000</v>
          </cell>
          <cell r="F270">
            <v>4500</v>
          </cell>
        </row>
        <row r="271">
          <cell r="B271" t="str">
            <v>Pekerja</v>
          </cell>
          <cell r="C271" t="str">
            <v>hr</v>
          </cell>
          <cell r="D271">
            <v>7.4999999999999997E-2</v>
          </cell>
          <cell r="E271">
            <v>15000</v>
          </cell>
          <cell r="F271">
            <v>1125</v>
          </cell>
        </row>
        <row r="272">
          <cell r="B272" t="str">
            <v>Mandor</v>
          </cell>
          <cell r="C272" t="str">
            <v>hr</v>
          </cell>
          <cell r="D272">
            <v>4.0000000000000001E-3</v>
          </cell>
          <cell r="E272">
            <v>30000</v>
          </cell>
          <cell r="F272">
            <v>120</v>
          </cell>
        </row>
        <row r="273">
          <cell r="B273" t="str">
            <v>Kepala Tukang</v>
          </cell>
          <cell r="C273" t="str">
            <v>hr</v>
          </cell>
          <cell r="D273">
            <v>1.4999999999999999E-2</v>
          </cell>
          <cell r="E273">
            <v>35000</v>
          </cell>
          <cell r="F273">
            <v>525</v>
          </cell>
        </row>
        <row r="274">
          <cell r="F274">
            <v>48395.25</v>
          </cell>
        </row>
        <row r="275">
          <cell r="A275" t="str">
            <v>H.10</v>
          </cell>
          <cell r="B275" t="str">
            <v>1 M' NOK SENG PLAT</v>
          </cell>
        </row>
        <row r="276">
          <cell r="B276" t="str">
            <v>Seng Plat. BWG 28 BJLS 0.35 mm</v>
          </cell>
          <cell r="C276" t="str">
            <v>kk</v>
          </cell>
          <cell r="D276">
            <v>0.5</v>
          </cell>
          <cell r="E276">
            <v>3500</v>
          </cell>
          <cell r="F276">
            <v>1750</v>
          </cell>
        </row>
        <row r="277">
          <cell r="B277" t="str">
            <v>Paku Seng</v>
          </cell>
          <cell r="C277" t="str">
            <v>kg</v>
          </cell>
          <cell r="D277">
            <v>4.4999999999999998E-2</v>
          </cell>
          <cell r="E277">
            <v>19450</v>
          </cell>
          <cell r="F277">
            <v>875.25</v>
          </cell>
        </row>
        <row r="278">
          <cell r="B278" t="str">
            <v>Tukang Kayu</v>
          </cell>
          <cell r="C278" t="str">
            <v>hr</v>
          </cell>
          <cell r="D278">
            <v>1.9E-2</v>
          </cell>
          <cell r="E278">
            <v>30000</v>
          </cell>
          <cell r="F278">
            <v>570</v>
          </cell>
        </row>
        <row r="279">
          <cell r="B279" t="str">
            <v>Pekerja</v>
          </cell>
          <cell r="C279" t="str">
            <v>hr</v>
          </cell>
          <cell r="D279">
            <v>1.9E-2</v>
          </cell>
          <cell r="E279">
            <v>15000</v>
          </cell>
          <cell r="F279">
            <v>285</v>
          </cell>
        </row>
        <row r="280">
          <cell r="F280">
            <v>3480.25</v>
          </cell>
        </row>
        <row r="281">
          <cell r="B281" t="str">
            <v>1 M' BESI DIA. 10 mm (PINTU BESI GUA)</v>
          </cell>
        </row>
        <row r="282">
          <cell r="B282" t="str">
            <v>Besi 10 mm</v>
          </cell>
          <cell r="C282" t="str">
            <v>btg</v>
          </cell>
          <cell r="D282">
            <v>8.3299999999999999E-2</v>
          </cell>
          <cell r="E282" t="e">
            <v>#REF!</v>
          </cell>
          <cell r="F282" t="e">
            <v>#REF!</v>
          </cell>
        </row>
        <row r="283">
          <cell r="B283" t="str">
            <v>Elektroda Las</v>
          </cell>
          <cell r="C283" t="str">
            <v>bh</v>
          </cell>
          <cell r="D283">
            <v>1</v>
          </cell>
          <cell r="E283">
            <v>0</v>
          </cell>
          <cell r="F283">
            <v>0</v>
          </cell>
        </row>
        <row r="284">
          <cell r="B284" t="str">
            <v>Pekerja</v>
          </cell>
          <cell r="C284" t="str">
            <v>hr</v>
          </cell>
          <cell r="D284">
            <v>0.1</v>
          </cell>
          <cell r="E284">
            <v>15000</v>
          </cell>
          <cell r="F284">
            <v>1500</v>
          </cell>
        </row>
        <row r="285">
          <cell r="B285" t="str">
            <v>Mandor</v>
          </cell>
          <cell r="C285" t="str">
            <v>hr</v>
          </cell>
          <cell r="D285">
            <v>0.05</v>
          </cell>
          <cell r="E285">
            <v>30000</v>
          </cell>
          <cell r="F285">
            <v>1500</v>
          </cell>
        </row>
        <row r="286">
          <cell r="B286" t="str">
            <v>Kepala Tukang</v>
          </cell>
          <cell r="C286" t="str">
            <v>hr</v>
          </cell>
          <cell r="D286">
            <v>1.4999999999999999E-2</v>
          </cell>
          <cell r="E286">
            <v>35000</v>
          </cell>
          <cell r="F286">
            <v>525</v>
          </cell>
        </row>
        <row r="287">
          <cell r="B287" t="str">
            <v>Tukang Las</v>
          </cell>
          <cell r="C287" t="str">
            <v>ls</v>
          </cell>
          <cell r="D287">
            <v>0.75</v>
          </cell>
          <cell r="E287">
            <v>30000</v>
          </cell>
          <cell r="F287">
            <v>22500</v>
          </cell>
        </row>
        <row r="288">
          <cell r="F288" t="e">
            <v>#REF!</v>
          </cell>
        </row>
        <row r="289">
          <cell r="B289" t="str">
            <v>1 M' TIANG BESI SIKU</v>
          </cell>
        </row>
        <row r="290">
          <cell r="B290" t="str">
            <v>Besi  L 3,5X3,5X0,35</v>
          </cell>
          <cell r="C290" t="str">
            <v>m'</v>
          </cell>
          <cell r="D290">
            <v>2.6</v>
          </cell>
          <cell r="E290">
            <v>0</v>
          </cell>
          <cell r="F290">
            <v>0</v>
          </cell>
        </row>
        <row r="291">
          <cell r="B291" t="str">
            <v>Elektroda Las</v>
          </cell>
          <cell r="C291" t="str">
            <v>bh</v>
          </cell>
          <cell r="D291">
            <v>1</v>
          </cell>
          <cell r="E291">
            <v>0</v>
          </cell>
          <cell r="F291">
            <v>0</v>
          </cell>
        </row>
        <row r="292">
          <cell r="B292" t="str">
            <v>Pekerja</v>
          </cell>
          <cell r="C292" t="str">
            <v>hr</v>
          </cell>
          <cell r="D292">
            <v>0.1</v>
          </cell>
          <cell r="E292">
            <v>15000</v>
          </cell>
          <cell r="F292">
            <v>1500</v>
          </cell>
        </row>
        <row r="293">
          <cell r="B293" t="str">
            <v>Mandor</v>
          </cell>
          <cell r="C293" t="str">
            <v>hr</v>
          </cell>
          <cell r="D293">
            <v>0.05</v>
          </cell>
          <cell r="E293">
            <v>30000</v>
          </cell>
          <cell r="F293">
            <v>1500</v>
          </cell>
        </row>
        <row r="294">
          <cell r="B294" t="str">
            <v>Kepala Tukang</v>
          </cell>
          <cell r="C294" t="str">
            <v>hr</v>
          </cell>
          <cell r="D294">
            <v>1.4999999999999999E-2</v>
          </cell>
          <cell r="E294">
            <v>35000</v>
          </cell>
          <cell r="F294">
            <v>525</v>
          </cell>
        </row>
        <row r="295">
          <cell r="B295" t="str">
            <v>Tukang Las</v>
          </cell>
          <cell r="C295" t="str">
            <v>ls</v>
          </cell>
          <cell r="D295">
            <v>0.75</v>
          </cell>
          <cell r="E295">
            <v>30000</v>
          </cell>
          <cell r="F295">
            <v>22500</v>
          </cell>
        </row>
        <row r="296">
          <cell r="F296">
            <v>26025</v>
          </cell>
        </row>
        <row r="297">
          <cell r="B297" t="str">
            <v>1 M' PIPA BESI DIA. 2 INCHI</v>
          </cell>
        </row>
        <row r="298">
          <cell r="B298" t="str">
            <v>Pipa Besi dia. 2 inchi</v>
          </cell>
          <cell r="C298" t="str">
            <v>btg</v>
          </cell>
          <cell r="D298">
            <v>0.16</v>
          </cell>
          <cell r="E298" t="e">
            <v>#REF!</v>
          </cell>
          <cell r="F298" t="e">
            <v>#REF!</v>
          </cell>
        </row>
        <row r="299">
          <cell r="B299" t="str">
            <v>Elektroda Las</v>
          </cell>
          <cell r="C299" t="str">
            <v>bh</v>
          </cell>
          <cell r="D299">
            <v>1</v>
          </cell>
          <cell r="E299">
            <v>0</v>
          </cell>
          <cell r="F299">
            <v>0</v>
          </cell>
        </row>
        <row r="300">
          <cell r="B300" t="str">
            <v>Pekerja</v>
          </cell>
          <cell r="C300" t="str">
            <v>hr</v>
          </cell>
          <cell r="D300">
            <v>0.1</v>
          </cell>
          <cell r="E300">
            <v>15000</v>
          </cell>
          <cell r="F300">
            <v>1500</v>
          </cell>
        </row>
        <row r="301">
          <cell r="B301" t="str">
            <v>Mandor</v>
          </cell>
          <cell r="C301" t="str">
            <v>hr</v>
          </cell>
          <cell r="D301">
            <v>0.05</v>
          </cell>
          <cell r="E301">
            <v>30000</v>
          </cell>
          <cell r="F301">
            <v>1500</v>
          </cell>
        </row>
        <row r="302">
          <cell r="B302" t="str">
            <v>Kepala Tukang</v>
          </cell>
          <cell r="C302" t="str">
            <v>hr</v>
          </cell>
          <cell r="D302">
            <v>1.4999999999999999E-2</v>
          </cell>
          <cell r="E302">
            <v>35000</v>
          </cell>
          <cell r="F302">
            <v>525</v>
          </cell>
        </row>
        <row r="303">
          <cell r="B303" t="str">
            <v>Tukang Las</v>
          </cell>
          <cell r="C303" t="str">
            <v>ls</v>
          </cell>
          <cell r="D303">
            <v>0.75</v>
          </cell>
          <cell r="E303">
            <v>30000</v>
          </cell>
          <cell r="F303">
            <v>22500</v>
          </cell>
        </row>
        <row r="304">
          <cell r="F304" t="e">
            <v>#REF!</v>
          </cell>
        </row>
        <row r="305">
          <cell r="B305" t="str">
            <v>1 M' KAWAT DURI</v>
          </cell>
        </row>
        <row r="306">
          <cell r="B306" t="str">
            <v>Kawat Duri</v>
          </cell>
          <cell r="C306" t="str">
            <v>roll</v>
          </cell>
          <cell r="D306">
            <v>0.02</v>
          </cell>
          <cell r="E306" t="e">
            <v>#REF!</v>
          </cell>
          <cell r="F306" t="e">
            <v>#REF!</v>
          </cell>
        </row>
        <row r="307">
          <cell r="B307" t="str">
            <v>Elektroda Las</v>
          </cell>
          <cell r="C307" t="str">
            <v>bh</v>
          </cell>
          <cell r="D307">
            <v>1</v>
          </cell>
          <cell r="E307">
            <v>0</v>
          </cell>
          <cell r="F307">
            <v>0</v>
          </cell>
        </row>
        <row r="308">
          <cell r="B308" t="str">
            <v>Pekerja</v>
          </cell>
          <cell r="C308" t="str">
            <v>hr</v>
          </cell>
          <cell r="D308">
            <v>0.1</v>
          </cell>
          <cell r="E308">
            <v>15000</v>
          </cell>
          <cell r="F308">
            <v>1500</v>
          </cell>
        </row>
        <row r="309">
          <cell r="B309" t="str">
            <v>Mandor</v>
          </cell>
          <cell r="C309" t="str">
            <v>hr</v>
          </cell>
          <cell r="D309">
            <v>0.05</v>
          </cell>
          <cell r="E309">
            <v>30000</v>
          </cell>
          <cell r="F309">
            <v>1500</v>
          </cell>
        </row>
        <row r="310">
          <cell r="B310" t="str">
            <v>Kepala Tukang</v>
          </cell>
          <cell r="C310" t="str">
            <v>hr</v>
          </cell>
          <cell r="D310">
            <v>1.4999999999999999E-2</v>
          </cell>
          <cell r="E310">
            <v>35000</v>
          </cell>
          <cell r="F310">
            <v>525</v>
          </cell>
        </row>
        <row r="311">
          <cell r="B311" t="str">
            <v>Tukang Las</v>
          </cell>
          <cell r="C311" t="str">
            <v>ls</v>
          </cell>
          <cell r="D311">
            <v>0.75</v>
          </cell>
          <cell r="E311">
            <v>30000</v>
          </cell>
          <cell r="F311">
            <v>22500</v>
          </cell>
        </row>
        <row r="312">
          <cell r="F312" t="e">
            <v>#REF!</v>
          </cell>
        </row>
        <row r="313">
          <cell r="B313" t="str">
            <v>10 M2 CAT ATAP</v>
          </cell>
        </row>
        <row r="314">
          <cell r="B314" t="str">
            <v>Cat  Asbes</v>
          </cell>
          <cell r="C314" t="str">
            <v>kg</v>
          </cell>
          <cell r="D314">
            <v>1.1000000000000001</v>
          </cell>
          <cell r="E314">
            <v>0</v>
          </cell>
          <cell r="F314">
            <v>0</v>
          </cell>
        </row>
        <row r="315">
          <cell r="B315" t="str">
            <v>Tukang Cat</v>
          </cell>
          <cell r="C315" t="str">
            <v>hr</v>
          </cell>
          <cell r="D315">
            <v>2.4</v>
          </cell>
          <cell r="E315">
            <v>30000</v>
          </cell>
          <cell r="F315">
            <v>72000</v>
          </cell>
        </row>
        <row r="316">
          <cell r="B316" t="str">
            <v>Pekerja</v>
          </cell>
          <cell r="C316" t="str">
            <v>hr</v>
          </cell>
          <cell r="D316">
            <v>1.2</v>
          </cell>
          <cell r="E316">
            <v>15000</v>
          </cell>
          <cell r="F316">
            <v>18000</v>
          </cell>
        </row>
        <row r="317">
          <cell r="B317" t="str">
            <v>Mandor</v>
          </cell>
          <cell r="C317" t="str">
            <v>hr</v>
          </cell>
          <cell r="D317">
            <v>0.12</v>
          </cell>
          <cell r="E317">
            <v>30000</v>
          </cell>
          <cell r="F317">
            <v>3600</v>
          </cell>
        </row>
        <row r="318">
          <cell r="B318" t="str">
            <v>Kepala Tukang</v>
          </cell>
          <cell r="C318" t="str">
            <v>hr</v>
          </cell>
          <cell r="D318">
            <v>0.12</v>
          </cell>
          <cell r="E318">
            <v>35000</v>
          </cell>
          <cell r="F318">
            <v>4200</v>
          </cell>
        </row>
        <row r="319">
          <cell r="E319" t="str">
            <v>10 M2</v>
          </cell>
          <cell r="F319">
            <v>97800</v>
          </cell>
        </row>
        <row r="320">
          <cell r="E320" t="str">
            <v xml:space="preserve">1 M2 Cat Atap </v>
          </cell>
          <cell r="F320">
            <v>9780</v>
          </cell>
        </row>
        <row r="321">
          <cell r="B321" t="str">
            <v>1 M' SALURAN AIR HUJAN KELILING BANGUNAN</v>
          </cell>
        </row>
        <row r="322">
          <cell r="B322" t="str">
            <v>Galian tanah</v>
          </cell>
          <cell r="C322" t="str">
            <v>m3</v>
          </cell>
          <cell r="D322">
            <v>0.3</v>
          </cell>
          <cell r="E322">
            <v>12810</v>
          </cell>
          <cell r="F322">
            <v>3843</v>
          </cell>
        </row>
        <row r="323">
          <cell r="B323" t="str">
            <v>Pas. Batu Bata Trasraam</v>
          </cell>
          <cell r="C323" t="str">
            <v>m3</v>
          </cell>
          <cell r="D323">
            <v>9.5699999999999993E-2</v>
          </cell>
          <cell r="E323">
            <v>563615</v>
          </cell>
          <cell r="F323">
            <v>53937.955499999996</v>
          </cell>
        </row>
        <row r="324">
          <cell r="B324" t="str">
            <v>Plesteran Trasraam</v>
          </cell>
          <cell r="C324" t="str">
            <v>m2</v>
          </cell>
          <cell r="D324">
            <v>1.1499999999999999</v>
          </cell>
          <cell r="E324">
            <v>21415</v>
          </cell>
          <cell r="F324">
            <v>24627.249999999996</v>
          </cell>
        </row>
        <row r="325">
          <cell r="B325" t="str">
            <v>Pas. Batu Kosong</v>
          </cell>
          <cell r="C325" t="str">
            <v>m3</v>
          </cell>
          <cell r="D325">
            <v>5.5E-2</v>
          </cell>
          <cell r="E325">
            <v>137100</v>
          </cell>
          <cell r="F325">
            <v>7540.5</v>
          </cell>
        </row>
        <row r="326">
          <cell r="F326">
            <v>89948.705499999996</v>
          </cell>
        </row>
        <row r="327">
          <cell r="B327" t="str">
            <v xml:space="preserve">1 BUAH BAK KONTROL </v>
          </cell>
        </row>
        <row r="328">
          <cell r="B328" t="str">
            <v>Galian Tanah</v>
          </cell>
          <cell r="C328" t="str">
            <v>m3</v>
          </cell>
          <cell r="D328">
            <v>0.53900000000000003</v>
          </cell>
          <cell r="E328">
            <v>12810</v>
          </cell>
          <cell r="F328">
            <v>6904.59</v>
          </cell>
        </row>
        <row r="329">
          <cell r="B329" t="str">
            <v>Pas. Bata Trasraam</v>
          </cell>
          <cell r="C329" t="str">
            <v>m3</v>
          </cell>
          <cell r="D329">
            <v>0.25</v>
          </cell>
          <cell r="E329">
            <v>563615</v>
          </cell>
          <cell r="F329">
            <v>140903.75</v>
          </cell>
        </row>
        <row r="330">
          <cell r="B330" t="str">
            <v>Plesteran Trasraam</v>
          </cell>
          <cell r="C330" t="str">
            <v>m2</v>
          </cell>
          <cell r="D330">
            <v>1.75</v>
          </cell>
          <cell r="E330">
            <v>21415</v>
          </cell>
          <cell r="F330">
            <v>37476.25</v>
          </cell>
        </row>
        <row r="331">
          <cell r="B331" t="str">
            <v>Urugan Pasir</v>
          </cell>
          <cell r="C331" t="str">
            <v>m3</v>
          </cell>
          <cell r="D331">
            <v>0.32</v>
          </cell>
          <cell r="E331">
            <v>51000</v>
          </cell>
          <cell r="F331">
            <v>16320</v>
          </cell>
        </row>
        <row r="332">
          <cell r="B332" t="str">
            <v>Urugan Kerikil</v>
          </cell>
          <cell r="C332" t="str">
            <v>m3</v>
          </cell>
          <cell r="D332">
            <v>2.5000000000000001E-2</v>
          </cell>
          <cell r="E332">
            <v>62220</v>
          </cell>
          <cell r="F332">
            <v>1555.5</v>
          </cell>
        </row>
        <row r="333">
          <cell r="F333">
            <v>203160.09</v>
          </cell>
        </row>
        <row r="334">
          <cell r="A334" t="str">
            <v>F.IV.24</v>
          </cell>
          <cell r="B334" t="str">
            <v>1 M2 PASANGAN RAM HARMONIKA</v>
          </cell>
        </row>
        <row r="335">
          <cell r="B335" t="str">
            <v>Kawat Ram Harmonika # 4 cm</v>
          </cell>
          <cell r="C335" t="str">
            <v>m2</v>
          </cell>
          <cell r="D335">
            <v>1.1499999999999999</v>
          </cell>
          <cell r="E335">
            <v>16200</v>
          </cell>
          <cell r="F335">
            <v>18630</v>
          </cell>
        </row>
        <row r="336">
          <cell r="B336" t="str">
            <v>Paku</v>
          </cell>
          <cell r="C336" t="str">
            <v>m2</v>
          </cell>
          <cell r="D336">
            <v>0.1</v>
          </cell>
          <cell r="E336">
            <v>8800</v>
          </cell>
          <cell r="F336">
            <v>880</v>
          </cell>
        </row>
        <row r="337">
          <cell r="B337" t="str">
            <v>Tukang Kayu</v>
          </cell>
          <cell r="C337" t="str">
            <v>hr</v>
          </cell>
          <cell r="D337">
            <v>0.25</v>
          </cell>
          <cell r="E337">
            <v>30000</v>
          </cell>
          <cell r="F337">
            <v>7500</v>
          </cell>
        </row>
        <row r="338">
          <cell r="B338" t="str">
            <v>Pekerja</v>
          </cell>
          <cell r="C338" t="str">
            <v>hr</v>
          </cell>
          <cell r="D338">
            <v>0.1</v>
          </cell>
          <cell r="E338">
            <v>15000</v>
          </cell>
          <cell r="F338">
            <v>1500</v>
          </cell>
        </row>
        <row r="339">
          <cell r="F339">
            <v>28510</v>
          </cell>
        </row>
      </sheetData>
      <sheetData sheetId="4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NALISA"/>
      <sheetName val="TRIBUN"/>
      <sheetName val="Rekap"/>
    </sheetNames>
    <sheetDataSet>
      <sheetData sheetId="0">
        <row r="7">
          <cell r="C7" t="str">
            <v>Batu Gunung</v>
          </cell>
          <cell r="D7" t="str">
            <v>Rp</v>
          </cell>
          <cell r="E7">
            <v>16500</v>
          </cell>
        </row>
        <row r="8">
          <cell r="C8" t="str">
            <v>Pasir Timbunan</v>
          </cell>
          <cell r="D8" t="str">
            <v>Rp</v>
          </cell>
          <cell r="E8">
            <v>15000</v>
          </cell>
        </row>
        <row r="9">
          <cell r="C9" t="str">
            <v>Tanah Timbunan</v>
          </cell>
          <cell r="D9" t="str">
            <v>Rp</v>
          </cell>
          <cell r="E9">
            <v>16000</v>
          </cell>
        </row>
        <row r="10">
          <cell r="C10" t="str">
            <v>Pasir Pasangan</v>
          </cell>
          <cell r="D10" t="str">
            <v>Rp</v>
          </cell>
          <cell r="E10">
            <v>33750</v>
          </cell>
        </row>
        <row r="11">
          <cell r="C11" t="str">
            <v>Pasir Beton</v>
          </cell>
          <cell r="D11" t="str">
            <v>Rp</v>
          </cell>
          <cell r="E11">
            <v>30000</v>
          </cell>
        </row>
        <row r="12">
          <cell r="C12" t="str">
            <v>Batu Pecah 2-3 cm</v>
          </cell>
          <cell r="D12" t="str">
            <v>Rp</v>
          </cell>
          <cell r="E12">
            <v>54500</v>
          </cell>
        </row>
        <row r="13">
          <cell r="C13" t="str">
            <v>Krikil Sungai</v>
          </cell>
          <cell r="D13" t="str">
            <v>Rp</v>
          </cell>
          <cell r="E13">
            <v>17500</v>
          </cell>
        </row>
        <row r="14">
          <cell r="C14" t="str">
            <v>Kapur</v>
          </cell>
          <cell r="D14" t="str">
            <v>Rp</v>
          </cell>
          <cell r="E14">
            <v>50000</v>
          </cell>
        </row>
        <row r="15">
          <cell r="C15" t="str">
            <v>Semen</v>
          </cell>
          <cell r="D15" t="str">
            <v>Rp</v>
          </cell>
          <cell r="E15">
            <v>19500</v>
          </cell>
        </row>
        <row r="16">
          <cell r="C16" t="str">
            <v>Bata Merah</v>
          </cell>
          <cell r="D16" t="str">
            <v>Rp</v>
          </cell>
          <cell r="E16">
            <v>185</v>
          </cell>
        </row>
        <row r="17">
          <cell r="C17" t="str">
            <v>Besi Beton U-24</v>
          </cell>
          <cell r="D17" t="str">
            <v>Rp</v>
          </cell>
          <cell r="E17">
            <v>3500</v>
          </cell>
        </row>
        <row r="18">
          <cell r="C18" t="str">
            <v>Kawat Beton</v>
          </cell>
          <cell r="D18" t="str">
            <v>Rp</v>
          </cell>
          <cell r="E18">
            <v>8000</v>
          </cell>
        </row>
        <row r="19">
          <cell r="C19" t="str">
            <v>Paku 2,5 - 4 cm</v>
          </cell>
          <cell r="D19" t="str">
            <v>Rp</v>
          </cell>
          <cell r="E19">
            <v>6000</v>
          </cell>
        </row>
        <row r="20">
          <cell r="C20" t="str">
            <v>Paku 5 - 10 cm</v>
          </cell>
          <cell r="D20" t="str">
            <v>Rp</v>
          </cell>
          <cell r="E20">
            <v>5000</v>
          </cell>
        </row>
        <row r="21">
          <cell r="C21" t="str">
            <v>Tegel Porselin 20x25</v>
          </cell>
          <cell r="D21" t="str">
            <v>Rp</v>
          </cell>
          <cell r="E21">
            <v>32000</v>
          </cell>
        </row>
        <row r="22">
          <cell r="C22" t="str">
            <v>Tegel Keramik 30x30</v>
          </cell>
          <cell r="D22" t="str">
            <v>Rp</v>
          </cell>
          <cell r="E22">
            <v>18000</v>
          </cell>
        </row>
        <row r="23">
          <cell r="C23" t="str">
            <v>Tegel Mozaik 20x20 cm</v>
          </cell>
          <cell r="D23" t="str">
            <v>Rp</v>
          </cell>
          <cell r="E23">
            <v>32000</v>
          </cell>
        </row>
        <row r="24">
          <cell r="C24" t="str">
            <v>Tripleks 6mm</v>
          </cell>
          <cell r="D24" t="str">
            <v>Rp</v>
          </cell>
          <cell r="E24">
            <v>15000</v>
          </cell>
        </row>
        <row r="25">
          <cell r="C25" t="str">
            <v>Kaca Rayband 5mm</v>
          </cell>
          <cell r="D25" t="str">
            <v>Rp</v>
          </cell>
          <cell r="E25">
            <v>55000</v>
          </cell>
        </row>
        <row r="26">
          <cell r="C26" t="str">
            <v>Kaca / Cermin</v>
          </cell>
          <cell r="D26" t="str">
            <v>Rp</v>
          </cell>
          <cell r="E26">
            <v>60000</v>
          </cell>
        </row>
        <row r="27">
          <cell r="C27" t="str">
            <v>Kayu Kls I (Balok Somil)</v>
          </cell>
          <cell r="D27" t="str">
            <v>Rp</v>
          </cell>
          <cell r="E27">
            <v>2675000</v>
          </cell>
        </row>
        <row r="28">
          <cell r="C28" t="str">
            <v>Kayu Kls I (Papan Somil)</v>
          </cell>
          <cell r="D28" t="str">
            <v>Rp</v>
          </cell>
          <cell r="E28">
            <v>3250000</v>
          </cell>
        </row>
        <row r="29">
          <cell r="C29" t="str">
            <v>Kayu Kls I (Balok Senso)</v>
          </cell>
          <cell r="D29" t="str">
            <v>Rp</v>
          </cell>
          <cell r="E29">
            <v>1800000</v>
          </cell>
        </row>
        <row r="30">
          <cell r="C30" t="str">
            <v>Kayu Kelas II (Balok)</v>
          </cell>
          <cell r="D30" t="str">
            <v>Rp</v>
          </cell>
          <cell r="E30">
            <v>900000</v>
          </cell>
        </row>
        <row r="31">
          <cell r="C31" t="str">
            <v>Kayu Kelas II (Papan)</v>
          </cell>
          <cell r="D31" t="str">
            <v>Rp</v>
          </cell>
          <cell r="E31">
            <v>1000000</v>
          </cell>
        </row>
        <row r="32">
          <cell r="C32" t="str">
            <v>Cat Tembok Kls B (Ex Metrolite)</v>
          </cell>
          <cell r="D32" t="str">
            <v>Rp</v>
          </cell>
          <cell r="E32">
            <v>27500</v>
          </cell>
        </row>
        <row r="33">
          <cell r="C33" t="str">
            <v>Cat Kayu Kls B</v>
          </cell>
          <cell r="D33" t="str">
            <v>Rp</v>
          </cell>
          <cell r="E33">
            <v>18500</v>
          </cell>
        </row>
        <row r="34">
          <cell r="C34" t="str">
            <v>Cat Dasar / Meni</v>
          </cell>
          <cell r="D34" t="str">
            <v>Rp</v>
          </cell>
          <cell r="E34">
            <v>13500</v>
          </cell>
        </row>
        <row r="35">
          <cell r="C35" t="str">
            <v>Kloset Jongkok</v>
          </cell>
          <cell r="D35" t="str">
            <v>Rp</v>
          </cell>
          <cell r="E35">
            <v>75000</v>
          </cell>
        </row>
        <row r="36">
          <cell r="C36" t="str">
            <v>Kran Air</v>
          </cell>
          <cell r="D36" t="str">
            <v>Rp</v>
          </cell>
          <cell r="E36">
            <v>80000</v>
          </cell>
        </row>
        <row r="37">
          <cell r="C37" t="str">
            <v xml:space="preserve">Washtafel EX.Lokal Warna </v>
          </cell>
          <cell r="D37" t="str">
            <v>Rp</v>
          </cell>
          <cell r="E37">
            <v>180000</v>
          </cell>
        </row>
        <row r="38">
          <cell r="C38" t="str">
            <v>Floor Drine</v>
          </cell>
          <cell r="D38" t="str">
            <v>Rp</v>
          </cell>
          <cell r="E38">
            <v>20000</v>
          </cell>
        </row>
        <row r="39">
          <cell r="C39" t="str">
            <v>Urinoir</v>
          </cell>
          <cell r="D39" t="str">
            <v>Rp</v>
          </cell>
          <cell r="E39">
            <v>500000</v>
          </cell>
        </row>
        <row r="40">
          <cell r="C40" t="str">
            <v>PVC D @ 10 cm Medium</v>
          </cell>
          <cell r="D40" t="str">
            <v>Rp</v>
          </cell>
          <cell r="E40">
            <v>11250</v>
          </cell>
        </row>
        <row r="41">
          <cell r="C41" t="str">
            <v>PVC D @ 7,5 cm Medium</v>
          </cell>
          <cell r="D41" t="str">
            <v>Rp</v>
          </cell>
          <cell r="E41">
            <v>6250</v>
          </cell>
        </row>
        <row r="42">
          <cell r="C42" t="str">
            <v>Gip  1/2" MB</v>
          </cell>
          <cell r="D42" t="str">
            <v>Rp</v>
          </cell>
          <cell r="E42">
            <v>7800</v>
          </cell>
        </row>
        <row r="43">
          <cell r="C43" t="str">
            <v>Baut D. 12 mm</v>
          </cell>
          <cell r="D43" t="str">
            <v>Rp</v>
          </cell>
          <cell r="E43">
            <v>3750</v>
          </cell>
        </row>
        <row r="44">
          <cell r="C44" t="str">
            <v>Engsel Pintu</v>
          </cell>
          <cell r="D44" t="str">
            <v>Rp</v>
          </cell>
          <cell r="E44">
            <v>3500</v>
          </cell>
        </row>
        <row r="45">
          <cell r="C45" t="str">
            <v>Engsel Jendela</v>
          </cell>
          <cell r="D45" t="str">
            <v>Rp</v>
          </cell>
          <cell r="E45">
            <v>2500</v>
          </cell>
        </row>
        <row r="46">
          <cell r="C46" t="str">
            <v>Grendel Jendela / Pintu</v>
          </cell>
          <cell r="D46" t="str">
            <v>Rp</v>
          </cell>
          <cell r="E46">
            <v>1000</v>
          </cell>
        </row>
        <row r="47">
          <cell r="C47" t="str">
            <v>Kunci Pintu 2 x Putar</v>
          </cell>
          <cell r="D47" t="str">
            <v>Rp</v>
          </cell>
          <cell r="E47">
            <v>75000</v>
          </cell>
        </row>
        <row r="48">
          <cell r="C48" t="str">
            <v>Hak Angin</v>
          </cell>
          <cell r="D48" t="str">
            <v>Rp</v>
          </cell>
          <cell r="E48">
            <v>5000</v>
          </cell>
        </row>
        <row r="49">
          <cell r="C49" t="str">
            <v>Lampu SL-25 Waat</v>
          </cell>
          <cell r="D49" t="str">
            <v>Rp</v>
          </cell>
          <cell r="E49">
            <v>62500</v>
          </cell>
        </row>
        <row r="50">
          <cell r="C50" t="str">
            <v>Mercury 100 Watt</v>
          </cell>
          <cell r="D50" t="str">
            <v>Rp</v>
          </cell>
          <cell r="E50">
            <v>125000</v>
          </cell>
        </row>
        <row r="51">
          <cell r="C51" t="str">
            <v>Lampu TL 2 x 36 Watt</v>
          </cell>
          <cell r="D51" t="str">
            <v>Rp</v>
          </cell>
          <cell r="E51">
            <v>93500</v>
          </cell>
        </row>
        <row r="52">
          <cell r="C52" t="str">
            <v>Lampu Pijar 40 Watt</v>
          </cell>
          <cell r="D52" t="str">
            <v>Rp</v>
          </cell>
          <cell r="E52">
            <v>2500</v>
          </cell>
        </row>
        <row r="53">
          <cell r="C53" t="str">
            <v>Stop Kontak</v>
          </cell>
          <cell r="D53" t="str">
            <v>Rp</v>
          </cell>
          <cell r="E53">
            <v>9000</v>
          </cell>
        </row>
        <row r="54">
          <cell r="C54" t="str">
            <v>Saklar Tunggal</v>
          </cell>
          <cell r="D54" t="str">
            <v>Rp</v>
          </cell>
          <cell r="E54">
            <v>8500</v>
          </cell>
        </row>
        <row r="55">
          <cell r="C55" t="str">
            <v>Saklar Ganda</v>
          </cell>
          <cell r="D55" t="str">
            <v>Rp</v>
          </cell>
          <cell r="E55">
            <v>11500</v>
          </cell>
        </row>
        <row r="61">
          <cell r="C61" t="str">
            <v>NAMA  TENAGA KERJA</v>
          </cell>
          <cell r="E61" t="str">
            <v>UPAH    &amp;</v>
          </cell>
        </row>
        <row r="63">
          <cell r="C63" t="str">
            <v>Tukang</v>
          </cell>
          <cell r="D63" t="str">
            <v>Rp</v>
          </cell>
          <cell r="E63">
            <v>20000</v>
          </cell>
        </row>
        <row r="64">
          <cell r="C64" t="str">
            <v>Kepala tukang</v>
          </cell>
          <cell r="D64" t="str">
            <v>Rp</v>
          </cell>
          <cell r="E64">
            <v>22500</v>
          </cell>
        </row>
        <row r="65">
          <cell r="C65" t="str">
            <v>Pekerja</v>
          </cell>
          <cell r="D65" t="str">
            <v>Rp</v>
          </cell>
          <cell r="E65">
            <v>12000</v>
          </cell>
        </row>
        <row r="66">
          <cell r="C66" t="str">
            <v>Mandor</v>
          </cell>
          <cell r="D66" t="str">
            <v>Rp</v>
          </cell>
          <cell r="E66">
            <v>17500</v>
          </cell>
        </row>
        <row r="69">
          <cell r="D69" t="str">
            <v>Makassar,   9 Desember 2000.</v>
          </cell>
        </row>
        <row r="71">
          <cell r="D71" t="str">
            <v>Konsultan Perencana</v>
          </cell>
        </row>
        <row r="72">
          <cell r="D72" t="str">
            <v>CV. PRAPRIMADANI PRATAMA</v>
          </cell>
        </row>
        <row r="139">
          <cell r="C139" t="str">
            <v>Semen Putih</v>
          </cell>
          <cell r="D139" t="str">
            <v>Rp</v>
          </cell>
          <cell r="E139">
            <v>50000</v>
          </cell>
        </row>
        <row r="140">
          <cell r="C140" t="str">
            <v>Genteng Beton Warna</v>
          </cell>
          <cell r="D140" t="str">
            <v>Rp</v>
          </cell>
          <cell r="E140">
            <v>3000</v>
          </cell>
        </row>
        <row r="141">
          <cell r="C141" t="str">
            <v>Bubungan Genteng Beton</v>
          </cell>
          <cell r="D141" t="str">
            <v>Rp</v>
          </cell>
          <cell r="E141">
            <v>3000</v>
          </cell>
        </row>
        <row r="142">
          <cell r="C142" t="str">
            <v>Karet Pelapis Genteng</v>
          </cell>
          <cell r="D142" t="str">
            <v>Rp</v>
          </cell>
          <cell r="E142">
            <v>7500</v>
          </cell>
        </row>
        <row r="143">
          <cell r="C143" t="str">
            <v>Seng Plat BWG 0,28</v>
          </cell>
          <cell r="D143" t="str">
            <v>Rp</v>
          </cell>
          <cell r="E143">
            <v>24299.995555555553</v>
          </cell>
        </row>
        <row r="144">
          <cell r="C144" t="str">
            <v>Seng Gelombang BJLS 0,28</v>
          </cell>
          <cell r="D144" t="str">
            <v>Rp</v>
          </cell>
          <cell r="E144">
            <v>23250</v>
          </cell>
        </row>
        <row r="145">
          <cell r="C145" t="str">
            <v>Asbes Gelombang 5 mm</v>
          </cell>
          <cell r="D145" t="str">
            <v>Rp</v>
          </cell>
          <cell r="E145">
            <v>17900</v>
          </cell>
        </row>
        <row r="146">
          <cell r="C146" t="str">
            <v>Asbes Genteng Harflex</v>
          </cell>
          <cell r="D146" t="str">
            <v>Rp</v>
          </cell>
          <cell r="E146">
            <v>18000</v>
          </cell>
        </row>
        <row r="147">
          <cell r="C147" t="str">
            <v>Tegel 30x30 (Ex. Platinium)</v>
          </cell>
          <cell r="D147" t="str">
            <v>Rp</v>
          </cell>
          <cell r="E147">
            <v>35000</v>
          </cell>
        </row>
        <row r="148">
          <cell r="C148" t="str">
            <v>Marmer Maros 100x100 cm</v>
          </cell>
          <cell r="D148" t="str">
            <v>Rp</v>
          </cell>
          <cell r="E148">
            <v>224000</v>
          </cell>
        </row>
        <row r="149">
          <cell r="C149" t="str">
            <v>Marmer Maros 60x60 cm</v>
          </cell>
          <cell r="D149" t="str">
            <v>Rp</v>
          </cell>
          <cell r="E149">
            <v>174000</v>
          </cell>
        </row>
        <row r="150">
          <cell r="C150" t="str">
            <v>Marmer Maros 30x30 cm</v>
          </cell>
          <cell r="D150" t="str">
            <v>Rp</v>
          </cell>
          <cell r="E150">
            <v>156000</v>
          </cell>
        </row>
        <row r="151">
          <cell r="C151" t="str">
            <v>Tegel Ezensa 60x60 cm</v>
          </cell>
          <cell r="D151" t="str">
            <v>Rp</v>
          </cell>
          <cell r="E151">
            <v>200000</v>
          </cell>
        </row>
        <row r="152">
          <cell r="C152" t="str">
            <v>Tegel Ezensa 40x40 cm</v>
          </cell>
          <cell r="D152" t="str">
            <v>Rp</v>
          </cell>
          <cell r="E152">
            <v>135000</v>
          </cell>
        </row>
        <row r="153">
          <cell r="C153" t="str">
            <v>Tegel Ezensa 30x30 cm</v>
          </cell>
          <cell r="D153" t="str">
            <v>Rp</v>
          </cell>
          <cell r="E153">
            <v>120000</v>
          </cell>
        </row>
        <row r="154">
          <cell r="C154" t="str">
            <v>Tripleks 4mm</v>
          </cell>
          <cell r="D154" t="str">
            <v>Rp</v>
          </cell>
          <cell r="E154">
            <v>9550</v>
          </cell>
        </row>
        <row r="155">
          <cell r="C155" t="str">
            <v>Tripleks 9mm</v>
          </cell>
          <cell r="D155" t="str">
            <v>Rp</v>
          </cell>
          <cell r="E155">
            <v>24500</v>
          </cell>
        </row>
        <row r="156">
          <cell r="C156" t="str">
            <v>Gypsum Board</v>
          </cell>
          <cell r="D156" t="str">
            <v>Rp</v>
          </cell>
          <cell r="E156">
            <v>11150</v>
          </cell>
        </row>
        <row r="157">
          <cell r="C157" t="str">
            <v>Eternit 1 x 1 M</v>
          </cell>
          <cell r="D157" t="str">
            <v>Rp</v>
          </cell>
          <cell r="E157">
            <v>6500</v>
          </cell>
        </row>
        <row r="158">
          <cell r="C158" t="str">
            <v>Kaca Buram  5 mm</v>
          </cell>
          <cell r="D158" t="str">
            <v>Rp</v>
          </cell>
          <cell r="E158">
            <v>55000</v>
          </cell>
        </row>
        <row r="159">
          <cell r="C159" t="str">
            <v>Kayu Kelas III (Balok)</v>
          </cell>
          <cell r="D159" t="str">
            <v>Rp</v>
          </cell>
          <cell r="E159">
            <v>500000</v>
          </cell>
        </row>
        <row r="160">
          <cell r="C160" t="str">
            <v>Kayu Kelas III (Papan)</v>
          </cell>
          <cell r="D160" t="str">
            <v>Rp</v>
          </cell>
          <cell r="E160">
            <v>550000</v>
          </cell>
        </row>
        <row r="161">
          <cell r="C161" t="str">
            <v>List Plafond (Kayu Profil 3x4)</v>
          </cell>
          <cell r="D161" t="str">
            <v>Rp</v>
          </cell>
          <cell r="E161">
            <v>2500</v>
          </cell>
        </row>
        <row r="162">
          <cell r="C162" t="str">
            <v>Lambiserin Kls II 1x9x400</v>
          </cell>
          <cell r="D162" t="str">
            <v>Rp</v>
          </cell>
          <cell r="E162">
            <v>2800</v>
          </cell>
        </row>
        <row r="163">
          <cell r="C163" t="str">
            <v>Teakwood Pintu</v>
          </cell>
          <cell r="D163" t="str">
            <v>Rp</v>
          </cell>
          <cell r="E163">
            <v>45000</v>
          </cell>
        </row>
        <row r="164">
          <cell r="C164" t="str">
            <v>Cat Teak Oil/Politur</v>
          </cell>
          <cell r="D164" t="str">
            <v>Rp</v>
          </cell>
          <cell r="E164">
            <v>10000</v>
          </cell>
        </row>
        <row r="165">
          <cell r="C165" t="str">
            <v>Minyak Cat</v>
          </cell>
          <cell r="D165" t="str">
            <v>Rp</v>
          </cell>
          <cell r="E165">
            <v>1750</v>
          </cell>
        </row>
        <row r="173">
          <cell r="C173" t="str">
            <v>Kloset Duduk</v>
          </cell>
          <cell r="D173" t="str">
            <v>Rp</v>
          </cell>
          <cell r="E173">
            <v>650000</v>
          </cell>
        </row>
        <row r="174">
          <cell r="C174" t="str">
            <v>Kloset Duduk KIA Warna (dud Blok)</v>
          </cell>
          <cell r="D174" t="str">
            <v>Rp</v>
          </cell>
          <cell r="E174">
            <v>1000000</v>
          </cell>
        </row>
        <row r="175">
          <cell r="C175" t="str">
            <v>Washbasin</v>
          </cell>
          <cell r="D175" t="str">
            <v>Rp</v>
          </cell>
          <cell r="E175">
            <v>220000</v>
          </cell>
        </row>
        <row r="176">
          <cell r="C176" t="str">
            <v>Tempat Sabun</v>
          </cell>
          <cell r="D176" t="str">
            <v>Rp</v>
          </cell>
          <cell r="E176">
            <v>25000</v>
          </cell>
        </row>
        <row r="177">
          <cell r="C177" t="str">
            <v>Hand Shower Ex. San Ei</v>
          </cell>
          <cell r="D177" t="str">
            <v>Rp</v>
          </cell>
          <cell r="E177">
            <v>175000</v>
          </cell>
        </row>
        <row r="178">
          <cell r="C178" t="str">
            <v>PVC D @ 15 cm Medium</v>
          </cell>
          <cell r="D178" t="str">
            <v>Rp</v>
          </cell>
          <cell r="E178">
            <v>12375.000000000002</v>
          </cell>
        </row>
        <row r="179">
          <cell r="C179" t="str">
            <v>Gip 3/4" MB</v>
          </cell>
          <cell r="D179" t="str">
            <v>Rp</v>
          </cell>
          <cell r="E179">
            <v>9000</v>
          </cell>
        </row>
        <row r="180">
          <cell r="C180" t="str">
            <v>Gip 2" MB</v>
          </cell>
          <cell r="D180" t="str">
            <v>Rp</v>
          </cell>
          <cell r="E180">
            <v>16600</v>
          </cell>
        </row>
        <row r="181">
          <cell r="C181" t="str">
            <v>PVC 3/4" MB</v>
          </cell>
          <cell r="D181" t="str">
            <v>Rp</v>
          </cell>
          <cell r="E181">
            <v>2125</v>
          </cell>
        </row>
        <row r="182">
          <cell r="C182" t="str">
            <v>Expanyolet Tempel</v>
          </cell>
          <cell r="D182" t="str">
            <v>Rp</v>
          </cell>
          <cell r="E182">
            <v>385000</v>
          </cell>
        </row>
        <row r="183">
          <cell r="C183" t="str">
            <v>Lampu Sanex SL-14</v>
          </cell>
          <cell r="D183" t="str">
            <v>Rp</v>
          </cell>
          <cell r="E183">
            <v>32000</v>
          </cell>
        </row>
        <row r="184">
          <cell r="C184" t="str">
            <v>Lampu TL 2 x 20 Watt</v>
          </cell>
          <cell r="D184" t="str">
            <v>Rp</v>
          </cell>
          <cell r="E184">
            <v>60000</v>
          </cell>
        </row>
        <row r="185">
          <cell r="C185" t="str">
            <v>Lampu TL 1 x 20 Watt</v>
          </cell>
          <cell r="D185" t="str">
            <v>Rp</v>
          </cell>
          <cell r="E185">
            <v>30000</v>
          </cell>
        </row>
        <row r="186">
          <cell r="C186" t="str">
            <v>Lampu Downlight Besar</v>
          </cell>
          <cell r="D186" t="str">
            <v>Rp</v>
          </cell>
          <cell r="E186">
            <v>132000</v>
          </cell>
        </row>
        <row r="187">
          <cell r="C187" t="str">
            <v>Lampu Pijar 15 Watt</v>
          </cell>
          <cell r="D187" t="str">
            <v>Rp</v>
          </cell>
          <cell r="E187">
            <v>2500</v>
          </cell>
        </row>
      </sheetData>
      <sheetData sheetId="1" refreshError="1"/>
      <sheetData sheetId="2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HBU"/>
      <sheetName val="UP"/>
      <sheetName val="pabrikasi kayu"/>
    </sheetNames>
    <sheetDataSet>
      <sheetData sheetId="0"/>
      <sheetData sheetId="1">
        <row r="444">
          <cell r="E444" t="str">
            <v>Tukang kayu</v>
          </cell>
        </row>
        <row r="445">
          <cell r="E445" t="str">
            <v>Tukang las</v>
          </cell>
        </row>
        <row r="446">
          <cell r="E446" t="str">
            <v>Tukang</v>
          </cell>
        </row>
        <row r="447">
          <cell r="E447" t="str">
            <v>Tukang gali</v>
          </cell>
        </row>
        <row r="448">
          <cell r="E448" t="str">
            <v>Tukang batu</v>
          </cell>
        </row>
        <row r="449">
          <cell r="E449" t="str">
            <v>Tukang besi</v>
          </cell>
        </row>
        <row r="450">
          <cell r="E450" t="str">
            <v>Tukang cat</v>
          </cell>
        </row>
        <row r="451">
          <cell r="E451" t="str">
            <v>Tukang listrik</v>
          </cell>
        </row>
        <row r="452">
          <cell r="E452" t="str">
            <v>Kepala tukang</v>
          </cell>
        </row>
        <row r="453">
          <cell r="E453" t="str">
            <v>Mandor</v>
          </cell>
        </row>
        <row r="458">
          <cell r="F458" t="str">
            <v>M3</v>
          </cell>
        </row>
        <row r="459">
          <cell r="F459" t="str">
            <v>M2</v>
          </cell>
        </row>
        <row r="460">
          <cell r="F460" t="str">
            <v>M'</v>
          </cell>
        </row>
        <row r="461">
          <cell r="F461" t="str">
            <v>Bh</v>
          </cell>
        </row>
        <row r="462">
          <cell r="F462" t="str">
            <v>Btg</v>
          </cell>
        </row>
        <row r="463">
          <cell r="F463" t="str">
            <v>Roll</v>
          </cell>
        </row>
        <row r="464">
          <cell r="F464" t="str">
            <v>Kg</v>
          </cell>
        </row>
        <row r="465">
          <cell r="F465" t="str">
            <v>Gln</v>
          </cell>
        </row>
        <row r="466">
          <cell r="F466" t="str">
            <v>Zak</v>
          </cell>
        </row>
        <row r="467">
          <cell r="F467" t="str">
            <v>Btl</v>
          </cell>
        </row>
        <row r="468">
          <cell r="F468" t="str">
            <v>Klng</v>
          </cell>
        </row>
        <row r="469">
          <cell r="F469" t="str">
            <v>Ltr</v>
          </cell>
        </row>
        <row r="470">
          <cell r="F470" t="str">
            <v>Dos</v>
          </cell>
        </row>
        <row r="471">
          <cell r="F471" t="str">
            <v>Lbr</v>
          </cell>
        </row>
        <row r="472">
          <cell r="F472" t="str">
            <v>Set</v>
          </cell>
        </row>
      </sheetData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la"/>
      <sheetName val="REKAP Tala"/>
      <sheetName val="TERBILANG"/>
      <sheetName val="dimensi saluran"/>
      <sheetName val="Mobilisasi"/>
      <sheetName val="HARGA"/>
      <sheetName val="AN.HARGA SATUAN"/>
      <sheetName val="AN. ALAT"/>
      <sheetName val="Sheet1"/>
      <sheetName val="APBD"/>
      <sheetName val="Sheet2"/>
      <sheetName val="time"/>
      <sheetName val="APBN"/>
      <sheetName val="BOBOT  ok"/>
      <sheetName val="RINCIAN ok"/>
      <sheetName val="mc (ok"/>
      <sheetName val="BOBOT (no"/>
      <sheetName val="RINCIAN no"/>
      <sheetName val="mc np"/>
      <sheetName val="Sheet5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erbilang"/>
      <sheetName val="Type 232"/>
      <sheetName val="Type 90"/>
      <sheetName val="Type 54"/>
      <sheetName val="Type 45"/>
      <sheetName val="SLTPN 3 Asrama TRU"/>
      <sheetName val="Upah &amp; Bahan"/>
      <sheetName val="Analisa-SMU &amp; SLTP"/>
      <sheetName val="Recap Anggaran"/>
    </sheetNames>
    <sheetDataSet>
      <sheetData sheetId="0"/>
      <sheetData sheetId="1">
        <row r="187">
          <cell r="X187">
            <v>292836000</v>
          </cell>
        </row>
      </sheetData>
      <sheetData sheetId="2">
        <row r="183">
          <cell r="X183">
            <v>160358000</v>
          </cell>
        </row>
      </sheetData>
      <sheetData sheetId="3">
        <row r="156">
          <cell r="X156">
            <v>83053000</v>
          </cell>
        </row>
      </sheetData>
      <sheetData sheetId="4">
        <row r="155">
          <cell r="X155">
            <v>72576000</v>
          </cell>
        </row>
      </sheetData>
      <sheetData sheetId="5"/>
      <sheetData sheetId="6"/>
      <sheetData sheetId="7"/>
      <sheetData sheetId="8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kap"/>
      <sheetName val="RAB"/>
      <sheetName val="Rekap Masamba"/>
      <sheetName val="RAB Masamba"/>
      <sheetName val="Daftar Harga"/>
      <sheetName val="Analisa K"/>
      <sheetName val="Analisa E"/>
      <sheetName val="Analisa F"/>
      <sheetName val="Times (2)"/>
      <sheetName val="Harga Alat"/>
      <sheetName val="Huruf"/>
      <sheetName val="Date"/>
    </sheetNames>
    <sheetDataSet>
      <sheetData sheetId="0"/>
      <sheetData sheetId="1"/>
      <sheetData sheetId="2" refreshError="1"/>
      <sheetData sheetId="3"/>
      <sheetData sheetId="4"/>
      <sheetData sheetId="5"/>
      <sheetData sheetId="6"/>
      <sheetData sheetId="7"/>
      <sheetData sheetId="8" refreshError="1"/>
      <sheetData sheetId="9"/>
      <sheetData sheetId="10" refreshError="1"/>
      <sheetData sheetId="11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OLA"/>
      <sheetName val="Sheet3"/>
      <sheetName val="Sheet1"/>
      <sheetName val="RAB"/>
      <sheetName val="Mingguan"/>
      <sheetName val="Bulanan"/>
      <sheetName val="MC"/>
      <sheetName val="Recab MC"/>
      <sheetName val="Schedule"/>
      <sheetName val="Sampul &amp; BA CCO"/>
      <sheetName val="Sheet2"/>
    </sheetNames>
    <sheetDataSet>
      <sheetData sheetId="0"/>
      <sheetData sheetId="1"/>
      <sheetData sheetId="2">
        <row r="8">
          <cell r="H8" t="str">
            <v>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JADI"/>
      <sheetName val="DH"/>
      <sheetName val="VOL. LANTAI ATAS"/>
      <sheetName val="ANALISA LANTAI ATAS"/>
      <sheetName val="P,BANDING"/>
      <sheetName val="KONSEP"/>
    </sheetNames>
    <sheetDataSet>
      <sheetData sheetId="0"/>
      <sheetData sheetId="1"/>
      <sheetData sheetId="2"/>
      <sheetData sheetId="3">
        <row r="281">
          <cell r="K281">
            <v>88079392.79590477</v>
          </cell>
        </row>
        <row r="282">
          <cell r="K282">
            <v>137310000</v>
          </cell>
        </row>
        <row r="369">
          <cell r="J369">
            <v>18741127.245999999</v>
          </cell>
        </row>
      </sheetData>
      <sheetData sheetId="4"/>
      <sheetData sheetId="5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UMDES."/>
      <sheetName val="REN"/>
      <sheetName val="KEU"/>
      <sheetName val="KESRA"/>
      <sheetName val="PEMER"/>
      <sheetName val="YAN"/>
      <sheetName val="PEMBIYAAN "/>
      <sheetName val="UMUM"/>
      <sheetName val="REKA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49">
          <cell r="C49">
            <v>335164206</v>
          </cell>
          <cell r="D49">
            <v>68108000</v>
          </cell>
          <cell r="E49">
            <v>83267256</v>
          </cell>
          <cell r="F49">
            <v>2643300</v>
          </cell>
          <cell r="G49">
            <v>35731600</v>
          </cell>
          <cell r="H49">
            <v>44755508</v>
          </cell>
          <cell r="I49">
            <v>218760012</v>
          </cell>
          <cell r="K49">
            <v>276544956</v>
          </cell>
          <cell r="L49">
            <v>59703500</v>
          </cell>
          <cell r="M49">
            <v>68829760</v>
          </cell>
          <cell r="N49">
            <v>2300000</v>
          </cell>
          <cell r="O49">
            <v>27009900</v>
          </cell>
          <cell r="P49">
            <v>41160000</v>
          </cell>
          <cell r="Q49">
            <v>177404434</v>
          </cell>
          <cell r="S49">
            <v>16595360</v>
          </cell>
          <cell r="T49">
            <v>7539740.0000000009</v>
          </cell>
          <cell r="U49">
            <v>5031278.0000000009</v>
          </cell>
          <cell r="V49">
            <v>322000.00000000006</v>
          </cell>
          <cell r="W49">
            <v>3638600.0000000005</v>
          </cell>
          <cell r="X49">
            <v>3046400</v>
          </cell>
          <cell r="Y49">
            <v>15642610</v>
          </cell>
          <cell r="AA49">
            <v>40356598</v>
          </cell>
          <cell r="AB49">
            <v>43304746</v>
          </cell>
          <cell r="AC49">
            <v>83661344</v>
          </cell>
          <cell r="AD49">
            <v>0.98347863247863254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argaDasar"/>
      <sheetName val="REKAP total"/>
      <sheetName val="Antek"/>
      <sheetName val="Analisa"/>
      <sheetName val="Analisa SNI"/>
      <sheetName val="Anmob"/>
      <sheetName val="Analisa LS"/>
      <sheetName val="Peralatan"/>
      <sheetName val="AN. SNI"/>
      <sheetName val="TERBILANG"/>
    </sheetNames>
    <sheetDataSet>
      <sheetData sheetId="0">
        <row r="17">
          <cell r="D17" t="str">
            <v>Pekerja</v>
          </cell>
        </row>
      </sheetData>
      <sheetData sheetId="1"/>
      <sheetData sheetId="2"/>
      <sheetData sheetId="3"/>
      <sheetData sheetId="4"/>
      <sheetData sheetId="5"/>
      <sheetData sheetId="6"/>
      <sheetData sheetId="7">
        <row r="26">
          <cell r="BO26" t="str">
            <v xml:space="preserve"> Alat Baru</v>
          </cell>
        </row>
        <row r="27">
          <cell r="BO27">
            <v>1341125891</v>
          </cell>
        </row>
        <row r="46">
          <cell r="BO46" t="str">
            <v xml:space="preserve"> Alat Baru</v>
          </cell>
        </row>
        <row r="47">
          <cell r="BO47">
            <v>247812175</v>
          </cell>
        </row>
        <row r="66">
          <cell r="BO66" t="str">
            <v xml:space="preserve"> Alat Baru</v>
          </cell>
        </row>
        <row r="67">
          <cell r="BO67">
            <v>55862745</v>
          </cell>
        </row>
        <row r="86">
          <cell r="BO86" t="str">
            <v xml:space="preserve"> Alat Baru</v>
          </cell>
        </row>
        <row r="87">
          <cell r="BO87">
            <v>888028890</v>
          </cell>
        </row>
        <row r="106">
          <cell r="BO106" t="str">
            <v xml:space="preserve"> Alat Baru</v>
          </cell>
        </row>
        <row r="107">
          <cell r="BO107">
            <v>54602683</v>
          </cell>
        </row>
        <row r="126">
          <cell r="BO126" t="str">
            <v xml:space="preserve"> Alat Baru</v>
          </cell>
        </row>
        <row r="127">
          <cell r="BO127">
            <v>117605778</v>
          </cell>
        </row>
        <row r="146">
          <cell r="BO146" t="str">
            <v xml:space="preserve"> Alat Baru</v>
          </cell>
        </row>
        <row r="147">
          <cell r="BO147">
            <v>777038177</v>
          </cell>
        </row>
        <row r="166">
          <cell r="BO166" t="str">
            <v xml:space="preserve"> Alat Baru</v>
          </cell>
        </row>
        <row r="167">
          <cell r="BO167">
            <v>92404540</v>
          </cell>
        </row>
        <row r="246">
          <cell r="BO246" t="str">
            <v xml:space="preserve"> Alat Baru</v>
          </cell>
        </row>
        <row r="247">
          <cell r="BO247">
            <v>46006191</v>
          </cell>
        </row>
        <row r="266">
          <cell r="BO266" t="str">
            <v xml:space="preserve"> Alat Baru</v>
          </cell>
        </row>
        <row r="267">
          <cell r="BO267">
            <v>1224220842</v>
          </cell>
        </row>
        <row r="286">
          <cell r="BO286" t="str">
            <v xml:space="preserve"> Alat Baru</v>
          </cell>
        </row>
        <row r="287">
          <cell r="BO287">
            <v>504024763</v>
          </cell>
        </row>
        <row r="306">
          <cell r="BO306" t="str">
            <v xml:space="preserve"> Alat Baru</v>
          </cell>
        </row>
        <row r="307">
          <cell r="BO307">
            <v>1099019604</v>
          </cell>
        </row>
        <row r="326">
          <cell r="BO326" t="str">
            <v xml:space="preserve"> Alat Baru</v>
          </cell>
        </row>
        <row r="327">
          <cell r="BO327">
            <v>155407635</v>
          </cell>
        </row>
        <row r="346">
          <cell r="BO346" t="str">
            <v xml:space="preserve"> Alat Baru</v>
          </cell>
        </row>
        <row r="347">
          <cell r="BO347">
            <v>155407635</v>
          </cell>
        </row>
        <row r="366">
          <cell r="BO366" t="str">
            <v xml:space="preserve"> Alat Baru</v>
          </cell>
        </row>
        <row r="367">
          <cell r="BO367">
            <v>176408667</v>
          </cell>
        </row>
        <row r="386">
          <cell r="BO386" t="str">
            <v xml:space="preserve"> Alat Baru</v>
          </cell>
        </row>
        <row r="387">
          <cell r="BO387">
            <v>1297409699</v>
          </cell>
        </row>
        <row r="406">
          <cell r="BO406" t="str">
            <v xml:space="preserve"> Alat Baru</v>
          </cell>
        </row>
        <row r="407">
          <cell r="BO407">
            <v>35854386</v>
          </cell>
        </row>
        <row r="426">
          <cell r="BO426" t="str">
            <v xml:space="preserve"> Alat Baru</v>
          </cell>
        </row>
        <row r="427">
          <cell r="BO427">
            <v>1310989671</v>
          </cell>
        </row>
        <row r="446">
          <cell r="BO446" t="str">
            <v xml:space="preserve"> Alat Baru</v>
          </cell>
        </row>
        <row r="447">
          <cell r="BO447">
            <v>20450464</v>
          </cell>
        </row>
        <row r="466">
          <cell r="BO466" t="str">
            <v xml:space="preserve"> Alat Baru</v>
          </cell>
        </row>
        <row r="467">
          <cell r="BO467">
            <v>105005159</v>
          </cell>
        </row>
        <row r="486">
          <cell r="BO486" t="str">
            <v xml:space="preserve"> Alat Baru</v>
          </cell>
        </row>
        <row r="487">
          <cell r="BO487">
            <v>71403508</v>
          </cell>
        </row>
        <row r="546">
          <cell r="BO546" t="str">
            <v xml:space="preserve"> Alat Baru</v>
          </cell>
        </row>
        <row r="547">
          <cell r="BO547">
            <v>46000000</v>
          </cell>
        </row>
        <row r="566">
          <cell r="BO566" t="str">
            <v xml:space="preserve"> Alat Baru</v>
          </cell>
        </row>
        <row r="567">
          <cell r="BO567">
            <v>112500000</v>
          </cell>
        </row>
        <row r="586">
          <cell r="BO586" t="str">
            <v xml:space="preserve"> Alat Baru</v>
          </cell>
        </row>
        <row r="587">
          <cell r="BO587">
            <v>166250000</v>
          </cell>
        </row>
        <row r="606">
          <cell r="BO606" t="str">
            <v xml:space="preserve"> Alat Baru</v>
          </cell>
        </row>
        <row r="607">
          <cell r="BO607">
            <v>70000000</v>
          </cell>
        </row>
        <row r="626">
          <cell r="BO626" t="str">
            <v xml:space="preserve"> Alat Baru</v>
          </cell>
        </row>
        <row r="627">
          <cell r="BO627">
            <v>350000000</v>
          </cell>
        </row>
        <row r="646">
          <cell r="BO646" t="str">
            <v xml:space="preserve"> Alat Baru</v>
          </cell>
        </row>
        <row r="647">
          <cell r="BO647">
            <v>17500000</v>
          </cell>
        </row>
        <row r="666">
          <cell r="BO666" t="str">
            <v xml:space="preserve"> Alat Baru</v>
          </cell>
        </row>
        <row r="667">
          <cell r="BO667">
            <v>2250000000</v>
          </cell>
        </row>
        <row r="697">
          <cell r="BO697" t="str">
            <v xml:space="preserve"> Alat Baru</v>
          </cell>
        </row>
        <row r="698">
          <cell r="BO698">
            <v>15000000</v>
          </cell>
        </row>
      </sheetData>
      <sheetData sheetId="8"/>
      <sheetData sheetId="9">
        <row r="8">
          <cell r="I8" t="str">
            <v>0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obilisasi (2)"/>
      <sheetName val="Div2"/>
      <sheetName val="Div3"/>
      <sheetName val="Div4"/>
      <sheetName val="Div5"/>
      <sheetName val="Div6"/>
      <sheetName val="Div7"/>
      <sheetName val="Div8"/>
      <sheetName val="Div9"/>
      <sheetName val="Sheet3"/>
      <sheetName val="Sheet2"/>
      <sheetName val="Sheet1"/>
    </sheetNames>
    <sheetDataSet>
      <sheetData sheetId="0" refreshError="1"/>
      <sheetData sheetId="1">
        <row r="13">
          <cell r="G13" t="str">
            <v>Tk</v>
          </cell>
          <cell r="H13">
            <v>7</v>
          </cell>
          <cell r="I13" t="str">
            <v>jam</v>
          </cell>
        </row>
        <row r="14">
          <cell r="G14" t="str">
            <v>Fk</v>
          </cell>
          <cell r="H14">
            <v>1.2</v>
          </cell>
          <cell r="I14" t="str">
            <v>-</v>
          </cell>
        </row>
      </sheetData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_Suramadu"/>
    </sheetNames>
    <sheetDataSet>
      <sheetData sheetId="0"/>
      <sheetData sheetId="1">
        <row r="72">
          <cell r="H72">
            <v>0</v>
          </cell>
        </row>
        <row r="74">
          <cell r="H74">
            <v>0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IN_BIA"/>
      <sheetName val="HRG-SAT"/>
      <sheetName val="BRK-DWN"/>
      <sheetName val="VENDOR"/>
      <sheetName val="REKAP"/>
      <sheetName val="BQ"/>
      <sheetName val="JAD-PEL"/>
      <sheetName val="JDW-ALAT"/>
      <sheetName val="JAD-ALAT"/>
      <sheetName val="PP"/>
      <sheetName val="RUPA2"/>
      <sheetName val="BU"/>
      <sheetName val="Bi-BANK"/>
      <sheetName val="TOT-TUA"/>
      <sheetName val="PRLTN"/>
      <sheetName val="PRLTN (2)"/>
      <sheetName val="REK-MAT"/>
      <sheetName val="R_PRLT"/>
      <sheetName val="UPAH"/>
      <sheetName val="MTRL"/>
      <sheetName val="Sheet10 (5)"/>
      <sheetName val="Sheet5"/>
      <sheetName val="Sheet10"/>
      <sheetName val="SUBKON"/>
      <sheetName val="SKAT"/>
      <sheetName val="SURAT"/>
      <sheetName val="COVER"/>
      <sheetName val="RBP"/>
      <sheetName val="DISBIA"/>
      <sheetName val="AKP"/>
      <sheetName val="BBM"/>
      <sheetName val="Sheet2"/>
      <sheetName val="RBP_1"/>
      <sheetName val="RBP-SKON"/>
      <sheetName val="R_BOS"/>
      <sheetName val="R_UPH"/>
      <sheetName val="RBP-MAT"/>
      <sheetName val="R_BANK"/>
      <sheetName val="UP_GAJ"/>
      <sheetName val="R_BU"/>
      <sheetName val="R_RUPA"/>
      <sheetName val="R_PP"/>
      <sheetName val="FINAL"/>
      <sheetName val="BOQ"/>
      <sheetName val="SATUAN"/>
      <sheetName val="PRICE"/>
      <sheetName val="SCHEDUL"/>
      <sheetName val="Sheet3"/>
      <sheetName val="ANALISA"/>
      <sheetName val="ANALTEK"/>
      <sheetName val="TENAGA"/>
      <sheetName val="ALAT"/>
      <sheetName val="Skn"/>
      <sheetName val="minat"/>
      <sheetName val="astek"/>
      <sheetName val="Sheet1"/>
      <sheetName val="B.UMUM"/>
      <sheetName val="METHOD"/>
      <sheetName val="SUMMARY"/>
      <sheetName val="SUB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3">
          <cell r="I13">
            <v>2.4589925145147018E-2</v>
          </cell>
        </row>
        <row r="173">
          <cell r="L173">
            <v>4.9179850290294036E-3</v>
          </cell>
          <cell r="M173">
            <v>5.7411311949826039E-3</v>
          </cell>
          <cell r="N173">
            <v>2.8384926796663348E-2</v>
          </cell>
          <cell r="O173">
            <v>2.9200370446442917E-2</v>
          </cell>
          <cell r="P173">
            <v>2.5494372383795774E-2</v>
          </cell>
          <cell r="Q173">
            <v>2.470929387897634E-2</v>
          </cell>
          <cell r="R173">
            <v>2.3488946540523491E-2</v>
          </cell>
          <cell r="S173">
            <v>3.9365852441924226E-2</v>
          </cell>
          <cell r="T173">
            <v>6.9974118106029382E-2</v>
          </cell>
          <cell r="U173">
            <v>3.6666177848223971E-2</v>
          </cell>
          <cell r="V173">
            <v>3.6666177848223971E-2</v>
          </cell>
          <cell r="W173">
            <v>2.0858433838299179E-2</v>
          </cell>
          <cell r="X173">
            <v>1.977470177465631E-2</v>
          </cell>
          <cell r="Y173">
            <v>1.8637102499625902E-2</v>
          </cell>
          <cell r="Z173">
            <v>2.3250826215158536E-2</v>
          </cell>
          <cell r="AA173">
            <v>2.1113408975701929E-2</v>
          </cell>
          <cell r="AB173">
            <v>2.6887122684837676E-2</v>
          </cell>
          <cell r="AC173">
            <v>2.4023502153326659E-2</v>
          </cell>
          <cell r="AD173">
            <v>2.4023502153326659E-2</v>
          </cell>
          <cell r="AE173">
            <v>2.4023502153326659E-2</v>
          </cell>
          <cell r="AF173">
            <v>2.0783726947227441E-2</v>
          </cell>
          <cell r="AG173">
            <v>1.7316022457526673E-2</v>
          </cell>
          <cell r="AH173">
            <v>1.7718633307650392E-2</v>
          </cell>
          <cell r="AI173">
            <v>1.7748945258585447E-2</v>
          </cell>
          <cell r="AJ173">
            <v>3.2489658501443711E-2</v>
          </cell>
          <cell r="AK173">
            <v>3.3077205235768056E-2</v>
          </cell>
          <cell r="AL173">
            <v>1.8484295833252336E-2</v>
          </cell>
          <cell r="AM173">
            <v>1.8203774981137576E-2</v>
          </cell>
          <cell r="AN173">
            <v>1.4396042731947545E-2</v>
          </cell>
          <cell r="AO173">
            <v>1.3365178273081115E-2</v>
          </cell>
          <cell r="AP173">
            <v>2.1110206770087663E-2</v>
          </cell>
          <cell r="AQ173">
            <v>1.5254929680577225E-2</v>
          </cell>
          <cell r="AR173">
            <v>1.9851042945885165E-2</v>
          </cell>
          <cell r="AS173">
            <v>1.729737557747826E-2</v>
          </cell>
          <cell r="AT173">
            <v>1.7998748401930893E-2</v>
          </cell>
          <cell r="AU173">
            <v>1.7216509721764476E-2</v>
          </cell>
          <cell r="AV173">
            <v>2.2766138798371003E-2</v>
          </cell>
          <cell r="AW173">
            <v>1.627283123038235E-2</v>
          </cell>
          <cell r="AX173">
            <v>1.7655953886211238E-2</v>
          </cell>
          <cell r="AY173">
            <v>1.3365178273081115E-2</v>
          </cell>
          <cell r="AZ173">
            <v>1.3365178273081115E-2</v>
          </cell>
          <cell r="BA173">
            <v>1.3365178273081115E-2</v>
          </cell>
          <cell r="BB173">
            <v>1.3365178273081115E-2</v>
          </cell>
          <cell r="BC173">
            <v>1.4765646235997633E-2</v>
          </cell>
          <cell r="BD173">
            <v>1.4634835885890773E-2</v>
          </cell>
          <cell r="BE173">
            <v>1.5092723864729511E-2</v>
          </cell>
          <cell r="BF173">
            <v>5.8534888585294034E-3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.PEN"/>
      <sheetName val="Rekap Biaya"/>
      <sheetName val="RAB"/>
      <sheetName val="Sheet3"/>
      <sheetName val="Perhit Volume"/>
      <sheetName val="Pekerjaan Utama"/>
      <sheetName val="Sheet2"/>
      <sheetName val="REKAP-0"/>
      <sheetName val="RAB-0"/>
      <sheetName val="Ringkasan"/>
      <sheetName val="%"/>
    </sheetNames>
    <sheetDataSet>
      <sheetData sheetId="0" refreshError="1"/>
      <sheetData sheetId="1" refreshError="1"/>
      <sheetData sheetId="2" refreshError="1">
        <row r="29">
          <cell r="J29">
            <v>10500000</v>
          </cell>
        </row>
        <row r="85">
          <cell r="J85">
            <v>155513337.43441498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B0F0"/>
  </sheetPr>
  <dimension ref="A2:CT261"/>
  <sheetViews>
    <sheetView zoomScaleNormal="100" workbookViewId="0">
      <selection activeCell="BG12" sqref="BG12"/>
    </sheetView>
  </sheetViews>
  <sheetFormatPr defaultRowHeight="15.75" x14ac:dyDescent="0.2"/>
  <cols>
    <col min="1" max="1" width="7.5" style="78" customWidth="1"/>
    <col min="2" max="2" width="78.6640625" style="6" customWidth="1"/>
    <col min="3" max="3" width="7.6640625" style="8" customWidth="1"/>
    <col min="4" max="4" width="10.83203125" style="957" customWidth="1"/>
    <col min="5" max="16" width="11.6640625" style="8" customWidth="1"/>
    <col min="17" max="17" width="11.6640625" style="70" customWidth="1"/>
    <col min="18" max="18" width="14.33203125" style="6" customWidth="1"/>
    <col min="19" max="19" width="15.83203125" style="6" customWidth="1"/>
    <col min="20" max="20" width="16.1640625" style="6" customWidth="1"/>
    <col min="21" max="30" width="11.6640625" style="6" customWidth="1"/>
    <col min="31" max="31" width="11.6640625" style="86" customWidth="1"/>
    <col min="32" max="32" width="20.5" style="82" customWidth="1"/>
    <col min="33" max="44" width="17.5" style="6" customWidth="1"/>
    <col min="45" max="45" width="17.5" style="88" customWidth="1"/>
    <col min="46" max="57" width="17.5" style="6" customWidth="1"/>
    <col min="58" max="59" width="17.5" style="88" customWidth="1"/>
    <col min="60" max="61" width="17.5" style="285" customWidth="1"/>
    <col min="62" max="62" width="16.1640625" style="7" bestFit="1" customWidth="1"/>
    <col min="63" max="63" width="14.1640625" style="3" customWidth="1"/>
    <col min="64" max="64" width="21.5" style="3" customWidth="1"/>
    <col min="65" max="67" width="14.1640625" style="3" customWidth="1"/>
    <col min="68" max="68" width="16.83203125" style="3" bestFit="1" customWidth="1"/>
    <col min="69" max="80" width="9.33203125" style="3"/>
    <col min="81" max="81" width="28.5" bestFit="1" customWidth="1"/>
  </cols>
  <sheetData>
    <row r="2" spans="1:98" s="29" customFormat="1" ht="16.5" customHeight="1" x14ac:dyDescent="0.2">
      <c r="A2" s="1015" t="s">
        <v>43</v>
      </c>
      <c r="B2" s="1016"/>
      <c r="C2" s="171" t="s">
        <v>153</v>
      </c>
      <c r="D2" s="380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5"/>
      <c r="AF2" s="32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6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F2" s="176"/>
      <c r="BG2" s="176"/>
      <c r="BH2" s="173"/>
      <c r="BI2" s="177"/>
      <c r="BJ2" s="173"/>
      <c r="BK2" s="174"/>
      <c r="BL2" s="174"/>
      <c r="BM2" s="174"/>
      <c r="BN2" s="174"/>
      <c r="BO2" s="174"/>
      <c r="BP2" s="175"/>
      <c r="BQ2" s="174"/>
      <c r="BR2" s="174"/>
      <c r="BS2" s="174"/>
      <c r="BT2" s="174"/>
      <c r="BU2" s="174"/>
      <c r="BV2" s="176"/>
      <c r="BW2" s="176"/>
      <c r="BX2" s="176"/>
      <c r="BY2" s="173"/>
      <c r="BZ2" s="177"/>
      <c r="CA2" s="176"/>
      <c r="CB2" s="176"/>
      <c r="CC2" s="33"/>
      <c r="CD2" s="33"/>
      <c r="CE2" s="33"/>
      <c r="CF2" s="33"/>
      <c r="CG2" s="33"/>
      <c r="CH2" s="178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</row>
    <row r="3" spans="1:98" s="29" customFormat="1" ht="16.5" customHeight="1" x14ac:dyDescent="0.2">
      <c r="A3" s="1017" t="s">
        <v>44</v>
      </c>
      <c r="B3" s="1018"/>
      <c r="C3" s="180" t="s">
        <v>151</v>
      </c>
      <c r="D3" s="3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3"/>
      <c r="AF3" s="181"/>
      <c r="AG3" s="182"/>
      <c r="AH3" s="182"/>
      <c r="AI3" s="182"/>
      <c r="AJ3" s="182"/>
      <c r="AK3" s="182"/>
      <c r="AL3" s="182"/>
      <c r="AM3" s="182"/>
      <c r="AN3" s="182"/>
      <c r="AO3" s="182"/>
      <c r="AP3" s="182"/>
      <c r="AQ3" s="182"/>
      <c r="AR3" s="182"/>
      <c r="AS3" s="183"/>
      <c r="AT3" s="182"/>
      <c r="AU3" s="182"/>
      <c r="AV3" s="182"/>
      <c r="AW3" s="182"/>
      <c r="AX3" s="182"/>
      <c r="AY3" s="182"/>
      <c r="AZ3" s="182"/>
      <c r="BA3" s="182"/>
      <c r="BB3" s="182"/>
      <c r="BC3" s="182"/>
      <c r="BD3" s="182"/>
      <c r="BE3" s="182"/>
      <c r="BF3" s="183"/>
      <c r="BG3" s="183"/>
      <c r="BH3" s="179"/>
      <c r="BI3" s="184"/>
      <c r="BJ3" s="173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176"/>
      <c r="CB3" s="176"/>
      <c r="CC3" s="33">
        <v>1100000</v>
      </c>
      <c r="CD3" s="33"/>
      <c r="CE3" s="33"/>
      <c r="CF3" s="33"/>
      <c r="CG3" s="33"/>
      <c r="CH3" s="178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</row>
    <row r="4" spans="1:98" s="8" customFormat="1" ht="48.75" customHeight="1" x14ac:dyDescent="0.2">
      <c r="A4" s="1019" t="s">
        <v>45</v>
      </c>
      <c r="B4" s="1022" t="s">
        <v>46</v>
      </c>
      <c r="C4" s="1022" t="s">
        <v>62</v>
      </c>
      <c r="D4" s="1025" t="s">
        <v>47</v>
      </c>
      <c r="E4" s="1025"/>
      <c r="F4" s="1025"/>
      <c r="G4" s="1025"/>
      <c r="H4" s="1025"/>
      <c r="I4" s="1025"/>
      <c r="J4" s="1025"/>
      <c r="K4" s="1025"/>
      <c r="L4" s="1025"/>
      <c r="M4" s="1025"/>
      <c r="N4" s="1025"/>
      <c r="O4" s="1025"/>
      <c r="P4" s="1025"/>
      <c r="Q4" s="1025"/>
      <c r="R4" s="1022" t="s">
        <v>59</v>
      </c>
      <c r="S4" s="1036" t="s">
        <v>56</v>
      </c>
      <c r="T4" s="1037"/>
      <c r="U4" s="1037"/>
      <c r="V4" s="1037"/>
      <c r="W4" s="1037"/>
      <c r="X4" s="1037"/>
      <c r="Y4" s="1037"/>
      <c r="Z4" s="1037"/>
      <c r="AA4" s="1037"/>
      <c r="AB4" s="1037"/>
      <c r="AC4" s="1037"/>
      <c r="AD4" s="1037"/>
      <c r="AE4" s="1038"/>
      <c r="AF4" s="1039" t="s">
        <v>38</v>
      </c>
      <c r="AG4" s="1039"/>
      <c r="AH4" s="1039"/>
      <c r="AI4" s="1039"/>
      <c r="AJ4" s="1039"/>
      <c r="AK4" s="1039"/>
      <c r="AL4" s="1039"/>
      <c r="AM4" s="1039"/>
      <c r="AN4" s="1039"/>
      <c r="AO4" s="1039"/>
      <c r="AP4" s="1039"/>
      <c r="AQ4" s="1039"/>
      <c r="AR4" s="1039"/>
      <c r="AS4" s="1039"/>
      <c r="AT4" s="1040" t="s">
        <v>82</v>
      </c>
      <c r="AU4" s="1041"/>
      <c r="AV4" s="1041"/>
      <c r="AW4" s="1041"/>
      <c r="AX4" s="1041"/>
      <c r="AY4" s="1041"/>
      <c r="AZ4" s="1041"/>
      <c r="BA4" s="1041"/>
      <c r="BB4" s="1041"/>
      <c r="BC4" s="1041"/>
      <c r="BD4" s="1041"/>
      <c r="BE4" s="1041"/>
      <c r="BF4" s="1042"/>
      <c r="BG4" s="1022" t="s">
        <v>78</v>
      </c>
      <c r="BH4" s="1022" t="s">
        <v>561</v>
      </c>
      <c r="BI4" s="1026" t="s">
        <v>79</v>
      </c>
      <c r="BJ4" s="173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4"/>
      <c r="CB4" s="34"/>
    </row>
    <row r="5" spans="1:98" s="8" customFormat="1" ht="48.75" customHeight="1" x14ac:dyDescent="0.2">
      <c r="A5" s="1020"/>
      <c r="B5" s="1023"/>
      <c r="C5" s="1023"/>
      <c r="D5" s="1029" t="s">
        <v>57</v>
      </c>
      <c r="E5" s="1031" t="s">
        <v>58</v>
      </c>
      <c r="F5" s="1032"/>
      <c r="G5" s="1032"/>
      <c r="H5" s="1032"/>
      <c r="I5" s="1032"/>
      <c r="J5" s="1032"/>
      <c r="K5" s="1032"/>
      <c r="L5" s="1032"/>
      <c r="M5" s="1032"/>
      <c r="N5" s="1032"/>
      <c r="O5" s="1032"/>
      <c r="P5" s="1032"/>
      <c r="Q5" s="1032"/>
      <c r="R5" s="1023"/>
      <c r="S5" s="1033" t="s">
        <v>57</v>
      </c>
      <c r="T5" s="1031" t="s">
        <v>58</v>
      </c>
      <c r="U5" s="1032"/>
      <c r="V5" s="1032"/>
      <c r="W5" s="1032"/>
      <c r="X5" s="1032"/>
      <c r="Y5" s="1032"/>
      <c r="Z5" s="1032"/>
      <c r="AA5" s="1032"/>
      <c r="AB5" s="1032"/>
      <c r="AC5" s="1032"/>
      <c r="AD5" s="1032"/>
      <c r="AE5" s="1035"/>
      <c r="AF5" s="1033" t="s">
        <v>57</v>
      </c>
      <c r="AG5" s="1031" t="s">
        <v>58</v>
      </c>
      <c r="AH5" s="1032"/>
      <c r="AI5" s="1032"/>
      <c r="AJ5" s="1032"/>
      <c r="AK5" s="1032"/>
      <c r="AL5" s="1032"/>
      <c r="AM5" s="1032"/>
      <c r="AN5" s="1032"/>
      <c r="AO5" s="1032"/>
      <c r="AP5" s="1032"/>
      <c r="AQ5" s="1032"/>
      <c r="AR5" s="1032"/>
      <c r="AS5" s="1035"/>
      <c r="AT5" s="1043"/>
      <c r="AU5" s="1044"/>
      <c r="AV5" s="1044"/>
      <c r="AW5" s="1044"/>
      <c r="AX5" s="1044"/>
      <c r="AY5" s="1044"/>
      <c r="AZ5" s="1044"/>
      <c r="BA5" s="1044"/>
      <c r="BB5" s="1044"/>
      <c r="BC5" s="1044"/>
      <c r="BD5" s="1044"/>
      <c r="BE5" s="1044"/>
      <c r="BF5" s="1045"/>
      <c r="BG5" s="1023"/>
      <c r="BH5" s="1023"/>
      <c r="BI5" s="1027"/>
      <c r="BJ5" s="173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4"/>
      <c r="CB5" s="34"/>
    </row>
    <row r="6" spans="1:98" s="6" customFormat="1" ht="28.5" customHeight="1" x14ac:dyDescent="0.2">
      <c r="A6" s="1021"/>
      <c r="B6" s="1024"/>
      <c r="C6" s="1024"/>
      <c r="D6" s="1030"/>
      <c r="E6" s="35">
        <v>1</v>
      </c>
      <c r="F6" s="35">
        <v>2</v>
      </c>
      <c r="G6" s="35">
        <v>3</v>
      </c>
      <c r="H6" s="35">
        <v>4</v>
      </c>
      <c r="I6" s="35">
        <v>5</v>
      </c>
      <c r="J6" s="35">
        <v>6</v>
      </c>
      <c r="K6" s="35">
        <v>7</v>
      </c>
      <c r="L6" s="35">
        <v>8</v>
      </c>
      <c r="M6" s="35">
        <v>9</v>
      </c>
      <c r="N6" s="35">
        <v>10</v>
      </c>
      <c r="O6" s="35">
        <v>11</v>
      </c>
      <c r="P6" s="35">
        <v>12</v>
      </c>
      <c r="Q6" s="35" t="s">
        <v>61</v>
      </c>
      <c r="R6" s="1024"/>
      <c r="S6" s="1034"/>
      <c r="T6" s="35">
        <v>1</v>
      </c>
      <c r="U6" s="35">
        <v>2</v>
      </c>
      <c r="V6" s="35">
        <v>3</v>
      </c>
      <c r="W6" s="35">
        <v>4</v>
      </c>
      <c r="X6" s="35">
        <v>5</v>
      </c>
      <c r="Y6" s="35">
        <v>6</v>
      </c>
      <c r="Z6" s="35">
        <v>7</v>
      </c>
      <c r="AA6" s="35">
        <v>8</v>
      </c>
      <c r="AB6" s="35">
        <v>9</v>
      </c>
      <c r="AC6" s="35">
        <v>10</v>
      </c>
      <c r="AD6" s="35">
        <v>11</v>
      </c>
      <c r="AE6" s="35">
        <v>12</v>
      </c>
      <c r="AF6" s="1034"/>
      <c r="AG6" s="35">
        <v>1</v>
      </c>
      <c r="AH6" s="35">
        <v>2</v>
      </c>
      <c r="AI6" s="35">
        <v>3</v>
      </c>
      <c r="AJ6" s="35">
        <v>4</v>
      </c>
      <c r="AK6" s="35">
        <v>5</v>
      </c>
      <c r="AL6" s="35">
        <v>6</v>
      </c>
      <c r="AM6" s="35">
        <v>7</v>
      </c>
      <c r="AN6" s="35">
        <v>8</v>
      </c>
      <c r="AO6" s="35">
        <v>9</v>
      </c>
      <c r="AP6" s="35">
        <v>10</v>
      </c>
      <c r="AQ6" s="35">
        <v>11</v>
      </c>
      <c r="AR6" s="35">
        <v>12</v>
      </c>
      <c r="AS6" s="35" t="s">
        <v>51</v>
      </c>
      <c r="AT6" s="266">
        <v>1</v>
      </c>
      <c r="AU6" s="266">
        <v>2</v>
      </c>
      <c r="AV6" s="266">
        <v>3</v>
      </c>
      <c r="AW6" s="266">
        <v>4</v>
      </c>
      <c r="AX6" s="266">
        <v>5</v>
      </c>
      <c r="AY6" s="266">
        <v>6</v>
      </c>
      <c r="AZ6" s="266">
        <v>7</v>
      </c>
      <c r="BA6" s="266">
        <v>8</v>
      </c>
      <c r="BB6" s="266">
        <v>9</v>
      </c>
      <c r="BC6" s="266">
        <v>10</v>
      </c>
      <c r="BD6" s="266">
        <v>11</v>
      </c>
      <c r="BE6" s="266">
        <v>12</v>
      </c>
      <c r="BF6" s="35" t="s">
        <v>51</v>
      </c>
      <c r="BG6" s="1024"/>
      <c r="BH6" s="1024"/>
      <c r="BI6" s="1028"/>
      <c r="BJ6" s="7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</row>
    <row r="7" spans="1:98" s="7" customFormat="1" ht="24.75" customHeight="1" x14ac:dyDescent="0.2">
      <c r="A7" s="58">
        <v>1</v>
      </c>
      <c r="B7" s="949" t="s">
        <v>154</v>
      </c>
      <c r="C7" s="38" t="s">
        <v>65</v>
      </c>
      <c r="D7" s="950">
        <v>60</v>
      </c>
      <c r="E7" s="950">
        <v>60</v>
      </c>
      <c r="F7" s="39"/>
      <c r="G7" s="39"/>
      <c r="H7" s="39"/>
      <c r="I7" s="39"/>
      <c r="J7" s="39"/>
      <c r="K7" s="39"/>
      <c r="L7" s="39"/>
      <c r="M7" s="39"/>
      <c r="N7" s="39"/>
      <c r="O7" s="39"/>
      <c r="P7" s="39"/>
      <c r="Q7" s="40">
        <f>SUM(E7:P7)</f>
        <v>60</v>
      </c>
      <c r="R7" s="108" t="s">
        <v>71</v>
      </c>
      <c r="S7" s="951">
        <v>8800</v>
      </c>
      <c r="T7" s="109">
        <v>8000</v>
      </c>
      <c r="U7" s="109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94">
        <f>SUM(Q7*S7)</f>
        <v>528000</v>
      </c>
      <c r="AG7" s="95">
        <f>T7*E7</f>
        <v>480000</v>
      </c>
      <c r="AH7" s="95">
        <f t="shared" ref="AG7:AI10" si="0">U7*F7</f>
        <v>0</v>
      </c>
      <c r="AI7" s="95">
        <f t="shared" si="0"/>
        <v>0</v>
      </c>
      <c r="AJ7" s="95">
        <f t="shared" ref="AJ7:AR10" si="1">W7*H7</f>
        <v>0</v>
      </c>
      <c r="AK7" s="95">
        <f t="shared" si="1"/>
        <v>0</v>
      </c>
      <c r="AL7" s="95">
        <f t="shared" si="1"/>
        <v>0</v>
      </c>
      <c r="AM7" s="95">
        <f t="shared" si="1"/>
        <v>0</v>
      </c>
      <c r="AN7" s="95">
        <f t="shared" si="1"/>
        <v>0</v>
      </c>
      <c r="AO7" s="95">
        <f t="shared" si="1"/>
        <v>0</v>
      </c>
      <c r="AP7" s="95">
        <f t="shared" si="1"/>
        <v>0</v>
      </c>
      <c r="AQ7" s="95">
        <f t="shared" si="1"/>
        <v>0</v>
      </c>
      <c r="AR7" s="95">
        <f t="shared" si="1"/>
        <v>0</v>
      </c>
      <c r="AS7" s="96">
        <f>SUM(AG7:AR7)</f>
        <v>480000</v>
      </c>
      <c r="AT7" s="95">
        <f>SUM(AG7*4%)</f>
        <v>19200</v>
      </c>
      <c r="AU7" s="95">
        <f t="shared" ref="AU7:AV10" si="2">SUM(AH7*14%)</f>
        <v>0</v>
      </c>
      <c r="AV7" s="95">
        <f t="shared" si="2"/>
        <v>0</v>
      </c>
      <c r="AW7" s="95">
        <f>SUM(AJ7*4%)</f>
        <v>0</v>
      </c>
      <c r="AX7" s="95">
        <f t="shared" ref="AX7:BE10" si="3">SUM(AK7*14%)</f>
        <v>0</v>
      </c>
      <c r="AY7" s="95">
        <f t="shared" si="3"/>
        <v>0</v>
      </c>
      <c r="AZ7" s="95">
        <f t="shared" si="3"/>
        <v>0</v>
      </c>
      <c r="BA7" s="95">
        <f t="shared" si="3"/>
        <v>0</v>
      </c>
      <c r="BB7" s="95">
        <f t="shared" si="3"/>
        <v>0</v>
      </c>
      <c r="BC7" s="95">
        <f t="shared" si="3"/>
        <v>0</v>
      </c>
      <c r="BD7" s="95">
        <f t="shared" si="3"/>
        <v>0</v>
      </c>
      <c r="BE7" s="95">
        <f t="shared" si="3"/>
        <v>0</v>
      </c>
      <c r="BF7" s="97">
        <f>SUM(AT7:BE7)</f>
        <v>19200</v>
      </c>
      <c r="BG7" s="98">
        <f>AF7-AS7-BF7</f>
        <v>28800</v>
      </c>
      <c r="BH7" s="99">
        <f>S7*D7</f>
        <v>528000</v>
      </c>
      <c r="BI7" s="100">
        <f>BH7-AS7-BF7</f>
        <v>28800</v>
      </c>
      <c r="BJ7" s="268">
        <f>SUM(Q7/D7)</f>
        <v>1</v>
      </c>
      <c r="BK7" s="52"/>
      <c r="BL7" s="52"/>
      <c r="BM7" s="52"/>
      <c r="BN7" s="52"/>
      <c r="BO7" s="52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</row>
    <row r="8" spans="1:98" s="7" customFormat="1" ht="24.75" customHeight="1" x14ac:dyDescent="0.2">
      <c r="A8" s="58">
        <v>2</v>
      </c>
      <c r="B8" s="949" t="s">
        <v>155</v>
      </c>
      <c r="C8" s="38" t="s">
        <v>65</v>
      </c>
      <c r="D8" s="950">
        <v>60</v>
      </c>
      <c r="E8" s="950">
        <v>60</v>
      </c>
      <c r="F8" s="39"/>
      <c r="G8" s="39"/>
      <c r="H8" s="39"/>
      <c r="I8" s="39"/>
      <c r="J8" s="39"/>
      <c r="K8" s="39"/>
      <c r="L8" s="39"/>
      <c r="M8" s="39"/>
      <c r="N8" s="39"/>
      <c r="O8" s="39"/>
      <c r="P8" s="39"/>
      <c r="Q8" s="40">
        <f>SUM(E8:P8)</f>
        <v>60</v>
      </c>
      <c r="R8" s="108" t="s">
        <v>71</v>
      </c>
      <c r="S8" s="951">
        <v>24200</v>
      </c>
      <c r="T8" s="109">
        <v>22000</v>
      </c>
      <c r="U8" s="42"/>
      <c r="V8" s="42"/>
      <c r="W8" s="42"/>
      <c r="X8" s="42"/>
      <c r="Y8" s="42"/>
      <c r="Z8" s="42"/>
      <c r="AA8" s="42"/>
      <c r="AB8" s="42"/>
      <c r="AC8" s="42"/>
      <c r="AD8" s="42"/>
      <c r="AE8" s="42"/>
      <c r="AF8" s="94">
        <f t="shared" ref="AF8:AF10" si="4">SUM(Q8*S8)</f>
        <v>1452000</v>
      </c>
      <c r="AG8" s="95">
        <f t="shared" si="0"/>
        <v>1320000</v>
      </c>
      <c r="AH8" s="95">
        <f t="shared" si="0"/>
        <v>0</v>
      </c>
      <c r="AI8" s="95">
        <f t="shared" si="0"/>
        <v>0</v>
      </c>
      <c r="AJ8" s="95">
        <f t="shared" si="1"/>
        <v>0</v>
      </c>
      <c r="AK8" s="95">
        <f t="shared" si="1"/>
        <v>0</v>
      </c>
      <c r="AL8" s="95">
        <f t="shared" si="1"/>
        <v>0</v>
      </c>
      <c r="AM8" s="95">
        <f t="shared" si="1"/>
        <v>0</v>
      </c>
      <c r="AN8" s="95">
        <f t="shared" si="1"/>
        <v>0</v>
      </c>
      <c r="AO8" s="95">
        <f t="shared" si="1"/>
        <v>0</v>
      </c>
      <c r="AP8" s="95">
        <f t="shared" si="1"/>
        <v>0</v>
      </c>
      <c r="AQ8" s="95">
        <f t="shared" si="1"/>
        <v>0</v>
      </c>
      <c r="AR8" s="95">
        <f t="shared" si="1"/>
        <v>0</v>
      </c>
      <c r="AS8" s="96">
        <f>SUM(AG8:AR8)</f>
        <v>1320000</v>
      </c>
      <c r="AT8" s="95">
        <f t="shared" ref="AT8:AT10" si="5">SUM(AG8*4%)</f>
        <v>52800</v>
      </c>
      <c r="AU8" s="95">
        <f t="shared" si="2"/>
        <v>0</v>
      </c>
      <c r="AV8" s="95">
        <f t="shared" si="2"/>
        <v>0</v>
      </c>
      <c r="AW8" s="95">
        <f>SUM(AJ8*4%)</f>
        <v>0</v>
      </c>
      <c r="AX8" s="95">
        <f t="shared" si="3"/>
        <v>0</v>
      </c>
      <c r="AY8" s="95">
        <f t="shared" si="3"/>
        <v>0</v>
      </c>
      <c r="AZ8" s="95">
        <f t="shared" si="3"/>
        <v>0</v>
      </c>
      <c r="BA8" s="95">
        <f t="shared" si="3"/>
        <v>0</v>
      </c>
      <c r="BB8" s="95">
        <f t="shared" si="3"/>
        <v>0</v>
      </c>
      <c r="BC8" s="95">
        <f t="shared" si="3"/>
        <v>0</v>
      </c>
      <c r="BD8" s="95">
        <f t="shared" si="3"/>
        <v>0</v>
      </c>
      <c r="BE8" s="95">
        <f t="shared" si="3"/>
        <v>0</v>
      </c>
      <c r="BF8" s="97">
        <f>SUM(AT8:BE8)</f>
        <v>52800</v>
      </c>
      <c r="BG8" s="98">
        <f>AF8-AS8-BF8</f>
        <v>79200</v>
      </c>
      <c r="BH8" s="99">
        <f>S8*D8</f>
        <v>1452000</v>
      </c>
      <c r="BI8" s="100">
        <f>BH8-AS8-BF8</f>
        <v>79200</v>
      </c>
      <c r="BJ8" s="268">
        <f>SUM(Q8/D8)</f>
        <v>1</v>
      </c>
      <c r="BK8" s="52"/>
      <c r="BL8" s="52"/>
      <c r="BM8" s="52"/>
      <c r="BN8" s="52"/>
      <c r="BO8" s="52"/>
      <c r="BP8" s="61"/>
      <c r="BQ8" s="61"/>
      <c r="BR8" s="61"/>
      <c r="BS8" s="61"/>
      <c r="BT8" s="61"/>
      <c r="BU8" s="61"/>
      <c r="BV8" s="61"/>
      <c r="BW8" s="61"/>
      <c r="BX8" s="61"/>
      <c r="BY8" s="61"/>
      <c r="BZ8" s="61"/>
      <c r="CA8" s="61"/>
      <c r="CB8" s="61"/>
    </row>
    <row r="9" spans="1:98" s="7" customFormat="1" ht="24.75" customHeight="1" x14ac:dyDescent="0.2">
      <c r="A9" s="58">
        <v>3</v>
      </c>
      <c r="B9" s="949" t="s">
        <v>156</v>
      </c>
      <c r="C9" s="38" t="s">
        <v>65</v>
      </c>
      <c r="D9" s="950">
        <v>6</v>
      </c>
      <c r="E9" s="950">
        <v>6</v>
      </c>
      <c r="F9" s="39"/>
      <c r="G9" s="39"/>
      <c r="H9" s="39"/>
      <c r="I9" s="39"/>
      <c r="J9" s="39"/>
      <c r="K9" s="39"/>
      <c r="L9" s="39"/>
      <c r="M9" s="39"/>
      <c r="N9" s="39"/>
      <c r="O9" s="39"/>
      <c r="P9" s="39"/>
      <c r="Q9" s="40">
        <f>SUM(E9:P9)</f>
        <v>6</v>
      </c>
      <c r="R9" s="108" t="s">
        <v>6</v>
      </c>
      <c r="S9" s="951">
        <v>50000</v>
      </c>
      <c r="T9" s="109">
        <v>45000</v>
      </c>
      <c r="U9" s="42"/>
      <c r="V9" s="42"/>
      <c r="W9" s="42"/>
      <c r="X9" s="42"/>
      <c r="Y9" s="42"/>
      <c r="Z9" s="42"/>
      <c r="AA9" s="42"/>
      <c r="AB9" s="42"/>
      <c r="AC9" s="42"/>
      <c r="AD9" s="42"/>
      <c r="AE9" s="42"/>
      <c r="AF9" s="94">
        <f t="shared" si="4"/>
        <v>300000</v>
      </c>
      <c r="AG9" s="95">
        <f t="shared" si="0"/>
        <v>270000</v>
      </c>
      <c r="AH9" s="95">
        <f t="shared" si="0"/>
        <v>0</v>
      </c>
      <c r="AI9" s="95">
        <f t="shared" si="0"/>
        <v>0</v>
      </c>
      <c r="AJ9" s="95">
        <f t="shared" si="1"/>
        <v>0</v>
      </c>
      <c r="AK9" s="95">
        <f t="shared" si="1"/>
        <v>0</v>
      </c>
      <c r="AL9" s="95">
        <f t="shared" si="1"/>
        <v>0</v>
      </c>
      <c r="AM9" s="95">
        <f t="shared" si="1"/>
        <v>0</v>
      </c>
      <c r="AN9" s="95">
        <f t="shared" si="1"/>
        <v>0</v>
      </c>
      <c r="AO9" s="95">
        <f t="shared" si="1"/>
        <v>0</v>
      </c>
      <c r="AP9" s="95">
        <f t="shared" si="1"/>
        <v>0</v>
      </c>
      <c r="AQ9" s="95">
        <f t="shared" si="1"/>
        <v>0</v>
      </c>
      <c r="AR9" s="95">
        <f t="shared" si="1"/>
        <v>0</v>
      </c>
      <c r="AS9" s="96">
        <f>SUM(AG9:AR9)</f>
        <v>270000</v>
      </c>
      <c r="AT9" s="95">
        <f t="shared" si="5"/>
        <v>10800</v>
      </c>
      <c r="AU9" s="95">
        <f t="shared" si="2"/>
        <v>0</v>
      </c>
      <c r="AV9" s="95">
        <f t="shared" si="2"/>
        <v>0</v>
      </c>
      <c r="AW9" s="95">
        <f>SUM(AJ9*4%)</f>
        <v>0</v>
      </c>
      <c r="AX9" s="95">
        <f t="shared" si="3"/>
        <v>0</v>
      </c>
      <c r="AY9" s="95">
        <f t="shared" si="3"/>
        <v>0</v>
      </c>
      <c r="AZ9" s="95">
        <f t="shared" si="3"/>
        <v>0</v>
      </c>
      <c r="BA9" s="95">
        <f t="shared" si="3"/>
        <v>0</v>
      </c>
      <c r="BB9" s="95">
        <f t="shared" si="3"/>
        <v>0</v>
      </c>
      <c r="BC9" s="95">
        <f t="shared" si="3"/>
        <v>0</v>
      </c>
      <c r="BD9" s="95">
        <f t="shared" si="3"/>
        <v>0</v>
      </c>
      <c r="BE9" s="95">
        <f t="shared" si="3"/>
        <v>0</v>
      </c>
      <c r="BF9" s="97">
        <f>SUM(AT9:BE9)</f>
        <v>10800</v>
      </c>
      <c r="BG9" s="98">
        <f>AF9-AS9-BF9</f>
        <v>19200</v>
      </c>
      <c r="BH9" s="99">
        <f>S9*D9</f>
        <v>300000</v>
      </c>
      <c r="BI9" s="100">
        <f>BH9-AS9-BF9</f>
        <v>19200</v>
      </c>
      <c r="BJ9" s="268">
        <f>SUM(Q9/D9)</f>
        <v>1</v>
      </c>
      <c r="BK9" s="52"/>
      <c r="BL9" s="52"/>
      <c r="BM9" s="52"/>
      <c r="BN9" s="52"/>
      <c r="BO9" s="52"/>
      <c r="BP9" s="52"/>
      <c r="BQ9" s="61"/>
      <c r="BR9" s="61"/>
      <c r="BS9" s="61"/>
      <c r="BT9" s="61"/>
      <c r="BU9" s="61"/>
      <c r="BV9" s="61"/>
      <c r="BW9" s="61"/>
      <c r="BX9" s="61"/>
      <c r="BY9" s="61"/>
      <c r="BZ9" s="61"/>
      <c r="CA9" s="61"/>
      <c r="CB9" s="61"/>
    </row>
    <row r="10" spans="1:98" s="7" customFormat="1" ht="24.75" customHeight="1" thickBot="1" x14ac:dyDescent="0.25">
      <c r="A10" s="58">
        <v>4</v>
      </c>
      <c r="B10" s="949" t="s">
        <v>157</v>
      </c>
      <c r="C10" s="38" t="s">
        <v>65</v>
      </c>
      <c r="D10" s="382">
        <v>2</v>
      </c>
      <c r="E10" s="382">
        <v>2</v>
      </c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40">
        <f>SUM(E10:P10)</f>
        <v>2</v>
      </c>
      <c r="R10" s="108" t="s">
        <v>55</v>
      </c>
      <c r="S10" s="951">
        <v>35000</v>
      </c>
      <c r="T10" s="109">
        <v>30000</v>
      </c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  <c r="AF10" s="94">
        <f t="shared" si="4"/>
        <v>70000</v>
      </c>
      <c r="AG10" s="95">
        <f t="shared" si="0"/>
        <v>60000</v>
      </c>
      <c r="AH10" s="95">
        <f t="shared" si="0"/>
        <v>0</v>
      </c>
      <c r="AI10" s="95">
        <f t="shared" si="0"/>
        <v>0</v>
      </c>
      <c r="AJ10" s="95">
        <f t="shared" si="1"/>
        <v>0</v>
      </c>
      <c r="AK10" s="95">
        <f t="shared" si="1"/>
        <v>0</v>
      </c>
      <c r="AL10" s="95">
        <f t="shared" si="1"/>
        <v>0</v>
      </c>
      <c r="AM10" s="95">
        <f t="shared" si="1"/>
        <v>0</v>
      </c>
      <c r="AN10" s="95">
        <f t="shared" si="1"/>
        <v>0</v>
      </c>
      <c r="AO10" s="95">
        <f t="shared" si="1"/>
        <v>0</v>
      </c>
      <c r="AP10" s="95">
        <f t="shared" si="1"/>
        <v>0</v>
      </c>
      <c r="AQ10" s="95">
        <f t="shared" si="1"/>
        <v>0</v>
      </c>
      <c r="AR10" s="95">
        <f t="shared" si="1"/>
        <v>0</v>
      </c>
      <c r="AS10" s="96">
        <f>SUM(AG10:AR10)</f>
        <v>60000</v>
      </c>
      <c r="AT10" s="95">
        <f t="shared" si="5"/>
        <v>2400</v>
      </c>
      <c r="AU10" s="95">
        <f t="shared" si="2"/>
        <v>0</v>
      </c>
      <c r="AV10" s="95">
        <f t="shared" si="2"/>
        <v>0</v>
      </c>
      <c r="AW10" s="95">
        <f>SUM(AJ10*4%)</f>
        <v>0</v>
      </c>
      <c r="AX10" s="95">
        <f t="shared" si="3"/>
        <v>0</v>
      </c>
      <c r="AY10" s="95">
        <f t="shared" si="3"/>
        <v>0</v>
      </c>
      <c r="AZ10" s="95">
        <f t="shared" si="3"/>
        <v>0</v>
      </c>
      <c r="BA10" s="95">
        <f t="shared" si="3"/>
        <v>0</v>
      </c>
      <c r="BB10" s="95">
        <f t="shared" si="3"/>
        <v>0</v>
      </c>
      <c r="BC10" s="95">
        <f t="shared" si="3"/>
        <v>0</v>
      </c>
      <c r="BD10" s="95">
        <f t="shared" si="3"/>
        <v>0</v>
      </c>
      <c r="BE10" s="95">
        <f t="shared" si="3"/>
        <v>0</v>
      </c>
      <c r="BF10" s="97">
        <f>SUM(AT10:BE10)</f>
        <v>2400</v>
      </c>
      <c r="BG10" s="98">
        <f>AF10-AS10-BF10</f>
        <v>7600</v>
      </c>
      <c r="BH10" s="99">
        <f>S10*D10</f>
        <v>70000</v>
      </c>
      <c r="BI10" s="100">
        <f>BH10-AS10-BF10</f>
        <v>7600</v>
      </c>
      <c r="BJ10" s="268">
        <f>SUM(Q10/D10)</f>
        <v>1</v>
      </c>
      <c r="BK10" s="52"/>
      <c r="BL10" s="52"/>
      <c r="BM10" s="52"/>
      <c r="BN10" s="52"/>
      <c r="BO10" s="52"/>
      <c r="BP10" s="52"/>
      <c r="BQ10" s="61"/>
      <c r="BR10" s="61"/>
      <c r="BS10" s="61"/>
      <c r="BT10" s="61"/>
      <c r="BU10" s="61"/>
      <c r="BV10" s="61"/>
      <c r="BW10" s="61"/>
      <c r="BX10" s="61"/>
      <c r="BY10" s="61"/>
      <c r="BZ10" s="61"/>
      <c r="CA10" s="61"/>
      <c r="CB10" s="61"/>
    </row>
    <row r="11" spans="1:98" s="54" customFormat="1" ht="24.75" customHeight="1" thickBot="1" x14ac:dyDescent="0.25">
      <c r="A11" s="62"/>
      <c r="B11" s="63" t="s">
        <v>15</v>
      </c>
      <c r="C11" s="63"/>
      <c r="D11" s="383"/>
      <c r="E11" s="65"/>
      <c r="F11" s="65"/>
      <c r="G11" s="65"/>
      <c r="H11" s="65"/>
      <c r="I11" s="65"/>
      <c r="J11" s="65"/>
      <c r="K11" s="65"/>
      <c r="L11" s="65"/>
      <c r="M11" s="65"/>
      <c r="N11" s="65"/>
      <c r="O11" s="65"/>
      <c r="P11" s="65"/>
      <c r="Q11" s="66"/>
      <c r="R11" s="102"/>
      <c r="S11" s="64"/>
      <c r="T11" s="67"/>
      <c r="U11" s="67"/>
      <c r="V11" s="67"/>
      <c r="W11" s="67"/>
      <c r="X11" s="67"/>
      <c r="Y11" s="67"/>
      <c r="Z11" s="67"/>
      <c r="AA11" s="67"/>
      <c r="AB11" s="67"/>
      <c r="AC11" s="67"/>
      <c r="AD11" s="67"/>
      <c r="AE11" s="67"/>
      <c r="AF11" s="103">
        <f t="shared" ref="AF11:BF11" si="6">SUM(AF7:AF10)</f>
        <v>2350000</v>
      </c>
      <c r="AG11" s="103">
        <f t="shared" si="6"/>
        <v>2130000</v>
      </c>
      <c r="AH11" s="103">
        <f t="shared" si="6"/>
        <v>0</v>
      </c>
      <c r="AI11" s="103">
        <f t="shared" si="6"/>
        <v>0</v>
      </c>
      <c r="AJ11" s="103">
        <f t="shared" ref="AJ11:AR11" si="7">SUM(AJ7:AJ10)</f>
        <v>0</v>
      </c>
      <c r="AK11" s="103">
        <f t="shared" si="7"/>
        <v>0</v>
      </c>
      <c r="AL11" s="103">
        <f t="shared" si="7"/>
        <v>0</v>
      </c>
      <c r="AM11" s="103">
        <f t="shared" si="7"/>
        <v>0</v>
      </c>
      <c r="AN11" s="103">
        <f t="shared" si="7"/>
        <v>0</v>
      </c>
      <c r="AO11" s="103">
        <f t="shared" si="7"/>
        <v>0</v>
      </c>
      <c r="AP11" s="103">
        <f t="shared" si="7"/>
        <v>0</v>
      </c>
      <c r="AQ11" s="103">
        <f t="shared" si="7"/>
        <v>0</v>
      </c>
      <c r="AR11" s="103">
        <f t="shared" si="7"/>
        <v>0</v>
      </c>
      <c r="AS11" s="103">
        <f t="shared" si="6"/>
        <v>2130000</v>
      </c>
      <c r="AT11" s="103">
        <f t="shared" si="6"/>
        <v>85200</v>
      </c>
      <c r="AU11" s="103">
        <f t="shared" si="6"/>
        <v>0</v>
      </c>
      <c r="AV11" s="103">
        <f t="shared" si="6"/>
        <v>0</v>
      </c>
      <c r="AW11" s="103">
        <f t="shared" ref="AW11:BE11" si="8">SUM(AW7:AW10)</f>
        <v>0</v>
      </c>
      <c r="AX11" s="103">
        <f t="shared" si="8"/>
        <v>0</v>
      </c>
      <c r="AY11" s="103">
        <f t="shared" si="8"/>
        <v>0</v>
      </c>
      <c r="AZ11" s="103">
        <f t="shared" si="8"/>
        <v>0</v>
      </c>
      <c r="BA11" s="103">
        <f t="shared" si="8"/>
        <v>0</v>
      </c>
      <c r="BB11" s="103">
        <f t="shared" si="8"/>
        <v>0</v>
      </c>
      <c r="BC11" s="103">
        <f t="shared" si="8"/>
        <v>0</v>
      </c>
      <c r="BD11" s="103">
        <f t="shared" si="8"/>
        <v>0</v>
      </c>
      <c r="BE11" s="103">
        <f t="shared" si="8"/>
        <v>0</v>
      </c>
      <c r="BF11" s="103">
        <f t="shared" si="6"/>
        <v>85200</v>
      </c>
      <c r="BG11" s="104">
        <f>AF11-AS11-BF11</f>
        <v>134800</v>
      </c>
      <c r="BH11" s="103">
        <f>SUM(BH7:BH10)</f>
        <v>2350000</v>
      </c>
      <c r="BI11" s="103">
        <f>SUM(BI7:BI10)</f>
        <v>134800</v>
      </c>
      <c r="BJ11" s="269">
        <f>SUM(BJ7:BJ10)/4</f>
        <v>1</v>
      </c>
      <c r="BK11" s="69"/>
      <c r="BL11" s="69"/>
      <c r="BM11" s="69"/>
      <c r="BN11" s="69"/>
      <c r="BO11" s="69"/>
      <c r="BP11" s="69"/>
      <c r="BQ11" s="69"/>
      <c r="BR11" s="69"/>
      <c r="BS11" s="69"/>
      <c r="BT11" s="69"/>
      <c r="BU11" s="69"/>
      <c r="BV11" s="69"/>
      <c r="BW11" s="69"/>
      <c r="BX11" s="69"/>
      <c r="BY11" s="69"/>
      <c r="BZ11" s="69"/>
      <c r="CA11" s="69"/>
      <c r="CB11" s="69"/>
    </row>
    <row r="12" spans="1:98" s="29" customFormat="1" ht="24.75" customHeight="1" x14ac:dyDescent="0.2">
      <c r="A12" s="70"/>
      <c r="D12" s="384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AE12" s="57"/>
      <c r="AS12" s="71"/>
      <c r="BF12" s="72">
        <f>SUM(AS11+BF11)</f>
        <v>2215200</v>
      </c>
      <c r="BG12" s="73">
        <f>AF11-AS11-BF11</f>
        <v>134800</v>
      </c>
      <c r="BH12" s="74">
        <f>SUM(BI11+AS11+BF11)</f>
        <v>2350000</v>
      </c>
      <c r="BI12" s="75">
        <f>SUM(BG11)</f>
        <v>134800</v>
      </c>
      <c r="BJ12" s="57" t="s">
        <v>78</v>
      </c>
      <c r="BK12" s="57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</row>
    <row r="13" spans="1:98" s="29" customFormat="1" ht="24.75" customHeight="1" x14ac:dyDescent="0.2">
      <c r="A13" s="70"/>
      <c r="D13" s="384"/>
      <c r="E13" s="70"/>
      <c r="F13" s="70"/>
      <c r="G13" s="70"/>
      <c r="H13" s="70"/>
      <c r="I13" s="70"/>
      <c r="J13" s="70"/>
      <c r="K13" s="70"/>
      <c r="L13" s="70"/>
      <c r="M13" s="70"/>
      <c r="N13" s="70"/>
      <c r="O13" s="70"/>
      <c r="P13" s="70"/>
      <c r="Q13" s="70"/>
      <c r="T13" s="267"/>
      <c r="AE13" s="57"/>
      <c r="AS13" s="57"/>
      <c r="AT13" s="170">
        <f>SUM(AG11+AT11)</f>
        <v>2215200</v>
      </c>
      <c r="AU13" s="170">
        <f t="shared" ref="AU13:BE13" si="9">SUM(AH11+AU11)</f>
        <v>0</v>
      </c>
      <c r="AV13" s="170">
        <f t="shared" si="9"/>
        <v>0</v>
      </c>
      <c r="AW13" s="170">
        <f t="shared" si="9"/>
        <v>0</v>
      </c>
      <c r="AX13" s="170">
        <f t="shared" si="9"/>
        <v>0</v>
      </c>
      <c r="AY13" s="170">
        <f t="shared" si="9"/>
        <v>0</v>
      </c>
      <c r="AZ13" s="170">
        <f t="shared" si="9"/>
        <v>0</v>
      </c>
      <c r="BA13" s="170">
        <f t="shared" si="9"/>
        <v>0</v>
      </c>
      <c r="BB13" s="170">
        <f t="shared" si="9"/>
        <v>0</v>
      </c>
      <c r="BC13" s="170">
        <f t="shared" si="9"/>
        <v>0</v>
      </c>
      <c r="BD13" s="170">
        <f t="shared" si="9"/>
        <v>0</v>
      </c>
      <c r="BE13" s="170">
        <f t="shared" si="9"/>
        <v>0</v>
      </c>
      <c r="BF13" s="170">
        <f>SUM(AT13:BE13)</f>
        <v>2215200</v>
      </c>
      <c r="BG13" s="57"/>
      <c r="BH13" s="76"/>
      <c r="BI13" s="77">
        <f>SUM(BI11-BI12)</f>
        <v>0</v>
      </c>
      <c r="BJ13" s="57" t="s">
        <v>77</v>
      </c>
      <c r="BK13" s="57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</row>
    <row r="14" spans="1:98" s="29" customFormat="1" ht="16.5" customHeight="1" x14ac:dyDescent="0.2">
      <c r="A14" s="1015" t="s">
        <v>43</v>
      </c>
      <c r="B14" s="1016"/>
      <c r="C14" s="171" t="s">
        <v>158</v>
      </c>
      <c r="D14" s="380"/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174"/>
      <c r="U14" s="174"/>
      <c r="V14" s="174"/>
      <c r="W14" s="174"/>
      <c r="X14" s="174"/>
      <c r="Y14" s="174"/>
      <c r="Z14" s="174"/>
      <c r="AA14" s="174"/>
      <c r="AB14" s="174"/>
      <c r="AC14" s="174"/>
      <c r="AD14" s="174"/>
      <c r="AE14" s="175"/>
      <c r="AF14" s="32"/>
      <c r="AG14" s="174"/>
      <c r="AH14" s="174"/>
      <c r="AI14" s="174"/>
      <c r="AJ14" s="174"/>
      <c r="AK14" s="174"/>
      <c r="AL14" s="174"/>
      <c r="AM14" s="174"/>
      <c r="AN14" s="174"/>
      <c r="AO14" s="174"/>
      <c r="AP14" s="174"/>
      <c r="AQ14" s="174"/>
      <c r="AR14" s="174"/>
      <c r="AS14" s="176"/>
      <c r="AT14" s="174"/>
      <c r="AU14" s="174"/>
      <c r="AV14" s="174"/>
      <c r="AW14" s="174"/>
      <c r="AX14" s="174"/>
      <c r="AY14" s="174"/>
      <c r="AZ14" s="174"/>
      <c r="BA14" s="174"/>
      <c r="BB14" s="174"/>
      <c r="BC14" s="174"/>
      <c r="BD14" s="174"/>
      <c r="BE14" s="174"/>
      <c r="BF14" s="176"/>
      <c r="BG14" s="176"/>
      <c r="BH14" s="173"/>
      <c r="BI14" s="177"/>
      <c r="BJ14" s="173"/>
      <c r="BK14" s="174"/>
      <c r="BL14" s="174"/>
      <c r="BM14" s="174"/>
      <c r="BN14" s="174"/>
      <c r="BO14" s="174"/>
      <c r="BP14" s="175"/>
      <c r="BQ14" s="174"/>
      <c r="BR14" s="174"/>
      <c r="BS14" s="174"/>
      <c r="BT14" s="174"/>
      <c r="BU14" s="174"/>
      <c r="BV14" s="176"/>
      <c r="BW14" s="176"/>
      <c r="BX14" s="176"/>
      <c r="BY14" s="173"/>
      <c r="BZ14" s="177"/>
      <c r="CA14" s="176"/>
      <c r="CB14" s="176"/>
      <c r="CC14" s="33"/>
      <c r="CD14" s="33"/>
      <c r="CE14" s="33"/>
      <c r="CF14" s="33"/>
      <c r="CG14" s="33"/>
      <c r="CH14" s="178"/>
      <c r="CI14" s="33"/>
      <c r="CJ14" s="33"/>
      <c r="CK14" s="33"/>
      <c r="CL14" s="33"/>
      <c r="CM14" s="33"/>
      <c r="CN14" s="33"/>
      <c r="CO14" s="33"/>
      <c r="CP14" s="33"/>
      <c r="CQ14" s="33"/>
      <c r="CR14" s="33"/>
      <c r="CS14" s="33"/>
      <c r="CT14" s="33"/>
    </row>
    <row r="15" spans="1:98" s="29" customFormat="1" ht="16.5" customHeight="1" x14ac:dyDescent="0.2">
      <c r="A15" s="1017" t="s">
        <v>44</v>
      </c>
      <c r="B15" s="1018"/>
      <c r="C15" s="180" t="s">
        <v>151</v>
      </c>
      <c r="D15" s="381"/>
      <c r="E15" s="181"/>
      <c r="F15" s="181"/>
      <c r="G15" s="181"/>
      <c r="H15" s="181"/>
      <c r="I15" s="181"/>
      <c r="J15" s="181"/>
      <c r="K15" s="181"/>
      <c r="L15" s="181"/>
      <c r="M15" s="181"/>
      <c r="N15" s="181"/>
      <c r="O15" s="181"/>
      <c r="P15" s="181"/>
      <c r="Q15" s="181"/>
      <c r="R15" s="181"/>
      <c r="S15" s="181"/>
      <c r="T15" s="182"/>
      <c r="U15" s="182"/>
      <c r="V15" s="182"/>
      <c r="W15" s="182"/>
      <c r="X15" s="182"/>
      <c r="Y15" s="182"/>
      <c r="Z15" s="182"/>
      <c r="AA15" s="182"/>
      <c r="AB15" s="182"/>
      <c r="AC15" s="182"/>
      <c r="AD15" s="182"/>
      <c r="AE15" s="183"/>
      <c r="AF15" s="181"/>
      <c r="AG15" s="182"/>
      <c r="AH15" s="182"/>
      <c r="AI15" s="182"/>
      <c r="AJ15" s="182"/>
      <c r="AK15" s="182"/>
      <c r="AL15" s="182"/>
      <c r="AM15" s="182"/>
      <c r="AN15" s="182"/>
      <c r="AO15" s="182"/>
      <c r="AP15" s="182"/>
      <c r="AQ15" s="182"/>
      <c r="AR15" s="182"/>
      <c r="AS15" s="183"/>
      <c r="AT15" s="182"/>
      <c r="AU15" s="182"/>
      <c r="AV15" s="182"/>
      <c r="AW15" s="182"/>
      <c r="AX15" s="182"/>
      <c r="AY15" s="182"/>
      <c r="AZ15" s="182"/>
      <c r="BA15" s="182"/>
      <c r="BB15" s="182"/>
      <c r="BC15" s="182"/>
      <c r="BD15" s="182"/>
      <c r="BE15" s="182"/>
      <c r="BF15" s="183"/>
      <c r="BG15" s="183"/>
      <c r="BH15" s="179"/>
      <c r="BI15" s="184"/>
      <c r="BJ15" s="173"/>
      <c r="BK15" s="32"/>
      <c r="BL15" s="32"/>
      <c r="BM15" s="32"/>
      <c r="BN15" s="32"/>
      <c r="BO15" s="32"/>
      <c r="BP15" s="32"/>
      <c r="BQ15" s="32"/>
      <c r="BR15" s="32"/>
      <c r="BS15" s="32"/>
      <c r="BT15" s="32"/>
      <c r="BU15" s="32"/>
      <c r="BV15" s="32"/>
      <c r="BW15" s="32"/>
      <c r="BX15" s="32"/>
      <c r="BY15" s="32"/>
      <c r="BZ15" s="32"/>
      <c r="CA15" s="176"/>
      <c r="CB15" s="176"/>
      <c r="CC15" s="33">
        <v>1100000</v>
      </c>
      <c r="CD15" s="33"/>
      <c r="CE15" s="33"/>
      <c r="CF15" s="33"/>
      <c r="CG15" s="33"/>
      <c r="CH15" s="178"/>
      <c r="CI15" s="33"/>
      <c r="CJ15" s="33"/>
      <c r="CK15" s="33"/>
      <c r="CL15" s="33"/>
      <c r="CM15" s="33"/>
      <c r="CN15" s="33"/>
      <c r="CO15" s="33"/>
      <c r="CP15" s="33"/>
      <c r="CQ15" s="33"/>
      <c r="CR15" s="33"/>
      <c r="CS15" s="33"/>
      <c r="CT15" s="33"/>
    </row>
    <row r="16" spans="1:98" s="8" customFormat="1" ht="48.75" customHeight="1" x14ac:dyDescent="0.2">
      <c r="A16" s="1019" t="s">
        <v>45</v>
      </c>
      <c r="B16" s="1022" t="s">
        <v>46</v>
      </c>
      <c r="C16" s="1022" t="s">
        <v>62</v>
      </c>
      <c r="D16" s="1025" t="s">
        <v>47</v>
      </c>
      <c r="E16" s="1025"/>
      <c r="F16" s="1025"/>
      <c r="G16" s="1025"/>
      <c r="H16" s="1025"/>
      <c r="I16" s="1025"/>
      <c r="J16" s="1025"/>
      <c r="K16" s="1025"/>
      <c r="L16" s="1025"/>
      <c r="M16" s="1025"/>
      <c r="N16" s="1025"/>
      <c r="O16" s="1025"/>
      <c r="P16" s="1025"/>
      <c r="Q16" s="1025"/>
      <c r="R16" s="1022" t="s">
        <v>59</v>
      </c>
      <c r="S16" s="1036" t="s">
        <v>56</v>
      </c>
      <c r="T16" s="1037"/>
      <c r="U16" s="1037"/>
      <c r="V16" s="1037"/>
      <c r="W16" s="1037"/>
      <c r="X16" s="1037"/>
      <c r="Y16" s="1037"/>
      <c r="Z16" s="1037"/>
      <c r="AA16" s="1037"/>
      <c r="AB16" s="1037"/>
      <c r="AC16" s="1037"/>
      <c r="AD16" s="1037"/>
      <c r="AE16" s="1038"/>
      <c r="AF16" s="1039" t="s">
        <v>38</v>
      </c>
      <c r="AG16" s="1039"/>
      <c r="AH16" s="1039"/>
      <c r="AI16" s="1039"/>
      <c r="AJ16" s="1039"/>
      <c r="AK16" s="1039"/>
      <c r="AL16" s="1039"/>
      <c r="AM16" s="1039"/>
      <c r="AN16" s="1039"/>
      <c r="AO16" s="1039"/>
      <c r="AP16" s="1039"/>
      <c r="AQ16" s="1039"/>
      <c r="AR16" s="1039"/>
      <c r="AS16" s="1039"/>
      <c r="AT16" s="1040" t="s">
        <v>82</v>
      </c>
      <c r="AU16" s="1041"/>
      <c r="AV16" s="1041"/>
      <c r="AW16" s="1041"/>
      <c r="AX16" s="1041"/>
      <c r="AY16" s="1041"/>
      <c r="AZ16" s="1041"/>
      <c r="BA16" s="1041"/>
      <c r="BB16" s="1041"/>
      <c r="BC16" s="1041"/>
      <c r="BD16" s="1041"/>
      <c r="BE16" s="1041"/>
      <c r="BF16" s="1042"/>
      <c r="BG16" s="1022" t="s">
        <v>78</v>
      </c>
      <c r="BH16" s="1022" t="s">
        <v>561</v>
      </c>
      <c r="BI16" s="1026" t="s">
        <v>79</v>
      </c>
      <c r="BJ16" s="173"/>
      <c r="BK16" s="32"/>
      <c r="BL16" s="32"/>
      <c r="BM16" s="32"/>
      <c r="BN16" s="32"/>
      <c r="BO16" s="32"/>
      <c r="BP16" s="32"/>
      <c r="BQ16" s="32"/>
      <c r="BR16" s="32"/>
      <c r="BS16" s="32"/>
      <c r="BT16" s="32"/>
      <c r="BU16" s="32"/>
      <c r="BV16" s="32"/>
      <c r="BW16" s="32"/>
      <c r="BX16" s="32"/>
      <c r="BY16" s="32"/>
      <c r="BZ16" s="32"/>
      <c r="CA16" s="34"/>
      <c r="CB16" s="34"/>
    </row>
    <row r="17" spans="1:98" s="8" customFormat="1" ht="48.75" customHeight="1" x14ac:dyDescent="0.2">
      <c r="A17" s="1020"/>
      <c r="B17" s="1023"/>
      <c r="C17" s="1023"/>
      <c r="D17" s="1029" t="s">
        <v>57</v>
      </c>
      <c r="E17" s="1031" t="s">
        <v>58</v>
      </c>
      <c r="F17" s="1032"/>
      <c r="G17" s="1032"/>
      <c r="H17" s="1032"/>
      <c r="I17" s="1032"/>
      <c r="J17" s="1032"/>
      <c r="K17" s="1032"/>
      <c r="L17" s="1032"/>
      <c r="M17" s="1032"/>
      <c r="N17" s="1032"/>
      <c r="O17" s="1032"/>
      <c r="P17" s="1032"/>
      <c r="Q17" s="1032"/>
      <c r="R17" s="1023"/>
      <c r="S17" s="1033" t="s">
        <v>57</v>
      </c>
      <c r="T17" s="1031" t="s">
        <v>58</v>
      </c>
      <c r="U17" s="1032"/>
      <c r="V17" s="1032"/>
      <c r="W17" s="1032"/>
      <c r="X17" s="1032"/>
      <c r="Y17" s="1032"/>
      <c r="Z17" s="1032"/>
      <c r="AA17" s="1032"/>
      <c r="AB17" s="1032"/>
      <c r="AC17" s="1032"/>
      <c r="AD17" s="1032"/>
      <c r="AE17" s="1035"/>
      <c r="AF17" s="1033" t="s">
        <v>57</v>
      </c>
      <c r="AG17" s="1031" t="s">
        <v>58</v>
      </c>
      <c r="AH17" s="1032"/>
      <c r="AI17" s="1032"/>
      <c r="AJ17" s="1032"/>
      <c r="AK17" s="1032"/>
      <c r="AL17" s="1032"/>
      <c r="AM17" s="1032"/>
      <c r="AN17" s="1032"/>
      <c r="AO17" s="1032"/>
      <c r="AP17" s="1032"/>
      <c r="AQ17" s="1032"/>
      <c r="AR17" s="1032"/>
      <c r="AS17" s="1035"/>
      <c r="AT17" s="1043"/>
      <c r="AU17" s="1044"/>
      <c r="AV17" s="1044"/>
      <c r="AW17" s="1044"/>
      <c r="AX17" s="1044"/>
      <c r="AY17" s="1044"/>
      <c r="AZ17" s="1044"/>
      <c r="BA17" s="1044"/>
      <c r="BB17" s="1044"/>
      <c r="BC17" s="1044"/>
      <c r="BD17" s="1044"/>
      <c r="BE17" s="1044"/>
      <c r="BF17" s="1045"/>
      <c r="BG17" s="1023"/>
      <c r="BH17" s="1023"/>
      <c r="BI17" s="1027"/>
      <c r="BJ17" s="173"/>
      <c r="BK17" s="32"/>
      <c r="BL17" s="32"/>
      <c r="BM17" s="32"/>
      <c r="BN17" s="32"/>
      <c r="BO17" s="32"/>
      <c r="BP17" s="32"/>
      <c r="BQ17" s="32"/>
      <c r="BR17" s="32"/>
      <c r="BS17" s="32"/>
      <c r="BT17" s="32"/>
      <c r="BU17" s="32"/>
      <c r="BV17" s="32"/>
      <c r="BW17" s="32"/>
      <c r="BX17" s="32"/>
      <c r="BY17" s="32"/>
      <c r="BZ17" s="32"/>
      <c r="CA17" s="34"/>
      <c r="CB17" s="34"/>
    </row>
    <row r="18" spans="1:98" s="6" customFormat="1" ht="28.5" customHeight="1" x14ac:dyDescent="0.2">
      <c r="A18" s="1021"/>
      <c r="B18" s="1024"/>
      <c r="C18" s="1024"/>
      <c r="D18" s="1030"/>
      <c r="E18" s="35">
        <v>1</v>
      </c>
      <c r="F18" s="35">
        <v>2</v>
      </c>
      <c r="G18" s="35">
        <v>3</v>
      </c>
      <c r="H18" s="35">
        <v>4</v>
      </c>
      <c r="I18" s="35">
        <v>5</v>
      </c>
      <c r="J18" s="35">
        <v>6</v>
      </c>
      <c r="K18" s="35">
        <v>7</v>
      </c>
      <c r="L18" s="35">
        <v>8</v>
      </c>
      <c r="M18" s="35">
        <v>9</v>
      </c>
      <c r="N18" s="35">
        <v>10</v>
      </c>
      <c r="O18" s="35">
        <v>11</v>
      </c>
      <c r="P18" s="35">
        <v>12</v>
      </c>
      <c r="Q18" s="35" t="s">
        <v>61</v>
      </c>
      <c r="R18" s="1024"/>
      <c r="S18" s="1034"/>
      <c r="T18" s="35">
        <v>1</v>
      </c>
      <c r="U18" s="35">
        <v>2</v>
      </c>
      <c r="V18" s="35">
        <v>3</v>
      </c>
      <c r="W18" s="35">
        <v>4</v>
      </c>
      <c r="X18" s="35">
        <v>5</v>
      </c>
      <c r="Y18" s="35">
        <v>6</v>
      </c>
      <c r="Z18" s="35">
        <v>7</v>
      </c>
      <c r="AA18" s="35">
        <v>8</v>
      </c>
      <c r="AB18" s="35">
        <v>9</v>
      </c>
      <c r="AC18" s="35">
        <v>10</v>
      </c>
      <c r="AD18" s="35">
        <v>11</v>
      </c>
      <c r="AE18" s="35">
        <v>12</v>
      </c>
      <c r="AF18" s="1034"/>
      <c r="AG18" s="35">
        <v>1</v>
      </c>
      <c r="AH18" s="35">
        <v>2</v>
      </c>
      <c r="AI18" s="35">
        <v>3</v>
      </c>
      <c r="AJ18" s="35">
        <v>4</v>
      </c>
      <c r="AK18" s="35">
        <v>5</v>
      </c>
      <c r="AL18" s="35">
        <v>6</v>
      </c>
      <c r="AM18" s="35">
        <v>7</v>
      </c>
      <c r="AN18" s="35">
        <v>8</v>
      </c>
      <c r="AO18" s="35">
        <v>9</v>
      </c>
      <c r="AP18" s="35">
        <v>10</v>
      </c>
      <c r="AQ18" s="35">
        <v>11</v>
      </c>
      <c r="AR18" s="35">
        <v>12</v>
      </c>
      <c r="AS18" s="35" t="s">
        <v>51</v>
      </c>
      <c r="AT18" s="266">
        <v>1</v>
      </c>
      <c r="AU18" s="266">
        <v>2</v>
      </c>
      <c r="AV18" s="266">
        <v>3</v>
      </c>
      <c r="AW18" s="266">
        <v>4</v>
      </c>
      <c r="AX18" s="266">
        <v>5</v>
      </c>
      <c r="AY18" s="266">
        <v>6</v>
      </c>
      <c r="AZ18" s="266">
        <v>7</v>
      </c>
      <c r="BA18" s="266">
        <v>8</v>
      </c>
      <c r="BB18" s="266">
        <v>9</v>
      </c>
      <c r="BC18" s="266">
        <v>10</v>
      </c>
      <c r="BD18" s="266">
        <v>11</v>
      </c>
      <c r="BE18" s="266">
        <v>12</v>
      </c>
      <c r="BF18" s="35" t="s">
        <v>51</v>
      </c>
      <c r="BG18" s="1024"/>
      <c r="BH18" s="1024"/>
      <c r="BI18" s="1028"/>
      <c r="BJ18" s="7"/>
      <c r="BK18" s="36"/>
      <c r="BL18" s="36"/>
      <c r="BM18" s="36"/>
      <c r="BN18" s="36"/>
      <c r="BO18" s="36"/>
      <c r="BP18" s="36"/>
      <c r="BQ18" s="36"/>
      <c r="BR18" s="36"/>
      <c r="BS18" s="36"/>
      <c r="BT18" s="36"/>
      <c r="BU18" s="36"/>
      <c r="BV18" s="36"/>
      <c r="BW18" s="36"/>
      <c r="BX18" s="36"/>
      <c r="BY18" s="36"/>
      <c r="BZ18" s="36"/>
      <c r="CA18" s="36"/>
      <c r="CB18" s="36"/>
    </row>
    <row r="19" spans="1:98" s="7" customFormat="1" ht="24.75" customHeight="1" x14ac:dyDescent="0.2">
      <c r="A19" s="58">
        <v>1</v>
      </c>
      <c r="B19" s="949" t="s">
        <v>154</v>
      </c>
      <c r="C19" s="38" t="s">
        <v>65</v>
      </c>
      <c r="D19" s="950">
        <v>60</v>
      </c>
      <c r="E19" s="107">
        <v>60</v>
      </c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40">
        <f>SUM(E19:P19)</f>
        <v>60</v>
      </c>
      <c r="R19" s="108" t="s">
        <v>71</v>
      </c>
      <c r="S19" s="951">
        <v>8800</v>
      </c>
      <c r="T19" s="109">
        <v>8000</v>
      </c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94">
        <f t="shared" ref="AF19:AF22" si="10">SUM(Q19*S19)</f>
        <v>528000</v>
      </c>
      <c r="AG19" s="95">
        <f t="shared" ref="AG19:AI22" si="11">T19*E19</f>
        <v>480000</v>
      </c>
      <c r="AH19" s="95">
        <f t="shared" si="11"/>
        <v>0</v>
      </c>
      <c r="AI19" s="95">
        <f t="shared" si="11"/>
        <v>0</v>
      </c>
      <c r="AJ19" s="95">
        <f t="shared" ref="AJ19:AR22" si="12">W19*H19</f>
        <v>0</v>
      </c>
      <c r="AK19" s="95">
        <f t="shared" si="12"/>
        <v>0</v>
      </c>
      <c r="AL19" s="95">
        <f t="shared" si="12"/>
        <v>0</v>
      </c>
      <c r="AM19" s="95">
        <f t="shared" si="12"/>
        <v>0</v>
      </c>
      <c r="AN19" s="95">
        <f t="shared" si="12"/>
        <v>0</v>
      </c>
      <c r="AO19" s="95">
        <f t="shared" si="12"/>
        <v>0</v>
      </c>
      <c r="AP19" s="95">
        <f t="shared" si="12"/>
        <v>0</v>
      </c>
      <c r="AQ19" s="95">
        <f t="shared" si="12"/>
        <v>0</v>
      </c>
      <c r="AR19" s="95">
        <f t="shared" si="12"/>
        <v>0</v>
      </c>
      <c r="AS19" s="96">
        <f>SUM(AG19:AR19)</f>
        <v>480000</v>
      </c>
      <c r="AT19" s="95"/>
      <c r="AU19" s="95">
        <f t="shared" ref="AU19:AV22" si="13">SUM(AH19*14%)</f>
        <v>0</v>
      </c>
      <c r="AV19" s="95">
        <f t="shared" si="13"/>
        <v>0</v>
      </c>
      <c r="AW19" s="95">
        <f t="shared" ref="AW19:BE22" si="14">SUM(AJ19*14%)</f>
        <v>0</v>
      </c>
      <c r="AX19" s="95">
        <f t="shared" si="14"/>
        <v>0</v>
      </c>
      <c r="AY19" s="95">
        <f t="shared" si="14"/>
        <v>0</v>
      </c>
      <c r="AZ19" s="95">
        <f t="shared" si="14"/>
        <v>0</v>
      </c>
      <c r="BA19" s="95">
        <f t="shared" si="14"/>
        <v>0</v>
      </c>
      <c r="BB19" s="95">
        <f t="shared" si="14"/>
        <v>0</v>
      </c>
      <c r="BC19" s="95">
        <f t="shared" si="14"/>
        <v>0</v>
      </c>
      <c r="BD19" s="95">
        <f t="shared" si="14"/>
        <v>0</v>
      </c>
      <c r="BE19" s="95">
        <f t="shared" si="14"/>
        <v>0</v>
      </c>
      <c r="BF19" s="97">
        <f>SUM(AT19:BE19)</f>
        <v>0</v>
      </c>
      <c r="BG19" s="98">
        <f>AF19-AS19-BF19</f>
        <v>48000</v>
      </c>
      <c r="BH19" s="99">
        <f>S19*D19</f>
        <v>528000</v>
      </c>
      <c r="BI19" s="100">
        <f>BH19-AS19-BF19</f>
        <v>48000</v>
      </c>
      <c r="BJ19" s="268">
        <f>SUM(Q19/D19)</f>
        <v>1</v>
      </c>
      <c r="BK19" s="52"/>
      <c r="BL19" s="52"/>
      <c r="BM19" s="52"/>
      <c r="BN19" s="52"/>
      <c r="BO19" s="52"/>
      <c r="BP19" s="61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</row>
    <row r="20" spans="1:98" s="7" customFormat="1" ht="24.75" customHeight="1" x14ac:dyDescent="0.2">
      <c r="A20" s="58">
        <v>2</v>
      </c>
      <c r="B20" s="949" t="s">
        <v>155</v>
      </c>
      <c r="C20" s="38" t="s">
        <v>65</v>
      </c>
      <c r="D20" s="950">
        <v>60</v>
      </c>
      <c r="E20" s="107">
        <v>60</v>
      </c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40">
        <f>SUM(E20:P20)</f>
        <v>60</v>
      </c>
      <c r="R20" s="108" t="s">
        <v>71</v>
      </c>
      <c r="S20" s="951">
        <v>24200</v>
      </c>
      <c r="T20" s="109">
        <v>22000</v>
      </c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94">
        <f t="shared" si="10"/>
        <v>1452000</v>
      </c>
      <c r="AG20" s="95">
        <f t="shared" si="11"/>
        <v>1320000</v>
      </c>
      <c r="AH20" s="95">
        <f t="shared" si="11"/>
        <v>0</v>
      </c>
      <c r="AI20" s="95">
        <f t="shared" si="11"/>
        <v>0</v>
      </c>
      <c r="AJ20" s="95">
        <f t="shared" si="12"/>
        <v>0</v>
      </c>
      <c r="AK20" s="95">
        <f t="shared" si="12"/>
        <v>0</v>
      </c>
      <c r="AL20" s="95">
        <f t="shared" si="12"/>
        <v>0</v>
      </c>
      <c r="AM20" s="95">
        <f t="shared" si="12"/>
        <v>0</v>
      </c>
      <c r="AN20" s="95">
        <f t="shared" si="12"/>
        <v>0</v>
      </c>
      <c r="AO20" s="95">
        <f t="shared" si="12"/>
        <v>0</v>
      </c>
      <c r="AP20" s="95">
        <f t="shared" si="12"/>
        <v>0</v>
      </c>
      <c r="AQ20" s="95">
        <f t="shared" si="12"/>
        <v>0</v>
      </c>
      <c r="AR20" s="95">
        <f t="shared" si="12"/>
        <v>0</v>
      </c>
      <c r="AS20" s="96">
        <f>SUM(AG20:AR20)</f>
        <v>1320000</v>
      </c>
      <c r="AT20" s="95"/>
      <c r="AU20" s="95">
        <f t="shared" si="13"/>
        <v>0</v>
      </c>
      <c r="AV20" s="95">
        <f t="shared" si="13"/>
        <v>0</v>
      </c>
      <c r="AW20" s="95">
        <f t="shared" si="14"/>
        <v>0</v>
      </c>
      <c r="AX20" s="95">
        <f t="shared" si="14"/>
        <v>0</v>
      </c>
      <c r="AY20" s="95">
        <f t="shared" si="14"/>
        <v>0</v>
      </c>
      <c r="AZ20" s="95">
        <f t="shared" si="14"/>
        <v>0</v>
      </c>
      <c r="BA20" s="95">
        <f t="shared" si="14"/>
        <v>0</v>
      </c>
      <c r="BB20" s="95">
        <f t="shared" si="14"/>
        <v>0</v>
      </c>
      <c r="BC20" s="95">
        <f t="shared" si="14"/>
        <v>0</v>
      </c>
      <c r="BD20" s="95">
        <f t="shared" si="14"/>
        <v>0</v>
      </c>
      <c r="BE20" s="95">
        <f t="shared" si="14"/>
        <v>0</v>
      </c>
      <c r="BF20" s="97">
        <f>SUM(AT20:BE20)</f>
        <v>0</v>
      </c>
      <c r="BG20" s="98">
        <f>AF20-AS20-BF20</f>
        <v>132000</v>
      </c>
      <c r="BH20" s="99">
        <f>S20*D20</f>
        <v>1452000</v>
      </c>
      <c r="BI20" s="100">
        <f>BH20-AS20-BF20</f>
        <v>132000</v>
      </c>
      <c r="BJ20" s="268">
        <f>SUM(Q20/D20)</f>
        <v>1</v>
      </c>
      <c r="BK20" s="52"/>
      <c r="BL20" s="52"/>
      <c r="BM20" s="52"/>
      <c r="BN20" s="52"/>
      <c r="BO20" s="52"/>
      <c r="BP20" s="61"/>
      <c r="BQ20" s="61"/>
      <c r="BR20" s="61"/>
      <c r="BS20" s="61"/>
      <c r="BT20" s="61"/>
      <c r="BU20" s="61"/>
      <c r="BV20" s="61"/>
      <c r="BW20" s="61"/>
      <c r="BX20" s="61"/>
      <c r="BY20" s="61"/>
      <c r="BZ20" s="61"/>
      <c r="CA20" s="61"/>
      <c r="CB20" s="61"/>
    </row>
    <row r="21" spans="1:98" s="7" customFormat="1" ht="24.75" customHeight="1" x14ac:dyDescent="0.2">
      <c r="A21" s="58">
        <v>3</v>
      </c>
      <c r="B21" s="949" t="s">
        <v>156</v>
      </c>
      <c r="C21" s="38" t="s">
        <v>65</v>
      </c>
      <c r="D21" s="950">
        <v>6</v>
      </c>
      <c r="E21" s="107">
        <v>6</v>
      </c>
      <c r="F21" s="39"/>
      <c r="G21" s="39"/>
      <c r="H21" s="39"/>
      <c r="I21" s="39"/>
      <c r="J21" s="39"/>
      <c r="K21" s="39"/>
      <c r="L21" s="39"/>
      <c r="M21" s="39"/>
      <c r="N21" s="39"/>
      <c r="O21" s="39"/>
      <c r="P21" s="39"/>
      <c r="Q21" s="40">
        <f>SUM(E21:P21)</f>
        <v>6</v>
      </c>
      <c r="R21" s="108" t="s">
        <v>6</v>
      </c>
      <c r="S21" s="951">
        <v>50000</v>
      </c>
      <c r="T21" s="109">
        <v>45000</v>
      </c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94">
        <f t="shared" si="10"/>
        <v>300000</v>
      </c>
      <c r="AG21" s="95">
        <f t="shared" si="11"/>
        <v>270000</v>
      </c>
      <c r="AH21" s="95">
        <f t="shared" si="11"/>
        <v>0</v>
      </c>
      <c r="AI21" s="95">
        <f t="shared" si="11"/>
        <v>0</v>
      </c>
      <c r="AJ21" s="95">
        <f t="shared" si="12"/>
        <v>0</v>
      </c>
      <c r="AK21" s="95">
        <f t="shared" si="12"/>
        <v>0</v>
      </c>
      <c r="AL21" s="95">
        <f t="shared" si="12"/>
        <v>0</v>
      </c>
      <c r="AM21" s="95">
        <f t="shared" si="12"/>
        <v>0</v>
      </c>
      <c r="AN21" s="95">
        <f t="shared" si="12"/>
        <v>0</v>
      </c>
      <c r="AO21" s="95">
        <f t="shared" si="12"/>
        <v>0</v>
      </c>
      <c r="AP21" s="95">
        <f t="shared" si="12"/>
        <v>0</v>
      </c>
      <c r="AQ21" s="95">
        <f t="shared" si="12"/>
        <v>0</v>
      </c>
      <c r="AR21" s="95">
        <f t="shared" si="12"/>
        <v>0</v>
      </c>
      <c r="AS21" s="96">
        <f>SUM(AG21:AR21)</f>
        <v>270000</v>
      </c>
      <c r="AT21" s="95"/>
      <c r="AU21" s="95">
        <f t="shared" si="13"/>
        <v>0</v>
      </c>
      <c r="AV21" s="95">
        <f t="shared" si="13"/>
        <v>0</v>
      </c>
      <c r="AW21" s="95">
        <f t="shared" si="14"/>
        <v>0</v>
      </c>
      <c r="AX21" s="95">
        <f t="shared" si="14"/>
        <v>0</v>
      </c>
      <c r="AY21" s="95">
        <f t="shared" si="14"/>
        <v>0</v>
      </c>
      <c r="AZ21" s="95">
        <f t="shared" si="14"/>
        <v>0</v>
      </c>
      <c r="BA21" s="95">
        <f t="shared" si="14"/>
        <v>0</v>
      </c>
      <c r="BB21" s="95">
        <f t="shared" si="14"/>
        <v>0</v>
      </c>
      <c r="BC21" s="95">
        <f t="shared" si="14"/>
        <v>0</v>
      </c>
      <c r="BD21" s="95">
        <f t="shared" si="14"/>
        <v>0</v>
      </c>
      <c r="BE21" s="95">
        <f t="shared" si="14"/>
        <v>0</v>
      </c>
      <c r="BF21" s="97">
        <f>SUM(AT21:BE21)</f>
        <v>0</v>
      </c>
      <c r="BG21" s="98">
        <f>AF21-AS21-BF21</f>
        <v>30000</v>
      </c>
      <c r="BH21" s="99">
        <f>S21*D21</f>
        <v>300000</v>
      </c>
      <c r="BI21" s="100">
        <f>BH21-AS21-BF21</f>
        <v>30000</v>
      </c>
      <c r="BJ21" s="268">
        <f>SUM(Q21/D21)</f>
        <v>1</v>
      </c>
      <c r="BK21" s="52"/>
      <c r="BL21" s="52"/>
      <c r="BM21" s="52"/>
      <c r="BN21" s="52"/>
      <c r="BO21" s="52"/>
      <c r="BP21" s="52"/>
      <c r="BQ21" s="61"/>
      <c r="BR21" s="61"/>
      <c r="BS21" s="61"/>
      <c r="BT21" s="61"/>
      <c r="BU21" s="61"/>
      <c r="BV21" s="61"/>
      <c r="BW21" s="61"/>
      <c r="BX21" s="61"/>
      <c r="BY21" s="61"/>
      <c r="BZ21" s="61"/>
      <c r="CA21" s="61"/>
      <c r="CB21" s="61"/>
    </row>
    <row r="22" spans="1:98" s="7" customFormat="1" ht="24.75" customHeight="1" thickBot="1" x14ac:dyDescent="0.25">
      <c r="A22" s="58">
        <v>4</v>
      </c>
      <c r="B22" s="949" t="s">
        <v>157</v>
      </c>
      <c r="C22" s="38" t="s">
        <v>65</v>
      </c>
      <c r="D22" s="382">
        <v>2</v>
      </c>
      <c r="E22" s="107">
        <v>2</v>
      </c>
      <c r="F22" s="39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40">
        <f>SUM(E22:P22)</f>
        <v>2</v>
      </c>
      <c r="R22" s="108" t="s">
        <v>55</v>
      </c>
      <c r="S22" s="951">
        <v>35000</v>
      </c>
      <c r="T22" s="109">
        <v>30000</v>
      </c>
      <c r="U22" s="42"/>
      <c r="V22" s="42"/>
      <c r="W22" s="42"/>
      <c r="X22" s="42"/>
      <c r="Y22" s="42"/>
      <c r="Z22" s="42"/>
      <c r="AA22" s="42"/>
      <c r="AB22" s="42"/>
      <c r="AC22" s="42"/>
      <c r="AD22" s="42"/>
      <c r="AE22" s="42"/>
      <c r="AF22" s="94">
        <f t="shared" si="10"/>
        <v>70000</v>
      </c>
      <c r="AG22" s="95">
        <f t="shared" si="11"/>
        <v>60000</v>
      </c>
      <c r="AH22" s="95">
        <f t="shared" si="11"/>
        <v>0</v>
      </c>
      <c r="AI22" s="95">
        <f t="shared" si="11"/>
        <v>0</v>
      </c>
      <c r="AJ22" s="95">
        <f t="shared" si="12"/>
        <v>0</v>
      </c>
      <c r="AK22" s="95">
        <f t="shared" si="12"/>
        <v>0</v>
      </c>
      <c r="AL22" s="95">
        <f t="shared" si="12"/>
        <v>0</v>
      </c>
      <c r="AM22" s="95">
        <f t="shared" si="12"/>
        <v>0</v>
      </c>
      <c r="AN22" s="95">
        <f t="shared" si="12"/>
        <v>0</v>
      </c>
      <c r="AO22" s="95">
        <f t="shared" si="12"/>
        <v>0</v>
      </c>
      <c r="AP22" s="95">
        <f t="shared" si="12"/>
        <v>0</v>
      </c>
      <c r="AQ22" s="95">
        <f t="shared" si="12"/>
        <v>0</v>
      </c>
      <c r="AR22" s="95">
        <f t="shared" si="12"/>
        <v>0</v>
      </c>
      <c r="AS22" s="96">
        <f>SUM(AG22:AR22)</f>
        <v>60000</v>
      </c>
      <c r="AT22" s="95"/>
      <c r="AU22" s="95">
        <f t="shared" si="13"/>
        <v>0</v>
      </c>
      <c r="AV22" s="95">
        <f t="shared" si="13"/>
        <v>0</v>
      </c>
      <c r="AW22" s="95">
        <f t="shared" si="14"/>
        <v>0</v>
      </c>
      <c r="AX22" s="95">
        <f t="shared" si="14"/>
        <v>0</v>
      </c>
      <c r="AY22" s="95">
        <f t="shared" si="14"/>
        <v>0</v>
      </c>
      <c r="AZ22" s="95">
        <f t="shared" si="14"/>
        <v>0</v>
      </c>
      <c r="BA22" s="95">
        <f t="shared" si="14"/>
        <v>0</v>
      </c>
      <c r="BB22" s="95">
        <f t="shared" si="14"/>
        <v>0</v>
      </c>
      <c r="BC22" s="95">
        <f t="shared" si="14"/>
        <v>0</v>
      </c>
      <c r="BD22" s="95">
        <f t="shared" si="14"/>
        <v>0</v>
      </c>
      <c r="BE22" s="95">
        <f t="shared" si="14"/>
        <v>0</v>
      </c>
      <c r="BF22" s="97">
        <f>SUM(AT22:BE22)</f>
        <v>0</v>
      </c>
      <c r="BG22" s="98">
        <f>AF22-AS22-BF22</f>
        <v>10000</v>
      </c>
      <c r="BH22" s="99">
        <f>S22*D22</f>
        <v>70000</v>
      </c>
      <c r="BI22" s="100">
        <f>BH22-AS22-BF22</f>
        <v>10000</v>
      </c>
      <c r="BJ22" s="268">
        <f>SUM(Q22/D22)</f>
        <v>1</v>
      </c>
      <c r="BK22" s="52"/>
      <c r="BL22" s="52"/>
      <c r="BM22" s="52"/>
      <c r="BN22" s="52"/>
      <c r="BO22" s="52"/>
      <c r="BP22" s="52"/>
      <c r="BQ22" s="61"/>
      <c r="BR22" s="61"/>
      <c r="BS22" s="61"/>
      <c r="BT22" s="61"/>
      <c r="BU22" s="61"/>
      <c r="BV22" s="61"/>
      <c r="BW22" s="61"/>
      <c r="BX22" s="61"/>
      <c r="BY22" s="61"/>
      <c r="BZ22" s="61"/>
      <c r="CA22" s="61"/>
      <c r="CB22" s="61"/>
    </row>
    <row r="23" spans="1:98" s="54" customFormat="1" ht="24.75" customHeight="1" thickBot="1" x14ac:dyDescent="0.25">
      <c r="A23" s="62"/>
      <c r="B23" s="63" t="s">
        <v>15</v>
      </c>
      <c r="C23" s="63"/>
      <c r="D23" s="383"/>
      <c r="E23" s="65"/>
      <c r="F23" s="65"/>
      <c r="G23" s="65"/>
      <c r="H23" s="65"/>
      <c r="I23" s="65"/>
      <c r="J23" s="65"/>
      <c r="K23" s="65"/>
      <c r="L23" s="65"/>
      <c r="M23" s="65"/>
      <c r="N23" s="65"/>
      <c r="O23" s="65"/>
      <c r="P23" s="65"/>
      <c r="Q23" s="66"/>
      <c r="R23" s="102"/>
      <c r="S23" s="64"/>
      <c r="T23" s="67"/>
      <c r="U23" s="67"/>
      <c r="V23" s="67"/>
      <c r="W23" s="67"/>
      <c r="X23" s="67"/>
      <c r="Y23" s="67"/>
      <c r="Z23" s="67"/>
      <c r="AA23" s="67"/>
      <c r="AB23" s="67"/>
      <c r="AC23" s="67"/>
      <c r="AD23" s="67"/>
      <c r="AE23" s="67"/>
      <c r="AF23" s="103">
        <f t="shared" ref="AF23:BF23" si="15">SUM(AF19:AF22)</f>
        <v>2350000</v>
      </c>
      <c r="AG23" s="103">
        <f t="shared" si="15"/>
        <v>2130000</v>
      </c>
      <c r="AH23" s="103">
        <f t="shared" si="15"/>
        <v>0</v>
      </c>
      <c r="AI23" s="103">
        <f t="shared" si="15"/>
        <v>0</v>
      </c>
      <c r="AJ23" s="103">
        <f t="shared" ref="AJ23:AR23" si="16">SUM(AJ19:AJ22)</f>
        <v>0</v>
      </c>
      <c r="AK23" s="103">
        <f t="shared" si="16"/>
        <v>0</v>
      </c>
      <c r="AL23" s="103">
        <f t="shared" si="16"/>
        <v>0</v>
      </c>
      <c r="AM23" s="103">
        <f t="shared" si="16"/>
        <v>0</v>
      </c>
      <c r="AN23" s="103">
        <f t="shared" si="16"/>
        <v>0</v>
      </c>
      <c r="AO23" s="103">
        <f t="shared" si="16"/>
        <v>0</v>
      </c>
      <c r="AP23" s="103">
        <f t="shared" si="16"/>
        <v>0</v>
      </c>
      <c r="AQ23" s="103">
        <f t="shared" si="16"/>
        <v>0</v>
      </c>
      <c r="AR23" s="103">
        <f t="shared" si="16"/>
        <v>0</v>
      </c>
      <c r="AS23" s="103">
        <f t="shared" si="15"/>
        <v>2130000</v>
      </c>
      <c r="AT23" s="103">
        <f t="shared" si="15"/>
        <v>0</v>
      </c>
      <c r="AU23" s="103">
        <f t="shared" si="15"/>
        <v>0</v>
      </c>
      <c r="AV23" s="103">
        <f t="shared" si="15"/>
        <v>0</v>
      </c>
      <c r="AW23" s="103">
        <f t="shared" ref="AW23:BE23" si="17">SUM(AW19:AW22)</f>
        <v>0</v>
      </c>
      <c r="AX23" s="103">
        <f t="shared" si="17"/>
        <v>0</v>
      </c>
      <c r="AY23" s="103">
        <f t="shared" si="17"/>
        <v>0</v>
      </c>
      <c r="AZ23" s="103">
        <f t="shared" si="17"/>
        <v>0</v>
      </c>
      <c r="BA23" s="103">
        <f t="shared" si="17"/>
        <v>0</v>
      </c>
      <c r="BB23" s="103">
        <f t="shared" si="17"/>
        <v>0</v>
      </c>
      <c r="BC23" s="103">
        <f t="shared" si="17"/>
        <v>0</v>
      </c>
      <c r="BD23" s="103">
        <f t="shared" si="17"/>
        <v>0</v>
      </c>
      <c r="BE23" s="103">
        <f t="shared" si="17"/>
        <v>0</v>
      </c>
      <c r="BF23" s="103">
        <f t="shared" si="15"/>
        <v>0</v>
      </c>
      <c r="BG23" s="104">
        <f>AF23-AS23-BF23</f>
        <v>220000</v>
      </c>
      <c r="BH23" s="103">
        <f>SUM(BH19:BH22)</f>
        <v>2350000</v>
      </c>
      <c r="BI23" s="103">
        <f>SUM(BI19:BI22)</f>
        <v>220000</v>
      </c>
      <c r="BJ23" s="269">
        <f>SUM(BJ19:BJ22)/4</f>
        <v>1</v>
      </c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</row>
    <row r="24" spans="1:98" s="29" customFormat="1" ht="24.75" customHeight="1" x14ac:dyDescent="0.2">
      <c r="A24" s="70"/>
      <c r="D24" s="384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AE24" s="57"/>
      <c r="AS24" s="71"/>
      <c r="BF24" s="72">
        <f>SUM(AS23+BF23)</f>
        <v>2130000</v>
      </c>
      <c r="BG24" s="73">
        <f>AF23-AS23-BF23</f>
        <v>220000</v>
      </c>
      <c r="BH24" s="74">
        <f>SUM(BI23+AS23+BF23)</f>
        <v>2350000</v>
      </c>
      <c r="BI24" s="75">
        <f>SUM(BG23)</f>
        <v>220000</v>
      </c>
      <c r="BJ24" s="57" t="s">
        <v>78</v>
      </c>
      <c r="BK24" s="57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</row>
    <row r="25" spans="1:98" s="29" customFormat="1" ht="24.75" customHeight="1" x14ac:dyDescent="0.2">
      <c r="A25" s="70"/>
      <c r="D25" s="384"/>
      <c r="E25" s="70"/>
      <c r="F25" s="70"/>
      <c r="G25" s="70"/>
      <c r="H25" s="70"/>
      <c r="I25" s="70"/>
      <c r="J25" s="70"/>
      <c r="K25" s="70"/>
      <c r="L25" s="70"/>
      <c r="M25" s="70"/>
      <c r="N25" s="70"/>
      <c r="O25" s="70"/>
      <c r="P25" s="70"/>
      <c r="Q25" s="70"/>
      <c r="AE25" s="57"/>
      <c r="AS25" s="57"/>
      <c r="AT25" s="170">
        <f>SUM(AG23+AT23)</f>
        <v>2130000</v>
      </c>
      <c r="AU25" s="170">
        <f t="shared" ref="AU25:BE25" si="18">SUM(AH23+AU23)</f>
        <v>0</v>
      </c>
      <c r="AV25" s="170">
        <f t="shared" si="18"/>
        <v>0</v>
      </c>
      <c r="AW25" s="170">
        <f t="shared" si="18"/>
        <v>0</v>
      </c>
      <c r="AX25" s="170">
        <f t="shared" si="18"/>
        <v>0</v>
      </c>
      <c r="AY25" s="170">
        <f t="shared" si="18"/>
        <v>0</v>
      </c>
      <c r="AZ25" s="170">
        <f t="shared" si="18"/>
        <v>0</v>
      </c>
      <c r="BA25" s="170">
        <f t="shared" si="18"/>
        <v>0</v>
      </c>
      <c r="BB25" s="170">
        <f t="shared" si="18"/>
        <v>0</v>
      </c>
      <c r="BC25" s="170">
        <f t="shared" si="18"/>
        <v>0</v>
      </c>
      <c r="BD25" s="170">
        <f t="shared" si="18"/>
        <v>0</v>
      </c>
      <c r="BE25" s="170">
        <f t="shared" si="18"/>
        <v>0</v>
      </c>
      <c r="BF25" s="170">
        <f>SUM(AT25:BE25)</f>
        <v>2130000</v>
      </c>
      <c r="BG25" s="57"/>
      <c r="BH25" s="76"/>
      <c r="BI25" s="77">
        <f>SUM(BI23-BI24)</f>
        <v>0</v>
      </c>
      <c r="BJ25" s="57" t="s">
        <v>77</v>
      </c>
      <c r="BK25" s="57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</row>
    <row r="26" spans="1:98" s="29" customFormat="1" ht="16.5" customHeight="1" x14ac:dyDescent="0.2">
      <c r="A26" s="1015" t="s">
        <v>43</v>
      </c>
      <c r="B26" s="1016"/>
      <c r="C26" s="171" t="s">
        <v>160</v>
      </c>
      <c r="D26" s="380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174"/>
      <c r="U26" s="174"/>
      <c r="V26" s="174"/>
      <c r="W26" s="174"/>
      <c r="X26" s="174"/>
      <c r="Y26" s="174"/>
      <c r="Z26" s="174"/>
      <c r="AA26" s="174"/>
      <c r="AB26" s="174"/>
      <c r="AC26" s="174"/>
      <c r="AD26" s="174"/>
      <c r="AE26" s="175"/>
      <c r="AF26" s="32"/>
      <c r="AG26" s="174"/>
      <c r="AH26" s="174"/>
      <c r="AI26" s="174"/>
      <c r="AJ26" s="174"/>
      <c r="AK26" s="174"/>
      <c r="AL26" s="174"/>
      <c r="AM26" s="174"/>
      <c r="AN26" s="174"/>
      <c r="AO26" s="174"/>
      <c r="AP26" s="174"/>
      <c r="AQ26" s="174"/>
      <c r="AR26" s="174"/>
      <c r="AS26" s="176"/>
      <c r="AT26" s="174"/>
      <c r="AU26" s="174"/>
      <c r="AV26" s="174"/>
      <c r="AW26" s="174"/>
      <c r="AX26" s="174"/>
      <c r="AY26" s="174"/>
      <c r="AZ26" s="174"/>
      <c r="BA26" s="174"/>
      <c r="BB26" s="174"/>
      <c r="BC26" s="174"/>
      <c r="BD26" s="174"/>
      <c r="BE26" s="174"/>
      <c r="BF26" s="176"/>
      <c r="BG26" s="176"/>
      <c r="BH26" s="173"/>
      <c r="BI26" s="177"/>
      <c r="BJ26" s="173"/>
      <c r="BK26" s="174"/>
      <c r="BL26" s="174"/>
      <c r="BM26" s="174"/>
      <c r="BN26" s="174"/>
      <c r="BO26" s="174"/>
      <c r="BP26" s="175"/>
      <c r="BQ26" s="174"/>
      <c r="BR26" s="174"/>
      <c r="BS26" s="174"/>
      <c r="BT26" s="174"/>
      <c r="BU26" s="174"/>
      <c r="BV26" s="176"/>
      <c r="BW26" s="176"/>
      <c r="BX26" s="176"/>
      <c r="BY26" s="173"/>
      <c r="BZ26" s="177"/>
      <c r="CA26" s="176"/>
      <c r="CB26" s="176"/>
      <c r="CC26" s="33"/>
      <c r="CD26" s="33"/>
      <c r="CE26" s="33"/>
      <c r="CF26" s="33"/>
      <c r="CG26" s="33"/>
      <c r="CH26" s="178"/>
      <c r="CI26" s="33"/>
      <c r="CJ26" s="33"/>
      <c r="CK26" s="33"/>
      <c r="CL26" s="33"/>
      <c r="CM26" s="33"/>
      <c r="CN26" s="33"/>
      <c r="CO26" s="33"/>
      <c r="CP26" s="33"/>
      <c r="CQ26" s="33"/>
      <c r="CR26" s="33"/>
      <c r="CS26" s="33"/>
      <c r="CT26" s="33"/>
    </row>
    <row r="27" spans="1:98" s="29" customFormat="1" ht="16.5" customHeight="1" x14ac:dyDescent="0.2">
      <c r="A27" s="1017" t="s">
        <v>44</v>
      </c>
      <c r="B27" s="1018"/>
      <c r="C27" s="180" t="s">
        <v>151</v>
      </c>
      <c r="D27" s="381"/>
      <c r="E27" s="181"/>
      <c r="F27" s="181"/>
      <c r="G27" s="181"/>
      <c r="H27" s="181"/>
      <c r="I27" s="181"/>
      <c r="J27" s="181"/>
      <c r="K27" s="181"/>
      <c r="L27" s="181"/>
      <c r="M27" s="181"/>
      <c r="N27" s="181"/>
      <c r="O27" s="181"/>
      <c r="P27" s="181"/>
      <c r="Q27" s="181"/>
      <c r="R27" s="181"/>
      <c r="S27" s="181"/>
      <c r="T27" s="182"/>
      <c r="U27" s="182"/>
      <c r="V27" s="182"/>
      <c r="W27" s="182"/>
      <c r="X27" s="182"/>
      <c r="Y27" s="182"/>
      <c r="Z27" s="182"/>
      <c r="AA27" s="182"/>
      <c r="AB27" s="182"/>
      <c r="AC27" s="182"/>
      <c r="AD27" s="182"/>
      <c r="AE27" s="183"/>
      <c r="AF27" s="181"/>
      <c r="AG27" s="182"/>
      <c r="AH27" s="182"/>
      <c r="AI27" s="182"/>
      <c r="AJ27" s="182"/>
      <c r="AK27" s="182"/>
      <c r="AL27" s="182"/>
      <c r="AM27" s="182"/>
      <c r="AN27" s="182"/>
      <c r="AO27" s="182"/>
      <c r="AP27" s="182"/>
      <c r="AQ27" s="182"/>
      <c r="AR27" s="182"/>
      <c r="AS27" s="183"/>
      <c r="AT27" s="182"/>
      <c r="AU27" s="182"/>
      <c r="AV27" s="182"/>
      <c r="AW27" s="182"/>
      <c r="AX27" s="182"/>
      <c r="AY27" s="182"/>
      <c r="AZ27" s="182"/>
      <c r="BA27" s="182"/>
      <c r="BB27" s="182"/>
      <c r="BC27" s="182"/>
      <c r="BD27" s="182"/>
      <c r="BE27" s="182"/>
      <c r="BF27" s="183"/>
      <c r="BG27" s="183"/>
      <c r="BH27" s="179"/>
      <c r="BI27" s="184"/>
      <c r="BJ27" s="173"/>
      <c r="BK27" s="32"/>
      <c r="BL27" s="32"/>
      <c r="BM27" s="32"/>
      <c r="BN27" s="32"/>
      <c r="BO27" s="32"/>
      <c r="BP27" s="32"/>
      <c r="BQ27" s="32"/>
      <c r="BR27" s="32"/>
      <c r="BS27" s="32"/>
      <c r="BT27" s="32"/>
      <c r="BU27" s="32"/>
      <c r="BV27" s="32"/>
      <c r="BW27" s="32"/>
      <c r="BX27" s="32"/>
      <c r="BY27" s="32"/>
      <c r="BZ27" s="32"/>
      <c r="CA27" s="176"/>
      <c r="CB27" s="176"/>
      <c r="CC27" s="33">
        <v>1100000</v>
      </c>
      <c r="CD27" s="33"/>
      <c r="CE27" s="33"/>
      <c r="CF27" s="33"/>
      <c r="CG27" s="33"/>
      <c r="CH27" s="178"/>
      <c r="CI27" s="33"/>
      <c r="CJ27" s="33"/>
      <c r="CK27" s="33"/>
      <c r="CL27" s="33"/>
      <c r="CM27" s="33"/>
      <c r="CN27" s="33"/>
      <c r="CO27" s="33"/>
      <c r="CP27" s="33"/>
      <c r="CQ27" s="33"/>
      <c r="CR27" s="33"/>
      <c r="CS27" s="33"/>
      <c r="CT27" s="33"/>
    </row>
    <row r="28" spans="1:98" s="8" customFormat="1" ht="48.75" customHeight="1" x14ac:dyDescent="0.2">
      <c r="A28" s="1019" t="s">
        <v>45</v>
      </c>
      <c r="B28" s="1022" t="s">
        <v>46</v>
      </c>
      <c r="C28" s="1022" t="s">
        <v>62</v>
      </c>
      <c r="D28" s="1025" t="s">
        <v>47</v>
      </c>
      <c r="E28" s="1025"/>
      <c r="F28" s="1025"/>
      <c r="G28" s="1025"/>
      <c r="H28" s="1025"/>
      <c r="I28" s="1025"/>
      <c r="J28" s="1025"/>
      <c r="K28" s="1025"/>
      <c r="L28" s="1025"/>
      <c r="M28" s="1025"/>
      <c r="N28" s="1025"/>
      <c r="O28" s="1025"/>
      <c r="P28" s="1025"/>
      <c r="Q28" s="1025"/>
      <c r="R28" s="1022" t="s">
        <v>59</v>
      </c>
      <c r="S28" s="1036" t="s">
        <v>56</v>
      </c>
      <c r="T28" s="1037"/>
      <c r="U28" s="1037"/>
      <c r="V28" s="1037"/>
      <c r="W28" s="1037"/>
      <c r="X28" s="1037"/>
      <c r="Y28" s="1037"/>
      <c r="Z28" s="1037"/>
      <c r="AA28" s="1037"/>
      <c r="AB28" s="1037"/>
      <c r="AC28" s="1037"/>
      <c r="AD28" s="1037"/>
      <c r="AE28" s="1038"/>
      <c r="AF28" s="1039" t="s">
        <v>38</v>
      </c>
      <c r="AG28" s="1039"/>
      <c r="AH28" s="1039"/>
      <c r="AI28" s="1039"/>
      <c r="AJ28" s="1039"/>
      <c r="AK28" s="1039"/>
      <c r="AL28" s="1039"/>
      <c r="AM28" s="1039"/>
      <c r="AN28" s="1039"/>
      <c r="AO28" s="1039"/>
      <c r="AP28" s="1039"/>
      <c r="AQ28" s="1039"/>
      <c r="AR28" s="1039"/>
      <c r="AS28" s="1039"/>
      <c r="AT28" s="1040" t="s">
        <v>82</v>
      </c>
      <c r="AU28" s="1041"/>
      <c r="AV28" s="1041"/>
      <c r="AW28" s="1041"/>
      <c r="AX28" s="1041"/>
      <c r="AY28" s="1041"/>
      <c r="AZ28" s="1041"/>
      <c r="BA28" s="1041"/>
      <c r="BB28" s="1041"/>
      <c r="BC28" s="1041"/>
      <c r="BD28" s="1041"/>
      <c r="BE28" s="1041"/>
      <c r="BF28" s="1042"/>
      <c r="BG28" s="1022" t="s">
        <v>78</v>
      </c>
      <c r="BH28" s="1022" t="s">
        <v>561</v>
      </c>
      <c r="BI28" s="1026" t="s">
        <v>79</v>
      </c>
      <c r="BJ28" s="173"/>
      <c r="BK28" s="32"/>
      <c r="BL28" s="32"/>
      <c r="BM28" s="32"/>
      <c r="BN28" s="32"/>
      <c r="BO28" s="32"/>
      <c r="BP28" s="32"/>
      <c r="BQ28" s="32"/>
      <c r="BR28" s="32"/>
      <c r="BS28" s="32"/>
      <c r="BT28" s="32"/>
      <c r="BU28" s="32"/>
      <c r="BV28" s="32"/>
      <c r="BW28" s="32"/>
      <c r="BX28" s="32"/>
      <c r="BY28" s="32"/>
      <c r="BZ28" s="32"/>
      <c r="CA28" s="34"/>
      <c r="CB28" s="34"/>
    </row>
    <row r="29" spans="1:98" s="8" customFormat="1" ht="48.75" customHeight="1" x14ac:dyDescent="0.2">
      <c r="A29" s="1020"/>
      <c r="B29" s="1023"/>
      <c r="C29" s="1023"/>
      <c r="D29" s="1029" t="s">
        <v>57</v>
      </c>
      <c r="E29" s="1031" t="s">
        <v>58</v>
      </c>
      <c r="F29" s="1032"/>
      <c r="G29" s="1032"/>
      <c r="H29" s="1032"/>
      <c r="I29" s="1032"/>
      <c r="J29" s="1032"/>
      <c r="K29" s="1032"/>
      <c r="L29" s="1032"/>
      <c r="M29" s="1032"/>
      <c r="N29" s="1032"/>
      <c r="O29" s="1032"/>
      <c r="P29" s="1032"/>
      <c r="Q29" s="1032"/>
      <c r="R29" s="1023"/>
      <c r="S29" s="1033" t="s">
        <v>57</v>
      </c>
      <c r="T29" s="1031" t="s">
        <v>58</v>
      </c>
      <c r="U29" s="1032"/>
      <c r="V29" s="1032"/>
      <c r="W29" s="1032"/>
      <c r="X29" s="1032"/>
      <c r="Y29" s="1032"/>
      <c r="Z29" s="1032"/>
      <c r="AA29" s="1032"/>
      <c r="AB29" s="1032"/>
      <c r="AC29" s="1032"/>
      <c r="AD29" s="1032"/>
      <c r="AE29" s="1035"/>
      <c r="AF29" s="1033" t="s">
        <v>57</v>
      </c>
      <c r="AG29" s="1031" t="s">
        <v>58</v>
      </c>
      <c r="AH29" s="1032"/>
      <c r="AI29" s="1032"/>
      <c r="AJ29" s="1032"/>
      <c r="AK29" s="1032"/>
      <c r="AL29" s="1032"/>
      <c r="AM29" s="1032"/>
      <c r="AN29" s="1032"/>
      <c r="AO29" s="1032"/>
      <c r="AP29" s="1032"/>
      <c r="AQ29" s="1032"/>
      <c r="AR29" s="1032"/>
      <c r="AS29" s="1035"/>
      <c r="AT29" s="1043"/>
      <c r="AU29" s="1044"/>
      <c r="AV29" s="1044"/>
      <c r="AW29" s="1044"/>
      <c r="AX29" s="1044"/>
      <c r="AY29" s="1044"/>
      <c r="AZ29" s="1044"/>
      <c r="BA29" s="1044"/>
      <c r="BB29" s="1044"/>
      <c r="BC29" s="1044"/>
      <c r="BD29" s="1044"/>
      <c r="BE29" s="1044"/>
      <c r="BF29" s="1045"/>
      <c r="BG29" s="1023"/>
      <c r="BH29" s="1023"/>
      <c r="BI29" s="1027"/>
      <c r="BJ29" s="173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4"/>
      <c r="CB29" s="34"/>
    </row>
    <row r="30" spans="1:98" s="6" customFormat="1" ht="28.5" customHeight="1" x14ac:dyDescent="0.2">
      <c r="A30" s="1021"/>
      <c r="B30" s="1024"/>
      <c r="C30" s="1024"/>
      <c r="D30" s="1030"/>
      <c r="E30" s="35">
        <v>1</v>
      </c>
      <c r="F30" s="35">
        <v>2</v>
      </c>
      <c r="G30" s="35">
        <v>3</v>
      </c>
      <c r="H30" s="35">
        <v>4</v>
      </c>
      <c r="I30" s="35">
        <v>5</v>
      </c>
      <c r="J30" s="35">
        <v>6</v>
      </c>
      <c r="K30" s="35">
        <v>7</v>
      </c>
      <c r="L30" s="35">
        <v>8</v>
      </c>
      <c r="M30" s="35">
        <v>9</v>
      </c>
      <c r="N30" s="35">
        <v>10</v>
      </c>
      <c r="O30" s="35">
        <v>11</v>
      </c>
      <c r="P30" s="35">
        <v>12</v>
      </c>
      <c r="Q30" s="35" t="s">
        <v>61</v>
      </c>
      <c r="R30" s="1024"/>
      <c r="S30" s="1034"/>
      <c r="T30" s="35">
        <v>1</v>
      </c>
      <c r="U30" s="35">
        <v>2</v>
      </c>
      <c r="V30" s="35">
        <v>3</v>
      </c>
      <c r="W30" s="35">
        <v>4</v>
      </c>
      <c r="X30" s="35">
        <v>5</v>
      </c>
      <c r="Y30" s="35">
        <v>6</v>
      </c>
      <c r="Z30" s="35">
        <v>7</v>
      </c>
      <c r="AA30" s="35">
        <v>8</v>
      </c>
      <c r="AB30" s="35">
        <v>9</v>
      </c>
      <c r="AC30" s="35">
        <v>10</v>
      </c>
      <c r="AD30" s="35">
        <v>11</v>
      </c>
      <c r="AE30" s="35">
        <v>12</v>
      </c>
      <c r="AF30" s="1034"/>
      <c r="AG30" s="35">
        <v>1</v>
      </c>
      <c r="AH30" s="35">
        <v>2</v>
      </c>
      <c r="AI30" s="35">
        <v>3</v>
      </c>
      <c r="AJ30" s="35">
        <v>4</v>
      </c>
      <c r="AK30" s="35">
        <v>5</v>
      </c>
      <c r="AL30" s="35">
        <v>6</v>
      </c>
      <c r="AM30" s="35">
        <v>7</v>
      </c>
      <c r="AN30" s="35">
        <v>8</v>
      </c>
      <c r="AO30" s="35">
        <v>9</v>
      </c>
      <c r="AP30" s="35">
        <v>10</v>
      </c>
      <c r="AQ30" s="35">
        <v>11</v>
      </c>
      <c r="AR30" s="35">
        <v>12</v>
      </c>
      <c r="AS30" s="35" t="s">
        <v>51</v>
      </c>
      <c r="AT30" s="266">
        <v>1</v>
      </c>
      <c r="AU30" s="266">
        <v>2</v>
      </c>
      <c r="AV30" s="266">
        <v>3</v>
      </c>
      <c r="AW30" s="266">
        <v>4</v>
      </c>
      <c r="AX30" s="266">
        <v>5</v>
      </c>
      <c r="AY30" s="266">
        <v>6</v>
      </c>
      <c r="AZ30" s="266">
        <v>7</v>
      </c>
      <c r="BA30" s="266">
        <v>8</v>
      </c>
      <c r="BB30" s="266">
        <v>9</v>
      </c>
      <c r="BC30" s="266">
        <v>10</v>
      </c>
      <c r="BD30" s="266">
        <v>11</v>
      </c>
      <c r="BE30" s="266">
        <v>12</v>
      </c>
      <c r="BF30" s="35" t="s">
        <v>51</v>
      </c>
      <c r="BG30" s="1024"/>
      <c r="BH30" s="1024"/>
      <c r="BI30" s="1028"/>
      <c r="BJ30" s="7"/>
      <c r="BK30" s="36"/>
      <c r="BL30" s="36"/>
      <c r="BM30" s="36"/>
      <c r="BN30" s="36"/>
      <c r="BO30" s="36"/>
      <c r="BP30" s="36"/>
      <c r="BQ30" s="36"/>
      <c r="BR30" s="36"/>
      <c r="BS30" s="36"/>
      <c r="BT30" s="36"/>
      <c r="BU30" s="36"/>
      <c r="BV30" s="36"/>
      <c r="BW30" s="36"/>
      <c r="BX30" s="36"/>
      <c r="BY30" s="36"/>
      <c r="BZ30" s="36"/>
      <c r="CA30" s="36"/>
      <c r="CB30" s="36"/>
    </row>
    <row r="31" spans="1:98" s="7" customFormat="1" ht="24.75" customHeight="1" x14ac:dyDescent="0.2">
      <c r="A31" s="58"/>
      <c r="B31" s="949" t="s">
        <v>154</v>
      </c>
      <c r="C31" s="38" t="s">
        <v>65</v>
      </c>
      <c r="D31" s="950">
        <v>40</v>
      </c>
      <c r="E31" s="107">
        <v>40</v>
      </c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0">
        <f>SUM(E31:P31)</f>
        <v>40</v>
      </c>
      <c r="R31" s="108" t="s">
        <v>71</v>
      </c>
      <c r="S31" s="951">
        <v>8800</v>
      </c>
      <c r="T31" s="109">
        <v>8000</v>
      </c>
      <c r="U31" s="109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94">
        <f t="shared" ref="AF31:AF33" si="19">SUM(Q31*S31)</f>
        <v>352000</v>
      </c>
      <c r="AG31" s="95">
        <f t="shared" ref="AG31:AI33" si="20">T31*E31</f>
        <v>320000</v>
      </c>
      <c r="AH31" s="95">
        <f t="shared" si="20"/>
        <v>0</v>
      </c>
      <c r="AI31" s="95">
        <f t="shared" si="20"/>
        <v>0</v>
      </c>
      <c r="AJ31" s="95">
        <f t="shared" ref="AJ31:AR33" si="21">W31*H31</f>
        <v>0</v>
      </c>
      <c r="AK31" s="95">
        <f t="shared" si="21"/>
        <v>0</v>
      </c>
      <c r="AL31" s="95">
        <f t="shared" si="21"/>
        <v>0</v>
      </c>
      <c r="AM31" s="95">
        <f t="shared" si="21"/>
        <v>0</v>
      </c>
      <c r="AN31" s="95">
        <f t="shared" si="21"/>
        <v>0</v>
      </c>
      <c r="AO31" s="95">
        <f t="shared" si="21"/>
        <v>0</v>
      </c>
      <c r="AP31" s="95">
        <f t="shared" si="21"/>
        <v>0</v>
      </c>
      <c r="AQ31" s="95">
        <f t="shared" si="21"/>
        <v>0</v>
      </c>
      <c r="AR31" s="95">
        <f t="shared" si="21"/>
        <v>0</v>
      </c>
      <c r="AS31" s="96">
        <f>SUM(AG31:AR31)</f>
        <v>320000</v>
      </c>
      <c r="AT31" s="95">
        <f>SUM(AG31*4%)</f>
        <v>12800</v>
      </c>
      <c r="AU31" s="95">
        <f t="shared" ref="AU31:AV33" si="22">SUM(AH31*14%)</f>
        <v>0</v>
      </c>
      <c r="AV31" s="95">
        <f t="shared" si="22"/>
        <v>0</v>
      </c>
      <c r="AW31" s="95">
        <f t="shared" ref="AW31:BE33" si="23">SUM(AJ31*14%)</f>
        <v>0</v>
      </c>
      <c r="AX31" s="95">
        <f t="shared" si="23"/>
        <v>0</v>
      </c>
      <c r="AY31" s="95">
        <f t="shared" si="23"/>
        <v>0</v>
      </c>
      <c r="AZ31" s="95">
        <f t="shared" si="23"/>
        <v>0</v>
      </c>
      <c r="BA31" s="95">
        <f t="shared" si="23"/>
        <v>0</v>
      </c>
      <c r="BB31" s="95">
        <f t="shared" si="23"/>
        <v>0</v>
      </c>
      <c r="BC31" s="95">
        <f t="shared" si="23"/>
        <v>0</v>
      </c>
      <c r="BD31" s="95">
        <f t="shared" si="23"/>
        <v>0</v>
      </c>
      <c r="BE31" s="95">
        <f t="shared" si="23"/>
        <v>0</v>
      </c>
      <c r="BF31" s="97">
        <f>SUM(AT31:BE31)</f>
        <v>12800</v>
      </c>
      <c r="BG31" s="98">
        <f>AF31-AS31-BF31</f>
        <v>19200</v>
      </c>
      <c r="BH31" s="99">
        <f>S31*D31</f>
        <v>352000</v>
      </c>
      <c r="BI31" s="100">
        <f>BH31-AS31-BF31</f>
        <v>19200</v>
      </c>
      <c r="BJ31" s="268">
        <f>SUM(Q31/D31)</f>
        <v>1</v>
      </c>
      <c r="BK31" s="52"/>
      <c r="BL31" s="52"/>
      <c r="BM31" s="52"/>
      <c r="BN31" s="52"/>
      <c r="BO31" s="52"/>
      <c r="BP31" s="61"/>
      <c r="BQ31" s="61"/>
      <c r="BR31" s="61"/>
      <c r="BS31" s="61"/>
      <c r="BT31" s="61"/>
      <c r="BU31" s="61"/>
      <c r="BV31" s="61"/>
      <c r="BW31" s="61"/>
      <c r="BX31" s="61"/>
      <c r="BY31" s="61"/>
      <c r="BZ31" s="61"/>
      <c r="CA31" s="61"/>
      <c r="CB31" s="61"/>
    </row>
    <row r="32" spans="1:98" s="7" customFormat="1" ht="24.75" customHeight="1" x14ac:dyDescent="0.2">
      <c r="A32" s="58"/>
      <c r="B32" s="949" t="s">
        <v>155</v>
      </c>
      <c r="C32" s="38" t="s">
        <v>65</v>
      </c>
      <c r="D32" s="950">
        <v>40</v>
      </c>
      <c r="E32" s="107">
        <v>40</v>
      </c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40">
        <f>SUM(E32:P32)</f>
        <v>40</v>
      </c>
      <c r="R32" s="108" t="s">
        <v>71</v>
      </c>
      <c r="S32" s="951">
        <v>24200</v>
      </c>
      <c r="T32" s="109">
        <v>22000</v>
      </c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94">
        <f t="shared" si="19"/>
        <v>968000</v>
      </c>
      <c r="AG32" s="95">
        <f t="shared" si="20"/>
        <v>880000</v>
      </c>
      <c r="AH32" s="95">
        <f t="shared" si="20"/>
        <v>0</v>
      </c>
      <c r="AI32" s="95">
        <f t="shared" si="20"/>
        <v>0</v>
      </c>
      <c r="AJ32" s="95">
        <f t="shared" si="21"/>
        <v>0</v>
      </c>
      <c r="AK32" s="95">
        <f t="shared" si="21"/>
        <v>0</v>
      </c>
      <c r="AL32" s="95">
        <f t="shared" si="21"/>
        <v>0</v>
      </c>
      <c r="AM32" s="95">
        <f t="shared" si="21"/>
        <v>0</v>
      </c>
      <c r="AN32" s="95">
        <f t="shared" si="21"/>
        <v>0</v>
      </c>
      <c r="AO32" s="95">
        <f t="shared" si="21"/>
        <v>0</v>
      </c>
      <c r="AP32" s="95">
        <f t="shared" si="21"/>
        <v>0</v>
      </c>
      <c r="AQ32" s="95">
        <f t="shared" si="21"/>
        <v>0</v>
      </c>
      <c r="AR32" s="95">
        <f t="shared" si="21"/>
        <v>0</v>
      </c>
      <c r="AS32" s="96">
        <f>SUM(AG32:AR32)</f>
        <v>880000</v>
      </c>
      <c r="AT32" s="95">
        <f t="shared" ref="AT32:AT33" si="24">SUM(AG32*4%)</f>
        <v>35200</v>
      </c>
      <c r="AU32" s="95">
        <f t="shared" si="22"/>
        <v>0</v>
      </c>
      <c r="AV32" s="95">
        <f t="shared" si="22"/>
        <v>0</v>
      </c>
      <c r="AW32" s="95">
        <f t="shared" si="23"/>
        <v>0</v>
      </c>
      <c r="AX32" s="95">
        <f t="shared" si="23"/>
        <v>0</v>
      </c>
      <c r="AY32" s="95">
        <f t="shared" si="23"/>
        <v>0</v>
      </c>
      <c r="AZ32" s="95">
        <f t="shared" si="23"/>
        <v>0</v>
      </c>
      <c r="BA32" s="95">
        <f t="shared" si="23"/>
        <v>0</v>
      </c>
      <c r="BB32" s="95">
        <f t="shared" si="23"/>
        <v>0</v>
      </c>
      <c r="BC32" s="95">
        <f t="shared" si="23"/>
        <v>0</v>
      </c>
      <c r="BD32" s="95">
        <f t="shared" si="23"/>
        <v>0</v>
      </c>
      <c r="BE32" s="95">
        <f t="shared" si="23"/>
        <v>0</v>
      </c>
      <c r="BF32" s="97">
        <f>SUM(AT32:BE32)</f>
        <v>35200</v>
      </c>
      <c r="BG32" s="98">
        <f>AF32-AS32-BF32</f>
        <v>52800</v>
      </c>
      <c r="BH32" s="99">
        <f>S32*D32</f>
        <v>968000</v>
      </c>
      <c r="BI32" s="100">
        <f>BH32-AS32-BF32</f>
        <v>52800</v>
      </c>
      <c r="BJ32" s="268">
        <f>SUM(Q32/D32)</f>
        <v>1</v>
      </c>
      <c r="BK32" s="52"/>
      <c r="BL32" s="52"/>
      <c r="BM32" s="52"/>
      <c r="BN32" s="52"/>
      <c r="BO32" s="52"/>
      <c r="BP32" s="61"/>
      <c r="BQ32" s="61"/>
      <c r="BR32" s="61"/>
      <c r="BS32" s="61"/>
      <c r="BT32" s="61"/>
      <c r="BU32" s="61"/>
      <c r="BV32" s="61"/>
      <c r="BW32" s="61"/>
      <c r="BX32" s="61"/>
      <c r="BY32" s="61"/>
      <c r="BZ32" s="61"/>
      <c r="CA32" s="61"/>
      <c r="CB32" s="61"/>
    </row>
    <row r="33" spans="1:98" s="7" customFormat="1" ht="24.75" customHeight="1" thickBot="1" x14ac:dyDescent="0.25">
      <c r="A33" s="58"/>
      <c r="B33" s="949" t="s">
        <v>157</v>
      </c>
      <c r="C33" s="38" t="s">
        <v>65</v>
      </c>
      <c r="D33" s="382">
        <v>2</v>
      </c>
      <c r="E33" s="107">
        <v>2</v>
      </c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40">
        <f>SUM(E33:P33)</f>
        <v>2</v>
      </c>
      <c r="R33" s="108" t="s">
        <v>55</v>
      </c>
      <c r="S33" s="951">
        <v>35000</v>
      </c>
      <c r="T33" s="109">
        <v>30000</v>
      </c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94">
        <f t="shared" si="19"/>
        <v>70000</v>
      </c>
      <c r="AG33" s="95">
        <f t="shared" si="20"/>
        <v>60000</v>
      </c>
      <c r="AH33" s="95">
        <f t="shared" si="20"/>
        <v>0</v>
      </c>
      <c r="AI33" s="95">
        <f t="shared" si="20"/>
        <v>0</v>
      </c>
      <c r="AJ33" s="95">
        <f t="shared" si="21"/>
        <v>0</v>
      </c>
      <c r="AK33" s="95">
        <f t="shared" si="21"/>
        <v>0</v>
      </c>
      <c r="AL33" s="95">
        <f t="shared" si="21"/>
        <v>0</v>
      </c>
      <c r="AM33" s="95">
        <f t="shared" si="21"/>
        <v>0</v>
      </c>
      <c r="AN33" s="95">
        <f t="shared" si="21"/>
        <v>0</v>
      </c>
      <c r="AO33" s="95">
        <f t="shared" si="21"/>
        <v>0</v>
      </c>
      <c r="AP33" s="95">
        <f t="shared" si="21"/>
        <v>0</v>
      </c>
      <c r="AQ33" s="95">
        <f t="shared" si="21"/>
        <v>0</v>
      </c>
      <c r="AR33" s="95">
        <f t="shared" si="21"/>
        <v>0</v>
      </c>
      <c r="AS33" s="96">
        <f>SUM(AG33:AR33)</f>
        <v>60000</v>
      </c>
      <c r="AT33" s="95">
        <f t="shared" si="24"/>
        <v>2400</v>
      </c>
      <c r="AU33" s="95">
        <f t="shared" si="22"/>
        <v>0</v>
      </c>
      <c r="AV33" s="95">
        <f t="shared" si="22"/>
        <v>0</v>
      </c>
      <c r="AW33" s="95">
        <f t="shared" si="23"/>
        <v>0</v>
      </c>
      <c r="AX33" s="95">
        <f t="shared" si="23"/>
        <v>0</v>
      </c>
      <c r="AY33" s="95">
        <f t="shared" si="23"/>
        <v>0</v>
      </c>
      <c r="AZ33" s="95">
        <f t="shared" si="23"/>
        <v>0</v>
      </c>
      <c r="BA33" s="95">
        <f t="shared" si="23"/>
        <v>0</v>
      </c>
      <c r="BB33" s="95">
        <f t="shared" si="23"/>
        <v>0</v>
      </c>
      <c r="BC33" s="95">
        <f t="shared" si="23"/>
        <v>0</v>
      </c>
      <c r="BD33" s="95">
        <f t="shared" si="23"/>
        <v>0</v>
      </c>
      <c r="BE33" s="95">
        <f t="shared" si="23"/>
        <v>0</v>
      </c>
      <c r="BF33" s="97">
        <f>SUM(AT33:BE33)</f>
        <v>2400</v>
      </c>
      <c r="BG33" s="98">
        <f>AF33-AS33-BF33</f>
        <v>7600</v>
      </c>
      <c r="BH33" s="99">
        <f>S33*D33</f>
        <v>70000</v>
      </c>
      <c r="BI33" s="100">
        <f>BH33-AS33-BF33</f>
        <v>7600</v>
      </c>
      <c r="BJ33" s="268">
        <f>SUM(Q33/D33)</f>
        <v>1</v>
      </c>
      <c r="BK33" s="52"/>
      <c r="BL33" s="52"/>
      <c r="BM33" s="52"/>
      <c r="BN33" s="52"/>
      <c r="BO33" s="52"/>
      <c r="BP33" s="52"/>
      <c r="BQ33" s="61"/>
      <c r="BR33" s="61"/>
      <c r="BS33" s="61"/>
      <c r="BT33" s="61"/>
      <c r="BU33" s="61"/>
      <c r="BV33" s="61"/>
      <c r="BW33" s="61"/>
      <c r="BX33" s="61"/>
      <c r="BY33" s="61"/>
      <c r="BZ33" s="61"/>
      <c r="CA33" s="61"/>
      <c r="CB33" s="61"/>
    </row>
    <row r="34" spans="1:98" s="54" customFormat="1" ht="24.75" customHeight="1" thickBot="1" x14ac:dyDescent="0.25">
      <c r="A34" s="62"/>
      <c r="B34" s="63" t="s">
        <v>15</v>
      </c>
      <c r="C34" s="63"/>
      <c r="D34" s="383"/>
      <c r="E34" s="65"/>
      <c r="F34" s="65"/>
      <c r="G34" s="65"/>
      <c r="H34" s="65"/>
      <c r="I34" s="65"/>
      <c r="J34" s="65"/>
      <c r="K34" s="65"/>
      <c r="L34" s="65"/>
      <c r="M34" s="65"/>
      <c r="N34" s="65"/>
      <c r="O34" s="65"/>
      <c r="P34" s="65"/>
      <c r="Q34" s="66"/>
      <c r="R34" s="102"/>
      <c r="S34" s="64"/>
      <c r="T34" s="67"/>
      <c r="U34" s="67"/>
      <c r="V34" s="67"/>
      <c r="W34" s="67"/>
      <c r="X34" s="67"/>
      <c r="Y34" s="67"/>
      <c r="Z34" s="67"/>
      <c r="AA34" s="67"/>
      <c r="AB34" s="67"/>
      <c r="AC34" s="67"/>
      <c r="AD34" s="67"/>
      <c r="AE34" s="67"/>
      <c r="AF34" s="103">
        <f t="shared" ref="AF34:BF34" si="25">SUM(AF31:AF33)</f>
        <v>1390000</v>
      </c>
      <c r="AG34" s="103">
        <f t="shared" si="25"/>
        <v>1260000</v>
      </c>
      <c r="AH34" s="103">
        <f t="shared" si="25"/>
        <v>0</v>
      </c>
      <c r="AI34" s="103">
        <f t="shared" si="25"/>
        <v>0</v>
      </c>
      <c r="AJ34" s="103">
        <f t="shared" ref="AJ34:AR34" si="26">SUM(AJ31:AJ33)</f>
        <v>0</v>
      </c>
      <c r="AK34" s="103">
        <f t="shared" si="26"/>
        <v>0</v>
      </c>
      <c r="AL34" s="103">
        <f t="shared" si="26"/>
        <v>0</v>
      </c>
      <c r="AM34" s="103">
        <f t="shared" si="26"/>
        <v>0</v>
      </c>
      <c r="AN34" s="103">
        <f t="shared" si="26"/>
        <v>0</v>
      </c>
      <c r="AO34" s="103">
        <f t="shared" si="26"/>
        <v>0</v>
      </c>
      <c r="AP34" s="103">
        <f t="shared" si="26"/>
        <v>0</v>
      </c>
      <c r="AQ34" s="103">
        <f t="shared" si="26"/>
        <v>0</v>
      </c>
      <c r="AR34" s="103">
        <f t="shared" si="26"/>
        <v>0</v>
      </c>
      <c r="AS34" s="103">
        <f t="shared" si="25"/>
        <v>1260000</v>
      </c>
      <c r="AT34" s="103">
        <f t="shared" si="25"/>
        <v>50400</v>
      </c>
      <c r="AU34" s="103">
        <f t="shared" si="25"/>
        <v>0</v>
      </c>
      <c r="AV34" s="103">
        <f t="shared" si="25"/>
        <v>0</v>
      </c>
      <c r="AW34" s="103">
        <f t="shared" ref="AW34:BE34" si="27">SUM(AW31:AW33)</f>
        <v>0</v>
      </c>
      <c r="AX34" s="103">
        <f t="shared" si="27"/>
        <v>0</v>
      </c>
      <c r="AY34" s="103">
        <f t="shared" si="27"/>
        <v>0</v>
      </c>
      <c r="AZ34" s="103">
        <f t="shared" si="27"/>
        <v>0</v>
      </c>
      <c r="BA34" s="103">
        <f t="shared" si="27"/>
        <v>0</v>
      </c>
      <c r="BB34" s="103">
        <f t="shared" si="27"/>
        <v>0</v>
      </c>
      <c r="BC34" s="103">
        <f t="shared" si="27"/>
        <v>0</v>
      </c>
      <c r="BD34" s="103">
        <f t="shared" si="27"/>
        <v>0</v>
      </c>
      <c r="BE34" s="103">
        <f t="shared" si="27"/>
        <v>0</v>
      </c>
      <c r="BF34" s="103">
        <f t="shared" si="25"/>
        <v>50400</v>
      </c>
      <c r="BG34" s="104">
        <f>AF34-AS34-BF34</f>
        <v>79600</v>
      </c>
      <c r="BH34" s="103">
        <f>SUM(BH31:BH33)</f>
        <v>1390000</v>
      </c>
      <c r="BI34" s="103">
        <f>SUM(BI31:BI33)</f>
        <v>79600</v>
      </c>
      <c r="BJ34" s="269">
        <f>SUM(BJ31:BJ33)/3</f>
        <v>1</v>
      </c>
      <c r="BK34" s="69"/>
      <c r="BL34" s="69"/>
      <c r="BM34" s="69"/>
      <c r="BN34" s="69"/>
      <c r="BO34" s="69"/>
      <c r="BP34" s="69"/>
      <c r="BQ34" s="69"/>
      <c r="BR34" s="69"/>
      <c r="BS34" s="69"/>
      <c r="BT34" s="69"/>
      <c r="BU34" s="69"/>
      <c r="BV34" s="69"/>
      <c r="BW34" s="69"/>
      <c r="BX34" s="69"/>
      <c r="BY34" s="69"/>
      <c r="BZ34" s="69"/>
      <c r="CA34" s="69"/>
      <c r="CB34" s="69"/>
    </row>
    <row r="35" spans="1:98" s="29" customFormat="1" ht="24.75" customHeight="1" x14ac:dyDescent="0.2">
      <c r="A35" s="70"/>
      <c r="D35" s="384"/>
      <c r="E35" s="70"/>
      <c r="F35" s="70"/>
      <c r="G35" s="70"/>
      <c r="H35" s="70"/>
      <c r="I35" s="70"/>
      <c r="J35" s="70"/>
      <c r="K35" s="70"/>
      <c r="L35" s="70"/>
      <c r="M35" s="70"/>
      <c r="N35" s="70"/>
      <c r="O35" s="70"/>
      <c r="P35" s="70"/>
      <c r="Q35" s="70"/>
      <c r="AE35" s="57"/>
      <c r="AS35" s="71"/>
      <c r="BF35" s="72">
        <f>SUM(AS34+BF34)</f>
        <v>1310400</v>
      </c>
      <c r="BG35" s="73">
        <f>AF34-AS34-BF34</f>
        <v>79600</v>
      </c>
      <c r="BH35" s="74">
        <f>SUM(BI34+AS34+BF34)</f>
        <v>1390000</v>
      </c>
      <c r="BI35" s="75">
        <f>SUM(BG34)</f>
        <v>79600</v>
      </c>
      <c r="BJ35" s="57" t="s">
        <v>78</v>
      </c>
      <c r="BK35" s="57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</row>
    <row r="36" spans="1:98" s="29" customFormat="1" ht="24.75" customHeight="1" x14ac:dyDescent="0.2">
      <c r="A36" s="70"/>
      <c r="D36" s="384"/>
      <c r="E36" s="70"/>
      <c r="F36" s="70"/>
      <c r="G36" s="70"/>
      <c r="H36" s="70"/>
      <c r="I36" s="70"/>
      <c r="J36" s="70"/>
      <c r="K36" s="70"/>
      <c r="L36" s="70"/>
      <c r="M36" s="70"/>
      <c r="N36" s="70"/>
      <c r="O36" s="70"/>
      <c r="P36" s="70"/>
      <c r="Q36" s="70"/>
      <c r="AE36" s="57"/>
      <c r="AS36" s="57"/>
      <c r="AT36" s="170">
        <f>SUM(AG34+AT34)</f>
        <v>1310400</v>
      </c>
      <c r="AU36" s="170">
        <f t="shared" ref="AU36:BE36" si="28">SUM(AH34+AU34)</f>
        <v>0</v>
      </c>
      <c r="AV36" s="170">
        <f t="shared" si="28"/>
        <v>0</v>
      </c>
      <c r="AW36" s="170">
        <f t="shared" si="28"/>
        <v>0</v>
      </c>
      <c r="AX36" s="170">
        <f t="shared" si="28"/>
        <v>0</v>
      </c>
      <c r="AY36" s="170">
        <f t="shared" si="28"/>
        <v>0</v>
      </c>
      <c r="AZ36" s="170">
        <f t="shared" si="28"/>
        <v>0</v>
      </c>
      <c r="BA36" s="170">
        <f t="shared" si="28"/>
        <v>0</v>
      </c>
      <c r="BB36" s="170">
        <f t="shared" si="28"/>
        <v>0</v>
      </c>
      <c r="BC36" s="170">
        <f t="shared" si="28"/>
        <v>0</v>
      </c>
      <c r="BD36" s="170">
        <f t="shared" si="28"/>
        <v>0</v>
      </c>
      <c r="BE36" s="170">
        <f t="shared" si="28"/>
        <v>0</v>
      </c>
      <c r="BF36" s="170">
        <f>SUM(AT36:BE36)</f>
        <v>1310400</v>
      </c>
      <c r="BG36" s="57"/>
      <c r="BH36" s="76"/>
      <c r="BI36" s="77">
        <f>SUM(BI34-BI35)</f>
        <v>0</v>
      </c>
      <c r="BJ36" s="57" t="s">
        <v>77</v>
      </c>
      <c r="BK36" s="57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</row>
    <row r="37" spans="1:98" s="29" customFormat="1" ht="16.5" customHeight="1" x14ac:dyDescent="0.2">
      <c r="A37" s="1015" t="s">
        <v>43</v>
      </c>
      <c r="B37" s="1016"/>
      <c r="C37" s="171" t="s">
        <v>161</v>
      </c>
      <c r="D37" s="380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174"/>
      <c r="U37" s="174"/>
      <c r="V37" s="174"/>
      <c r="W37" s="174"/>
      <c r="X37" s="174"/>
      <c r="Y37" s="174"/>
      <c r="Z37" s="174"/>
      <c r="AA37" s="174"/>
      <c r="AB37" s="174"/>
      <c r="AC37" s="174"/>
      <c r="AD37" s="174"/>
      <c r="AE37" s="175"/>
      <c r="AF37" s="32"/>
      <c r="AG37" s="174"/>
      <c r="AH37" s="174"/>
      <c r="AI37" s="174"/>
      <c r="AJ37" s="174"/>
      <c r="AK37" s="174"/>
      <c r="AL37" s="174"/>
      <c r="AM37" s="174"/>
      <c r="AN37" s="174"/>
      <c r="AO37" s="174"/>
      <c r="AP37" s="174"/>
      <c r="AQ37" s="174"/>
      <c r="AR37" s="174"/>
      <c r="AS37" s="176"/>
      <c r="AT37" s="174"/>
      <c r="AU37" s="174"/>
      <c r="AV37" s="174"/>
      <c r="AW37" s="174"/>
      <c r="AX37" s="174"/>
      <c r="AY37" s="174"/>
      <c r="AZ37" s="174"/>
      <c r="BA37" s="174"/>
      <c r="BB37" s="174"/>
      <c r="BC37" s="174"/>
      <c r="BD37" s="174"/>
      <c r="BE37" s="174"/>
      <c r="BF37" s="176"/>
      <c r="BG37" s="176"/>
      <c r="BH37" s="173"/>
      <c r="BI37" s="177"/>
      <c r="BJ37" s="173"/>
      <c r="BK37" s="174"/>
      <c r="BL37" s="174"/>
      <c r="BM37" s="174"/>
      <c r="BN37" s="174"/>
      <c r="BO37" s="174"/>
      <c r="BP37" s="175"/>
      <c r="BQ37" s="174"/>
      <c r="BR37" s="174"/>
      <c r="BS37" s="174"/>
      <c r="BT37" s="174"/>
      <c r="BU37" s="174"/>
      <c r="BV37" s="176"/>
      <c r="BW37" s="176"/>
      <c r="BX37" s="176"/>
      <c r="BY37" s="173"/>
      <c r="BZ37" s="177"/>
      <c r="CA37" s="176"/>
      <c r="CB37" s="176"/>
      <c r="CC37" s="33"/>
      <c r="CD37" s="33"/>
      <c r="CE37" s="33"/>
      <c r="CF37" s="33"/>
      <c r="CG37" s="33"/>
      <c r="CH37" s="178"/>
      <c r="CI37" s="33"/>
      <c r="CJ37" s="33"/>
      <c r="CK37" s="33"/>
      <c r="CL37" s="33"/>
      <c r="CM37" s="33"/>
      <c r="CN37" s="33"/>
      <c r="CO37" s="33"/>
      <c r="CP37" s="33"/>
      <c r="CQ37" s="33"/>
      <c r="CR37" s="33"/>
      <c r="CS37" s="33"/>
      <c r="CT37" s="33"/>
    </row>
    <row r="38" spans="1:98" s="29" customFormat="1" ht="16.5" customHeight="1" x14ac:dyDescent="0.2">
      <c r="A38" s="1017" t="s">
        <v>44</v>
      </c>
      <c r="B38" s="1018"/>
      <c r="C38" s="180" t="s">
        <v>151</v>
      </c>
      <c r="D38" s="381"/>
      <c r="E38" s="181"/>
      <c r="F38" s="181"/>
      <c r="G38" s="181"/>
      <c r="H38" s="181"/>
      <c r="I38" s="181"/>
      <c r="J38" s="181"/>
      <c r="K38" s="181"/>
      <c r="L38" s="181"/>
      <c r="M38" s="181"/>
      <c r="N38" s="181"/>
      <c r="O38" s="181"/>
      <c r="P38" s="181"/>
      <c r="Q38" s="181"/>
      <c r="R38" s="181"/>
      <c r="S38" s="181"/>
      <c r="T38" s="182"/>
      <c r="U38" s="182"/>
      <c r="V38" s="182"/>
      <c r="W38" s="182"/>
      <c r="X38" s="182"/>
      <c r="Y38" s="182"/>
      <c r="Z38" s="182"/>
      <c r="AA38" s="182"/>
      <c r="AB38" s="182"/>
      <c r="AC38" s="182"/>
      <c r="AD38" s="182"/>
      <c r="AE38" s="183"/>
      <c r="AF38" s="181"/>
      <c r="AG38" s="182"/>
      <c r="AH38" s="182"/>
      <c r="AI38" s="182"/>
      <c r="AJ38" s="182"/>
      <c r="AK38" s="182"/>
      <c r="AL38" s="182"/>
      <c r="AM38" s="182"/>
      <c r="AN38" s="182"/>
      <c r="AO38" s="182"/>
      <c r="AP38" s="182"/>
      <c r="AQ38" s="182"/>
      <c r="AR38" s="182"/>
      <c r="AS38" s="183"/>
      <c r="AT38" s="182"/>
      <c r="AU38" s="182"/>
      <c r="AV38" s="182"/>
      <c r="AW38" s="182"/>
      <c r="AX38" s="182"/>
      <c r="AY38" s="182"/>
      <c r="AZ38" s="182"/>
      <c r="BA38" s="182"/>
      <c r="BB38" s="182"/>
      <c r="BC38" s="182"/>
      <c r="BD38" s="182"/>
      <c r="BE38" s="182"/>
      <c r="BF38" s="183"/>
      <c r="BG38" s="183"/>
      <c r="BH38" s="179"/>
      <c r="BI38" s="184"/>
      <c r="BJ38" s="173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176"/>
      <c r="CB38" s="176"/>
      <c r="CC38" s="33">
        <v>1100000</v>
      </c>
      <c r="CD38" s="33"/>
      <c r="CE38" s="33"/>
      <c r="CF38" s="33"/>
      <c r="CG38" s="33"/>
      <c r="CH38" s="178"/>
      <c r="CI38" s="33"/>
      <c r="CJ38" s="33"/>
      <c r="CK38" s="33"/>
      <c r="CL38" s="33"/>
      <c r="CM38" s="33"/>
      <c r="CN38" s="33"/>
      <c r="CO38" s="33"/>
      <c r="CP38" s="33"/>
      <c r="CQ38" s="33"/>
      <c r="CR38" s="33"/>
      <c r="CS38" s="33"/>
      <c r="CT38" s="33"/>
    </row>
    <row r="39" spans="1:98" s="8" customFormat="1" ht="48.75" customHeight="1" x14ac:dyDescent="0.2">
      <c r="A39" s="1019" t="s">
        <v>45</v>
      </c>
      <c r="B39" s="1022" t="s">
        <v>46</v>
      </c>
      <c r="C39" s="1022" t="s">
        <v>62</v>
      </c>
      <c r="D39" s="1025" t="s">
        <v>47</v>
      </c>
      <c r="E39" s="1025"/>
      <c r="F39" s="1025"/>
      <c r="G39" s="1025"/>
      <c r="H39" s="1025"/>
      <c r="I39" s="1025"/>
      <c r="J39" s="1025"/>
      <c r="K39" s="1025"/>
      <c r="L39" s="1025"/>
      <c r="M39" s="1025"/>
      <c r="N39" s="1025"/>
      <c r="O39" s="1025"/>
      <c r="P39" s="1025"/>
      <c r="Q39" s="1025"/>
      <c r="R39" s="1022" t="s">
        <v>59</v>
      </c>
      <c r="S39" s="1036" t="s">
        <v>56</v>
      </c>
      <c r="T39" s="1037"/>
      <c r="U39" s="1037"/>
      <c r="V39" s="1037"/>
      <c r="W39" s="1037"/>
      <c r="X39" s="1037"/>
      <c r="Y39" s="1037"/>
      <c r="Z39" s="1037"/>
      <c r="AA39" s="1037"/>
      <c r="AB39" s="1037"/>
      <c r="AC39" s="1037"/>
      <c r="AD39" s="1037"/>
      <c r="AE39" s="1038"/>
      <c r="AF39" s="1039" t="s">
        <v>38</v>
      </c>
      <c r="AG39" s="1039"/>
      <c r="AH39" s="1039"/>
      <c r="AI39" s="1039"/>
      <c r="AJ39" s="1039"/>
      <c r="AK39" s="1039"/>
      <c r="AL39" s="1039"/>
      <c r="AM39" s="1039"/>
      <c r="AN39" s="1039"/>
      <c r="AO39" s="1039"/>
      <c r="AP39" s="1039"/>
      <c r="AQ39" s="1039"/>
      <c r="AR39" s="1039"/>
      <c r="AS39" s="1039"/>
      <c r="AT39" s="1040" t="s">
        <v>82</v>
      </c>
      <c r="AU39" s="1041"/>
      <c r="AV39" s="1041"/>
      <c r="AW39" s="1041"/>
      <c r="AX39" s="1041"/>
      <c r="AY39" s="1041"/>
      <c r="AZ39" s="1041"/>
      <c r="BA39" s="1041"/>
      <c r="BB39" s="1041"/>
      <c r="BC39" s="1041"/>
      <c r="BD39" s="1041"/>
      <c r="BE39" s="1041"/>
      <c r="BF39" s="1042"/>
      <c r="BG39" s="1022" t="s">
        <v>78</v>
      </c>
      <c r="BH39" s="1022" t="s">
        <v>561</v>
      </c>
      <c r="BI39" s="1026" t="s">
        <v>79</v>
      </c>
      <c r="BJ39" s="173"/>
      <c r="BK39" s="32"/>
      <c r="BL39" s="32"/>
      <c r="BM39" s="32"/>
      <c r="BN39" s="32"/>
      <c r="BO39" s="32"/>
      <c r="BP39" s="32"/>
      <c r="BQ39" s="32"/>
      <c r="BR39" s="32"/>
      <c r="BS39" s="32"/>
      <c r="BT39" s="32"/>
      <c r="BU39" s="32"/>
      <c r="BV39" s="32"/>
      <c r="BW39" s="32"/>
      <c r="BX39" s="32"/>
      <c r="BY39" s="32"/>
      <c r="BZ39" s="32"/>
      <c r="CA39" s="34"/>
      <c r="CB39" s="34"/>
    </row>
    <row r="40" spans="1:98" s="8" customFormat="1" ht="48.75" customHeight="1" x14ac:dyDescent="0.2">
      <c r="A40" s="1020"/>
      <c r="B40" s="1023"/>
      <c r="C40" s="1023"/>
      <c r="D40" s="1029" t="s">
        <v>57</v>
      </c>
      <c r="E40" s="1031" t="s">
        <v>58</v>
      </c>
      <c r="F40" s="1032"/>
      <c r="G40" s="1032"/>
      <c r="H40" s="1032"/>
      <c r="I40" s="1032"/>
      <c r="J40" s="1032"/>
      <c r="K40" s="1032"/>
      <c r="L40" s="1032"/>
      <c r="M40" s="1032"/>
      <c r="N40" s="1032"/>
      <c r="O40" s="1032"/>
      <c r="P40" s="1032"/>
      <c r="Q40" s="1032"/>
      <c r="R40" s="1023"/>
      <c r="S40" s="1033" t="s">
        <v>57</v>
      </c>
      <c r="T40" s="1031" t="s">
        <v>58</v>
      </c>
      <c r="U40" s="1032"/>
      <c r="V40" s="1032"/>
      <c r="W40" s="1032"/>
      <c r="X40" s="1032"/>
      <c r="Y40" s="1032"/>
      <c r="Z40" s="1032"/>
      <c r="AA40" s="1032"/>
      <c r="AB40" s="1032"/>
      <c r="AC40" s="1032"/>
      <c r="AD40" s="1032"/>
      <c r="AE40" s="1035"/>
      <c r="AF40" s="1033" t="s">
        <v>57</v>
      </c>
      <c r="AG40" s="1031" t="s">
        <v>58</v>
      </c>
      <c r="AH40" s="1032"/>
      <c r="AI40" s="1032"/>
      <c r="AJ40" s="1032"/>
      <c r="AK40" s="1032"/>
      <c r="AL40" s="1032"/>
      <c r="AM40" s="1032"/>
      <c r="AN40" s="1032"/>
      <c r="AO40" s="1032"/>
      <c r="AP40" s="1032"/>
      <c r="AQ40" s="1032"/>
      <c r="AR40" s="1032"/>
      <c r="AS40" s="1035"/>
      <c r="AT40" s="1043"/>
      <c r="AU40" s="1044"/>
      <c r="AV40" s="1044"/>
      <c r="AW40" s="1044"/>
      <c r="AX40" s="1044"/>
      <c r="AY40" s="1044"/>
      <c r="AZ40" s="1044"/>
      <c r="BA40" s="1044"/>
      <c r="BB40" s="1044"/>
      <c r="BC40" s="1044"/>
      <c r="BD40" s="1044"/>
      <c r="BE40" s="1044"/>
      <c r="BF40" s="1045"/>
      <c r="BG40" s="1023"/>
      <c r="BH40" s="1023"/>
      <c r="BI40" s="1027"/>
      <c r="BJ40" s="173"/>
      <c r="BK40" s="32"/>
      <c r="BL40" s="32"/>
      <c r="BM40" s="32"/>
      <c r="BN40" s="32"/>
      <c r="BO40" s="32"/>
      <c r="BP40" s="32"/>
      <c r="BQ40" s="32"/>
      <c r="BR40" s="32"/>
      <c r="BS40" s="32"/>
      <c r="BT40" s="32"/>
      <c r="BU40" s="32"/>
      <c r="BV40" s="32"/>
      <c r="BW40" s="32"/>
      <c r="BX40" s="32"/>
      <c r="BY40" s="32"/>
      <c r="BZ40" s="32"/>
      <c r="CA40" s="34"/>
      <c r="CB40" s="34"/>
    </row>
    <row r="41" spans="1:98" s="6" customFormat="1" ht="28.5" customHeight="1" x14ac:dyDescent="0.2">
      <c r="A41" s="1021"/>
      <c r="B41" s="1024"/>
      <c r="C41" s="1024"/>
      <c r="D41" s="1030"/>
      <c r="E41" s="35">
        <v>1</v>
      </c>
      <c r="F41" s="35">
        <v>2</v>
      </c>
      <c r="G41" s="35">
        <v>3</v>
      </c>
      <c r="H41" s="35">
        <v>4</v>
      </c>
      <c r="I41" s="35">
        <v>5</v>
      </c>
      <c r="J41" s="35">
        <v>6</v>
      </c>
      <c r="K41" s="35">
        <v>7</v>
      </c>
      <c r="L41" s="35">
        <v>8</v>
      </c>
      <c r="M41" s="35">
        <v>9</v>
      </c>
      <c r="N41" s="35">
        <v>10</v>
      </c>
      <c r="O41" s="35">
        <v>11</v>
      </c>
      <c r="P41" s="35">
        <v>12</v>
      </c>
      <c r="Q41" s="35" t="s">
        <v>61</v>
      </c>
      <c r="R41" s="1024"/>
      <c r="S41" s="1034"/>
      <c r="T41" s="35">
        <v>1</v>
      </c>
      <c r="U41" s="35">
        <v>2</v>
      </c>
      <c r="V41" s="35">
        <v>3</v>
      </c>
      <c r="W41" s="35">
        <v>4</v>
      </c>
      <c r="X41" s="35">
        <v>5</v>
      </c>
      <c r="Y41" s="35">
        <v>6</v>
      </c>
      <c r="Z41" s="35">
        <v>7</v>
      </c>
      <c r="AA41" s="35">
        <v>8</v>
      </c>
      <c r="AB41" s="35">
        <v>9</v>
      </c>
      <c r="AC41" s="35">
        <v>10</v>
      </c>
      <c r="AD41" s="35">
        <v>11</v>
      </c>
      <c r="AE41" s="35">
        <v>12</v>
      </c>
      <c r="AF41" s="1034"/>
      <c r="AG41" s="35">
        <v>1</v>
      </c>
      <c r="AH41" s="35">
        <v>2</v>
      </c>
      <c r="AI41" s="35">
        <v>3</v>
      </c>
      <c r="AJ41" s="35">
        <v>4</v>
      </c>
      <c r="AK41" s="35">
        <v>5</v>
      </c>
      <c r="AL41" s="35">
        <v>6</v>
      </c>
      <c r="AM41" s="35">
        <v>7</v>
      </c>
      <c r="AN41" s="35">
        <v>8</v>
      </c>
      <c r="AO41" s="35">
        <v>9</v>
      </c>
      <c r="AP41" s="35">
        <v>10</v>
      </c>
      <c r="AQ41" s="35">
        <v>11</v>
      </c>
      <c r="AR41" s="35">
        <v>12</v>
      </c>
      <c r="AS41" s="35" t="s">
        <v>51</v>
      </c>
      <c r="AT41" s="266">
        <v>1</v>
      </c>
      <c r="AU41" s="266">
        <v>2</v>
      </c>
      <c r="AV41" s="266">
        <v>3</v>
      </c>
      <c r="AW41" s="266">
        <v>4</v>
      </c>
      <c r="AX41" s="266">
        <v>5</v>
      </c>
      <c r="AY41" s="266">
        <v>6</v>
      </c>
      <c r="AZ41" s="266">
        <v>7</v>
      </c>
      <c r="BA41" s="266">
        <v>8</v>
      </c>
      <c r="BB41" s="266">
        <v>9</v>
      </c>
      <c r="BC41" s="266">
        <v>10</v>
      </c>
      <c r="BD41" s="266">
        <v>11</v>
      </c>
      <c r="BE41" s="266">
        <v>12</v>
      </c>
      <c r="BF41" s="35" t="s">
        <v>51</v>
      </c>
      <c r="BG41" s="1024"/>
      <c r="BH41" s="1024"/>
      <c r="BI41" s="1028"/>
      <c r="BJ41" s="7"/>
      <c r="BK41" s="36"/>
      <c r="BL41" s="36"/>
      <c r="BM41" s="36"/>
      <c r="BN41" s="36"/>
      <c r="BO41" s="36"/>
      <c r="BP41" s="36"/>
      <c r="BQ41" s="36"/>
      <c r="BR41" s="36"/>
      <c r="BS41" s="36"/>
      <c r="BT41" s="36"/>
      <c r="BU41" s="36"/>
      <c r="BV41" s="36"/>
      <c r="BW41" s="36"/>
      <c r="BX41" s="36"/>
      <c r="BY41" s="36"/>
      <c r="BZ41" s="36"/>
      <c r="CA41" s="36"/>
      <c r="CB41" s="36"/>
    </row>
    <row r="42" spans="1:98" s="7" customFormat="1" ht="24.75" customHeight="1" x14ac:dyDescent="0.2">
      <c r="A42" s="58"/>
      <c r="B42" s="949" t="s">
        <v>154</v>
      </c>
      <c r="C42" s="38" t="s">
        <v>65</v>
      </c>
      <c r="D42" s="950">
        <v>40</v>
      </c>
      <c r="E42" s="950">
        <v>40</v>
      </c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40">
        <f>SUM(E42:P42)</f>
        <v>40</v>
      </c>
      <c r="R42" s="108" t="s">
        <v>71</v>
      </c>
      <c r="S42" s="951">
        <v>8800</v>
      </c>
      <c r="T42" s="109">
        <v>8000</v>
      </c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94">
        <f t="shared" ref="AF42:AF44" si="29">SUM(Q42*S42)</f>
        <v>352000</v>
      </c>
      <c r="AG42" s="95">
        <f t="shared" ref="AG42:AI44" si="30">T42*E42</f>
        <v>320000</v>
      </c>
      <c r="AH42" s="95">
        <f t="shared" si="30"/>
        <v>0</v>
      </c>
      <c r="AI42" s="95">
        <f t="shared" si="30"/>
        <v>0</v>
      </c>
      <c r="AJ42" s="95">
        <f t="shared" ref="AJ42:AR44" si="31">W42*H42</f>
        <v>0</v>
      </c>
      <c r="AK42" s="95">
        <f t="shared" si="31"/>
        <v>0</v>
      </c>
      <c r="AL42" s="95">
        <f t="shared" si="31"/>
        <v>0</v>
      </c>
      <c r="AM42" s="95">
        <f t="shared" si="31"/>
        <v>0</v>
      </c>
      <c r="AN42" s="95">
        <f t="shared" si="31"/>
        <v>0</v>
      </c>
      <c r="AO42" s="95">
        <f t="shared" si="31"/>
        <v>0</v>
      </c>
      <c r="AP42" s="95">
        <f t="shared" si="31"/>
        <v>0</v>
      </c>
      <c r="AQ42" s="95">
        <f t="shared" si="31"/>
        <v>0</v>
      </c>
      <c r="AR42" s="95">
        <f t="shared" si="31"/>
        <v>0</v>
      </c>
      <c r="AS42" s="96">
        <f>SUM(AG42:AR42)</f>
        <v>320000</v>
      </c>
      <c r="AT42" s="95">
        <f>SUM(AG42*4%)</f>
        <v>12800</v>
      </c>
      <c r="AU42" s="95">
        <f t="shared" ref="AU42:AV44" si="32">SUM(AH42*14%)</f>
        <v>0</v>
      </c>
      <c r="AV42" s="95">
        <f t="shared" si="32"/>
        <v>0</v>
      </c>
      <c r="AW42" s="95">
        <f t="shared" ref="AW42:BE44" si="33">SUM(AJ42*14%)</f>
        <v>0</v>
      </c>
      <c r="AX42" s="95">
        <f t="shared" si="33"/>
        <v>0</v>
      </c>
      <c r="AY42" s="95">
        <f t="shared" si="33"/>
        <v>0</v>
      </c>
      <c r="AZ42" s="95">
        <f t="shared" si="33"/>
        <v>0</v>
      </c>
      <c r="BA42" s="95">
        <f t="shared" si="33"/>
        <v>0</v>
      </c>
      <c r="BB42" s="95">
        <f t="shared" si="33"/>
        <v>0</v>
      </c>
      <c r="BC42" s="95">
        <f t="shared" si="33"/>
        <v>0</v>
      </c>
      <c r="BD42" s="95">
        <f t="shared" si="33"/>
        <v>0</v>
      </c>
      <c r="BE42" s="95">
        <f t="shared" si="33"/>
        <v>0</v>
      </c>
      <c r="BF42" s="97">
        <f>SUM(AT42:BE42)</f>
        <v>12800</v>
      </c>
      <c r="BG42" s="98">
        <f>AF42-AS42-BF42</f>
        <v>19200</v>
      </c>
      <c r="BH42" s="99">
        <f>S42*D42</f>
        <v>352000</v>
      </c>
      <c r="BI42" s="100">
        <f>BH42-AS42-BF42</f>
        <v>19200</v>
      </c>
      <c r="BJ42" s="268">
        <f>SUM(Q42/D42)</f>
        <v>1</v>
      </c>
      <c r="BK42" s="52"/>
      <c r="BL42" s="52"/>
      <c r="BM42" s="52"/>
      <c r="BN42" s="52"/>
      <c r="BO42" s="52"/>
      <c r="BP42" s="61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61"/>
      <c r="CB42" s="61"/>
    </row>
    <row r="43" spans="1:98" s="7" customFormat="1" ht="24.75" customHeight="1" x14ac:dyDescent="0.2">
      <c r="A43" s="58"/>
      <c r="B43" s="949" t="s">
        <v>155</v>
      </c>
      <c r="C43" s="38" t="s">
        <v>65</v>
      </c>
      <c r="D43" s="950">
        <v>40</v>
      </c>
      <c r="E43" s="950">
        <v>40</v>
      </c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40">
        <f>SUM(E43:P43)</f>
        <v>40</v>
      </c>
      <c r="R43" s="108" t="s">
        <v>71</v>
      </c>
      <c r="S43" s="951">
        <v>24200</v>
      </c>
      <c r="T43" s="109">
        <v>22000</v>
      </c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94">
        <f t="shared" si="29"/>
        <v>968000</v>
      </c>
      <c r="AG43" s="95">
        <f t="shared" si="30"/>
        <v>880000</v>
      </c>
      <c r="AH43" s="95">
        <f t="shared" si="30"/>
        <v>0</v>
      </c>
      <c r="AI43" s="95">
        <f t="shared" si="30"/>
        <v>0</v>
      </c>
      <c r="AJ43" s="95">
        <f t="shared" si="31"/>
        <v>0</v>
      </c>
      <c r="AK43" s="95">
        <f t="shared" si="31"/>
        <v>0</v>
      </c>
      <c r="AL43" s="95">
        <f t="shared" si="31"/>
        <v>0</v>
      </c>
      <c r="AM43" s="95">
        <f t="shared" si="31"/>
        <v>0</v>
      </c>
      <c r="AN43" s="95">
        <f t="shared" si="31"/>
        <v>0</v>
      </c>
      <c r="AO43" s="95">
        <f t="shared" si="31"/>
        <v>0</v>
      </c>
      <c r="AP43" s="95">
        <f t="shared" si="31"/>
        <v>0</v>
      </c>
      <c r="AQ43" s="95">
        <f t="shared" si="31"/>
        <v>0</v>
      </c>
      <c r="AR43" s="95">
        <f t="shared" si="31"/>
        <v>0</v>
      </c>
      <c r="AS43" s="96">
        <f>SUM(AG43:AR43)</f>
        <v>880000</v>
      </c>
      <c r="AT43" s="95">
        <f t="shared" ref="AT43:AT44" si="34">SUM(AG43*4%)</f>
        <v>35200</v>
      </c>
      <c r="AU43" s="95">
        <f t="shared" si="32"/>
        <v>0</v>
      </c>
      <c r="AV43" s="95">
        <f t="shared" si="32"/>
        <v>0</v>
      </c>
      <c r="AW43" s="95">
        <f t="shared" si="33"/>
        <v>0</v>
      </c>
      <c r="AX43" s="95">
        <f t="shared" si="33"/>
        <v>0</v>
      </c>
      <c r="AY43" s="95">
        <f t="shared" si="33"/>
        <v>0</v>
      </c>
      <c r="AZ43" s="95">
        <f t="shared" si="33"/>
        <v>0</v>
      </c>
      <c r="BA43" s="95">
        <f t="shared" si="33"/>
        <v>0</v>
      </c>
      <c r="BB43" s="95">
        <f t="shared" si="33"/>
        <v>0</v>
      </c>
      <c r="BC43" s="95">
        <f t="shared" si="33"/>
        <v>0</v>
      </c>
      <c r="BD43" s="95">
        <f t="shared" si="33"/>
        <v>0</v>
      </c>
      <c r="BE43" s="95">
        <f t="shared" si="33"/>
        <v>0</v>
      </c>
      <c r="BF43" s="97">
        <f>SUM(AT43:BE43)</f>
        <v>35200</v>
      </c>
      <c r="BG43" s="98">
        <f>AF43-AS43-BF43</f>
        <v>52800</v>
      </c>
      <c r="BH43" s="99">
        <f>S43*D43</f>
        <v>968000</v>
      </c>
      <c r="BI43" s="100">
        <f>BH43-AS43-BF43</f>
        <v>52800</v>
      </c>
      <c r="BJ43" s="268">
        <f>SUM(Q43/D43)</f>
        <v>1</v>
      </c>
      <c r="BK43" s="52"/>
      <c r="BL43" s="52"/>
      <c r="BM43" s="52"/>
      <c r="BN43" s="52"/>
      <c r="BO43" s="52"/>
      <c r="BP43" s="61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61"/>
      <c r="CB43" s="61"/>
    </row>
    <row r="44" spans="1:98" s="7" customFormat="1" ht="24.75" customHeight="1" thickBot="1" x14ac:dyDescent="0.25">
      <c r="A44" s="58"/>
      <c r="B44" s="949" t="s">
        <v>157</v>
      </c>
      <c r="C44" s="38" t="s">
        <v>65</v>
      </c>
      <c r="D44" s="382">
        <v>2</v>
      </c>
      <c r="E44" s="890">
        <v>2</v>
      </c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40">
        <f>SUM(E44:P44)</f>
        <v>2</v>
      </c>
      <c r="R44" s="108" t="s">
        <v>55</v>
      </c>
      <c r="S44" s="951">
        <v>35000</v>
      </c>
      <c r="T44" s="109">
        <v>30000</v>
      </c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94">
        <f t="shared" si="29"/>
        <v>70000</v>
      </c>
      <c r="AG44" s="95">
        <f t="shared" si="30"/>
        <v>60000</v>
      </c>
      <c r="AH44" s="95">
        <f t="shared" si="30"/>
        <v>0</v>
      </c>
      <c r="AI44" s="95">
        <f t="shared" si="30"/>
        <v>0</v>
      </c>
      <c r="AJ44" s="95">
        <f t="shared" si="31"/>
        <v>0</v>
      </c>
      <c r="AK44" s="95">
        <f t="shared" si="31"/>
        <v>0</v>
      </c>
      <c r="AL44" s="95">
        <f t="shared" si="31"/>
        <v>0</v>
      </c>
      <c r="AM44" s="95">
        <f t="shared" si="31"/>
        <v>0</v>
      </c>
      <c r="AN44" s="95">
        <f t="shared" si="31"/>
        <v>0</v>
      </c>
      <c r="AO44" s="95">
        <f t="shared" si="31"/>
        <v>0</v>
      </c>
      <c r="AP44" s="95">
        <f t="shared" si="31"/>
        <v>0</v>
      </c>
      <c r="AQ44" s="95">
        <f t="shared" si="31"/>
        <v>0</v>
      </c>
      <c r="AR44" s="95">
        <f t="shared" si="31"/>
        <v>0</v>
      </c>
      <c r="AS44" s="96">
        <f>SUM(AG44:AR44)</f>
        <v>60000</v>
      </c>
      <c r="AT44" s="95">
        <f t="shared" si="34"/>
        <v>2400</v>
      </c>
      <c r="AU44" s="95">
        <f t="shared" si="32"/>
        <v>0</v>
      </c>
      <c r="AV44" s="95">
        <f t="shared" si="32"/>
        <v>0</v>
      </c>
      <c r="AW44" s="95">
        <f t="shared" si="33"/>
        <v>0</v>
      </c>
      <c r="AX44" s="95">
        <f t="shared" si="33"/>
        <v>0</v>
      </c>
      <c r="AY44" s="95">
        <f t="shared" si="33"/>
        <v>0</v>
      </c>
      <c r="AZ44" s="95">
        <f t="shared" si="33"/>
        <v>0</v>
      </c>
      <c r="BA44" s="95">
        <f t="shared" si="33"/>
        <v>0</v>
      </c>
      <c r="BB44" s="95">
        <f t="shared" si="33"/>
        <v>0</v>
      </c>
      <c r="BC44" s="95">
        <f t="shared" si="33"/>
        <v>0</v>
      </c>
      <c r="BD44" s="95">
        <f t="shared" si="33"/>
        <v>0</v>
      </c>
      <c r="BE44" s="95">
        <f t="shared" si="33"/>
        <v>0</v>
      </c>
      <c r="BF44" s="97">
        <f>SUM(AT44:BE44)</f>
        <v>2400</v>
      </c>
      <c r="BG44" s="98">
        <f>AF44-AS44-BF44</f>
        <v>7600</v>
      </c>
      <c r="BH44" s="99">
        <f>S44*D44</f>
        <v>70000</v>
      </c>
      <c r="BI44" s="100">
        <f>BH44-AS44-BF44</f>
        <v>7600</v>
      </c>
      <c r="BJ44" s="268">
        <f>SUM(Q44/D44)</f>
        <v>1</v>
      </c>
      <c r="BK44" s="52"/>
      <c r="BL44" s="52"/>
      <c r="BM44" s="52"/>
      <c r="BN44" s="52"/>
      <c r="BO44" s="52"/>
      <c r="BP44" s="52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</row>
    <row r="45" spans="1:98" s="54" customFormat="1" ht="24.75" customHeight="1" thickBot="1" x14ac:dyDescent="0.25">
      <c r="A45" s="62"/>
      <c r="B45" s="63" t="s">
        <v>15</v>
      </c>
      <c r="C45" s="63"/>
      <c r="D45" s="383"/>
      <c r="E45" s="65"/>
      <c r="F45" s="65"/>
      <c r="G45" s="65"/>
      <c r="H45" s="65"/>
      <c r="I45" s="65"/>
      <c r="J45" s="65"/>
      <c r="K45" s="65"/>
      <c r="L45" s="65"/>
      <c r="M45" s="65"/>
      <c r="N45" s="65"/>
      <c r="O45" s="65"/>
      <c r="P45" s="65"/>
      <c r="Q45" s="66"/>
      <c r="R45" s="102"/>
      <c r="S45" s="64"/>
      <c r="T45" s="67"/>
      <c r="U45" s="67"/>
      <c r="V45" s="67"/>
      <c r="W45" s="67"/>
      <c r="X45" s="67"/>
      <c r="Y45" s="67"/>
      <c r="Z45" s="67"/>
      <c r="AA45" s="67"/>
      <c r="AB45" s="67"/>
      <c r="AC45" s="67"/>
      <c r="AD45" s="67"/>
      <c r="AE45" s="67"/>
      <c r="AF45" s="103">
        <f t="shared" ref="AF45:BF45" si="35">SUM(AF42:AF44)</f>
        <v>1390000</v>
      </c>
      <c r="AG45" s="103">
        <f t="shared" si="35"/>
        <v>1260000</v>
      </c>
      <c r="AH45" s="103">
        <f t="shared" si="35"/>
        <v>0</v>
      </c>
      <c r="AI45" s="103">
        <f t="shared" si="35"/>
        <v>0</v>
      </c>
      <c r="AJ45" s="103">
        <f t="shared" ref="AJ45:AR45" si="36">SUM(AJ42:AJ44)</f>
        <v>0</v>
      </c>
      <c r="AK45" s="103">
        <f t="shared" si="36"/>
        <v>0</v>
      </c>
      <c r="AL45" s="103">
        <f t="shared" si="36"/>
        <v>0</v>
      </c>
      <c r="AM45" s="103">
        <f t="shared" si="36"/>
        <v>0</v>
      </c>
      <c r="AN45" s="103">
        <f t="shared" si="36"/>
        <v>0</v>
      </c>
      <c r="AO45" s="103">
        <f t="shared" si="36"/>
        <v>0</v>
      </c>
      <c r="AP45" s="103">
        <f t="shared" si="36"/>
        <v>0</v>
      </c>
      <c r="AQ45" s="103">
        <f t="shared" si="36"/>
        <v>0</v>
      </c>
      <c r="AR45" s="103">
        <f t="shared" si="36"/>
        <v>0</v>
      </c>
      <c r="AS45" s="103">
        <f t="shared" si="35"/>
        <v>1260000</v>
      </c>
      <c r="AT45" s="103">
        <f t="shared" si="35"/>
        <v>50400</v>
      </c>
      <c r="AU45" s="103">
        <f t="shared" si="35"/>
        <v>0</v>
      </c>
      <c r="AV45" s="103">
        <f t="shared" si="35"/>
        <v>0</v>
      </c>
      <c r="AW45" s="103">
        <f t="shared" ref="AW45:BE45" si="37">SUM(AW42:AW44)</f>
        <v>0</v>
      </c>
      <c r="AX45" s="103">
        <f t="shared" si="37"/>
        <v>0</v>
      </c>
      <c r="AY45" s="103">
        <f t="shared" si="37"/>
        <v>0</v>
      </c>
      <c r="AZ45" s="103">
        <f t="shared" si="37"/>
        <v>0</v>
      </c>
      <c r="BA45" s="103">
        <f t="shared" si="37"/>
        <v>0</v>
      </c>
      <c r="BB45" s="103">
        <f t="shared" si="37"/>
        <v>0</v>
      </c>
      <c r="BC45" s="103">
        <f t="shared" si="37"/>
        <v>0</v>
      </c>
      <c r="BD45" s="103">
        <f t="shared" si="37"/>
        <v>0</v>
      </c>
      <c r="BE45" s="103">
        <f t="shared" si="37"/>
        <v>0</v>
      </c>
      <c r="BF45" s="103">
        <f t="shared" si="35"/>
        <v>50400</v>
      </c>
      <c r="BG45" s="104">
        <f>AF45-AS45-BF45</f>
        <v>79600</v>
      </c>
      <c r="BH45" s="103">
        <f>SUM(BH42:BH44)</f>
        <v>1390000</v>
      </c>
      <c r="BI45" s="103">
        <f>SUM(BI42:BI44)</f>
        <v>79600</v>
      </c>
      <c r="BJ45" s="269">
        <f>SUM(BJ42:BJ44)/3</f>
        <v>1</v>
      </c>
      <c r="BK45" s="69"/>
      <c r="BL45" s="69"/>
      <c r="BM45" s="69"/>
      <c r="BN45" s="69"/>
      <c r="BO45" s="69"/>
      <c r="BP45" s="69"/>
      <c r="BQ45" s="69"/>
      <c r="BR45" s="69"/>
      <c r="BS45" s="69"/>
      <c r="BT45" s="69"/>
      <c r="BU45" s="69"/>
      <c r="BV45" s="69"/>
      <c r="BW45" s="69"/>
      <c r="BX45" s="69"/>
      <c r="BY45" s="69"/>
      <c r="BZ45" s="69"/>
      <c r="CA45" s="69"/>
      <c r="CB45" s="69"/>
    </row>
    <row r="46" spans="1:98" s="29" customFormat="1" ht="24.75" customHeight="1" x14ac:dyDescent="0.2">
      <c r="A46" s="70"/>
      <c r="D46" s="384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AE46" s="57"/>
      <c r="AS46" s="71"/>
      <c r="BF46" s="72">
        <f>SUM(AS45+BF45)</f>
        <v>1310400</v>
      </c>
      <c r="BG46" s="73">
        <f>AF45-AS45-BF45</f>
        <v>79600</v>
      </c>
      <c r="BH46" s="74">
        <f>SUM(BI45+AS45+BF45)</f>
        <v>1390000</v>
      </c>
      <c r="BI46" s="75">
        <f>SUM(BG45)</f>
        <v>79600</v>
      </c>
      <c r="BJ46" s="57" t="s">
        <v>78</v>
      </c>
      <c r="BK46" s="57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</row>
    <row r="47" spans="1:98" s="29" customFormat="1" ht="24.75" customHeight="1" x14ac:dyDescent="0.2">
      <c r="A47" s="70"/>
      <c r="D47" s="384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AE47" s="57"/>
      <c r="AS47" s="57"/>
      <c r="AT47" s="170">
        <f>SUM(AG45+AT45)</f>
        <v>1310400</v>
      </c>
      <c r="AU47" s="170">
        <f t="shared" ref="AU47:BE47" si="38">SUM(AH45+AU45)</f>
        <v>0</v>
      </c>
      <c r="AV47" s="170">
        <f t="shared" si="38"/>
        <v>0</v>
      </c>
      <c r="AW47" s="170">
        <f t="shared" si="38"/>
        <v>0</v>
      </c>
      <c r="AX47" s="170">
        <f t="shared" si="38"/>
        <v>0</v>
      </c>
      <c r="AY47" s="170">
        <f t="shared" si="38"/>
        <v>0</v>
      </c>
      <c r="AZ47" s="170">
        <f t="shared" si="38"/>
        <v>0</v>
      </c>
      <c r="BA47" s="170">
        <f t="shared" si="38"/>
        <v>0</v>
      </c>
      <c r="BB47" s="170">
        <f t="shared" si="38"/>
        <v>0</v>
      </c>
      <c r="BC47" s="170">
        <f t="shared" si="38"/>
        <v>0</v>
      </c>
      <c r="BD47" s="170">
        <f t="shared" si="38"/>
        <v>0</v>
      </c>
      <c r="BE47" s="170">
        <f t="shared" si="38"/>
        <v>0</v>
      </c>
      <c r="BF47" s="170">
        <f>SUM(AT47:BE47)</f>
        <v>1310400</v>
      </c>
      <c r="BG47" s="57"/>
      <c r="BH47" s="76"/>
      <c r="BI47" s="77">
        <f>SUM(BI45-BI46)</f>
        <v>0</v>
      </c>
      <c r="BJ47" s="57" t="s">
        <v>77</v>
      </c>
      <c r="BK47" s="57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</row>
    <row r="48" spans="1:98" s="29" customFormat="1" ht="16.5" customHeight="1" x14ac:dyDescent="0.2">
      <c r="A48" s="1015" t="s">
        <v>43</v>
      </c>
      <c r="B48" s="1016"/>
      <c r="C48" s="171" t="s">
        <v>162</v>
      </c>
      <c r="D48" s="380"/>
      <c r="E48" s="32"/>
      <c r="F48" s="32"/>
      <c r="G48" s="32"/>
      <c r="H48" s="32"/>
      <c r="I48" s="32"/>
      <c r="J48" s="32"/>
      <c r="K48" s="32"/>
      <c r="L48" s="32"/>
      <c r="M48" s="32"/>
      <c r="N48" s="32"/>
      <c r="O48" s="32"/>
      <c r="P48" s="32"/>
      <c r="Q48" s="32"/>
      <c r="R48" s="32"/>
      <c r="S48" s="32"/>
      <c r="T48" s="174"/>
      <c r="U48" s="174"/>
      <c r="V48" s="174"/>
      <c r="W48" s="174"/>
      <c r="X48" s="174"/>
      <c r="Y48" s="174"/>
      <c r="Z48" s="174"/>
      <c r="AA48" s="174"/>
      <c r="AB48" s="174"/>
      <c r="AC48" s="174"/>
      <c r="AD48" s="174"/>
      <c r="AE48" s="175"/>
      <c r="AF48" s="32"/>
      <c r="AG48" s="174"/>
      <c r="AH48" s="174"/>
      <c r="AI48" s="174"/>
      <c r="AJ48" s="174"/>
      <c r="AK48" s="174"/>
      <c r="AL48" s="174"/>
      <c r="AM48" s="174"/>
      <c r="AN48" s="174"/>
      <c r="AO48" s="174"/>
      <c r="AP48" s="174"/>
      <c r="AQ48" s="174"/>
      <c r="AR48" s="174"/>
      <c r="AS48" s="176"/>
      <c r="AT48" s="174"/>
      <c r="AU48" s="174"/>
      <c r="AV48" s="174"/>
      <c r="AW48" s="174"/>
      <c r="AX48" s="174"/>
      <c r="AY48" s="174"/>
      <c r="AZ48" s="174"/>
      <c r="BA48" s="174"/>
      <c r="BB48" s="174"/>
      <c r="BC48" s="174"/>
      <c r="BD48" s="174"/>
      <c r="BE48" s="174"/>
      <c r="BF48" s="176"/>
      <c r="BG48" s="176"/>
      <c r="BH48" s="173"/>
      <c r="BI48" s="177"/>
      <c r="BJ48" s="173"/>
      <c r="BK48" s="174"/>
      <c r="BL48" s="174"/>
      <c r="BM48" s="174"/>
      <c r="BN48" s="174"/>
      <c r="BO48" s="174"/>
      <c r="BP48" s="175"/>
      <c r="BQ48" s="174"/>
      <c r="BR48" s="174"/>
      <c r="BS48" s="174"/>
      <c r="BT48" s="174"/>
      <c r="BU48" s="174"/>
      <c r="BV48" s="176"/>
      <c r="BW48" s="176"/>
      <c r="BX48" s="176"/>
      <c r="BY48" s="173"/>
      <c r="BZ48" s="177"/>
      <c r="CA48" s="176"/>
      <c r="CB48" s="176"/>
      <c r="CC48" s="33"/>
      <c r="CD48" s="33"/>
      <c r="CE48" s="33"/>
      <c r="CF48" s="33"/>
      <c r="CG48" s="33"/>
      <c r="CH48" s="178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</row>
    <row r="49" spans="1:98" s="29" customFormat="1" ht="16.5" customHeight="1" x14ac:dyDescent="0.2">
      <c r="A49" s="1017" t="s">
        <v>44</v>
      </c>
      <c r="B49" s="1018"/>
      <c r="C49" s="180" t="s">
        <v>151</v>
      </c>
      <c r="D49" s="381"/>
      <c r="E49" s="181"/>
      <c r="F49" s="181"/>
      <c r="G49" s="181"/>
      <c r="H49" s="181"/>
      <c r="I49" s="181"/>
      <c r="J49" s="181"/>
      <c r="K49" s="181"/>
      <c r="L49" s="181"/>
      <c r="M49" s="181"/>
      <c r="N49" s="181"/>
      <c r="O49" s="181"/>
      <c r="P49" s="181"/>
      <c r="Q49" s="181"/>
      <c r="R49" s="181"/>
      <c r="S49" s="181"/>
      <c r="T49" s="182"/>
      <c r="U49" s="182"/>
      <c r="V49" s="182"/>
      <c r="W49" s="182"/>
      <c r="X49" s="182"/>
      <c r="Y49" s="182"/>
      <c r="Z49" s="182"/>
      <c r="AA49" s="182"/>
      <c r="AB49" s="182"/>
      <c r="AC49" s="182"/>
      <c r="AD49" s="182"/>
      <c r="AE49" s="183"/>
      <c r="AF49" s="181"/>
      <c r="AG49" s="182"/>
      <c r="AH49" s="182"/>
      <c r="AI49" s="182"/>
      <c r="AJ49" s="182"/>
      <c r="AK49" s="182"/>
      <c r="AL49" s="182"/>
      <c r="AM49" s="182"/>
      <c r="AN49" s="182"/>
      <c r="AO49" s="182"/>
      <c r="AP49" s="182"/>
      <c r="AQ49" s="182"/>
      <c r="AR49" s="182"/>
      <c r="AS49" s="183"/>
      <c r="AT49" s="182"/>
      <c r="AU49" s="182"/>
      <c r="AV49" s="182"/>
      <c r="AW49" s="182"/>
      <c r="AX49" s="182"/>
      <c r="AY49" s="182"/>
      <c r="AZ49" s="182"/>
      <c r="BA49" s="182"/>
      <c r="BB49" s="182"/>
      <c r="BC49" s="182"/>
      <c r="BD49" s="182"/>
      <c r="BE49" s="182"/>
      <c r="BF49" s="183"/>
      <c r="BG49" s="183"/>
      <c r="BH49" s="179"/>
      <c r="BI49" s="184"/>
      <c r="BJ49" s="173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  <c r="BY49" s="32"/>
      <c r="BZ49" s="32"/>
      <c r="CA49" s="176"/>
      <c r="CB49" s="176"/>
      <c r="CC49" s="33">
        <v>1100000</v>
      </c>
      <c r="CD49" s="33"/>
      <c r="CE49" s="33"/>
      <c r="CF49" s="33"/>
      <c r="CG49" s="33"/>
      <c r="CH49" s="178"/>
      <c r="CI49" s="33"/>
      <c r="CJ49" s="33"/>
      <c r="CK49" s="33"/>
      <c r="CL49" s="33"/>
      <c r="CM49" s="33"/>
      <c r="CN49" s="33"/>
      <c r="CO49" s="33"/>
      <c r="CP49" s="33"/>
      <c r="CQ49" s="33"/>
      <c r="CR49" s="33"/>
      <c r="CS49" s="33"/>
      <c r="CT49" s="33"/>
    </row>
    <row r="50" spans="1:98" s="8" customFormat="1" ht="48.75" customHeight="1" x14ac:dyDescent="0.2">
      <c r="A50" s="1019" t="s">
        <v>45</v>
      </c>
      <c r="B50" s="1022" t="s">
        <v>46</v>
      </c>
      <c r="C50" s="1022" t="s">
        <v>62</v>
      </c>
      <c r="D50" s="1025" t="s">
        <v>47</v>
      </c>
      <c r="E50" s="1025"/>
      <c r="F50" s="1025"/>
      <c r="G50" s="1025"/>
      <c r="H50" s="1025"/>
      <c r="I50" s="1025"/>
      <c r="J50" s="1025"/>
      <c r="K50" s="1025"/>
      <c r="L50" s="1025"/>
      <c r="M50" s="1025"/>
      <c r="N50" s="1025"/>
      <c r="O50" s="1025"/>
      <c r="P50" s="1025"/>
      <c r="Q50" s="1025"/>
      <c r="R50" s="1022" t="s">
        <v>59</v>
      </c>
      <c r="S50" s="1036" t="s">
        <v>56</v>
      </c>
      <c r="T50" s="1037"/>
      <c r="U50" s="1037"/>
      <c r="V50" s="1037"/>
      <c r="W50" s="1037"/>
      <c r="X50" s="1037"/>
      <c r="Y50" s="1037"/>
      <c r="Z50" s="1037"/>
      <c r="AA50" s="1037"/>
      <c r="AB50" s="1037"/>
      <c r="AC50" s="1037"/>
      <c r="AD50" s="1037"/>
      <c r="AE50" s="1038"/>
      <c r="AF50" s="1039" t="s">
        <v>38</v>
      </c>
      <c r="AG50" s="1039"/>
      <c r="AH50" s="1039"/>
      <c r="AI50" s="1039"/>
      <c r="AJ50" s="1039"/>
      <c r="AK50" s="1039"/>
      <c r="AL50" s="1039"/>
      <c r="AM50" s="1039"/>
      <c r="AN50" s="1039"/>
      <c r="AO50" s="1039"/>
      <c r="AP50" s="1039"/>
      <c r="AQ50" s="1039"/>
      <c r="AR50" s="1039"/>
      <c r="AS50" s="1039"/>
      <c r="AT50" s="1040" t="s">
        <v>82</v>
      </c>
      <c r="AU50" s="1041"/>
      <c r="AV50" s="1041"/>
      <c r="AW50" s="1041"/>
      <c r="AX50" s="1041"/>
      <c r="AY50" s="1041"/>
      <c r="AZ50" s="1041"/>
      <c r="BA50" s="1041"/>
      <c r="BB50" s="1041"/>
      <c r="BC50" s="1041"/>
      <c r="BD50" s="1041"/>
      <c r="BE50" s="1041"/>
      <c r="BF50" s="1042"/>
      <c r="BG50" s="1022" t="s">
        <v>78</v>
      </c>
      <c r="BH50" s="1022" t="s">
        <v>561</v>
      </c>
      <c r="BI50" s="1026" t="s">
        <v>79</v>
      </c>
      <c r="BJ50" s="173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4"/>
      <c r="CB50" s="34"/>
    </row>
    <row r="51" spans="1:98" s="8" customFormat="1" ht="48.75" customHeight="1" x14ac:dyDescent="0.2">
      <c r="A51" s="1020"/>
      <c r="B51" s="1023"/>
      <c r="C51" s="1023"/>
      <c r="D51" s="1029" t="s">
        <v>57</v>
      </c>
      <c r="E51" s="1031" t="s">
        <v>58</v>
      </c>
      <c r="F51" s="1032"/>
      <c r="G51" s="1032"/>
      <c r="H51" s="1032"/>
      <c r="I51" s="1032"/>
      <c r="J51" s="1032"/>
      <c r="K51" s="1032"/>
      <c r="L51" s="1032"/>
      <c r="M51" s="1032"/>
      <c r="N51" s="1032"/>
      <c r="O51" s="1032"/>
      <c r="P51" s="1032"/>
      <c r="Q51" s="1032"/>
      <c r="R51" s="1023"/>
      <c r="S51" s="1033" t="s">
        <v>57</v>
      </c>
      <c r="T51" s="1031" t="s">
        <v>58</v>
      </c>
      <c r="U51" s="1032"/>
      <c r="V51" s="1032"/>
      <c r="W51" s="1032"/>
      <c r="X51" s="1032"/>
      <c r="Y51" s="1032"/>
      <c r="Z51" s="1032"/>
      <c r="AA51" s="1032"/>
      <c r="AB51" s="1032"/>
      <c r="AC51" s="1032"/>
      <c r="AD51" s="1032"/>
      <c r="AE51" s="1035"/>
      <c r="AF51" s="1033" t="s">
        <v>57</v>
      </c>
      <c r="AG51" s="1031" t="s">
        <v>58</v>
      </c>
      <c r="AH51" s="1032"/>
      <c r="AI51" s="1032"/>
      <c r="AJ51" s="1032"/>
      <c r="AK51" s="1032"/>
      <c r="AL51" s="1032"/>
      <c r="AM51" s="1032"/>
      <c r="AN51" s="1032"/>
      <c r="AO51" s="1032"/>
      <c r="AP51" s="1032"/>
      <c r="AQ51" s="1032"/>
      <c r="AR51" s="1032"/>
      <c r="AS51" s="1035"/>
      <c r="AT51" s="1043"/>
      <c r="AU51" s="1044"/>
      <c r="AV51" s="1044"/>
      <c r="AW51" s="1044"/>
      <c r="AX51" s="1044"/>
      <c r="AY51" s="1044"/>
      <c r="AZ51" s="1044"/>
      <c r="BA51" s="1044"/>
      <c r="BB51" s="1044"/>
      <c r="BC51" s="1044"/>
      <c r="BD51" s="1044"/>
      <c r="BE51" s="1044"/>
      <c r="BF51" s="1045"/>
      <c r="BG51" s="1023"/>
      <c r="BH51" s="1023"/>
      <c r="BI51" s="1027"/>
      <c r="BJ51" s="173"/>
      <c r="BK51" s="32"/>
      <c r="BL51" s="32"/>
      <c r="BM51" s="32"/>
      <c r="BN51" s="32"/>
      <c r="BO51" s="32"/>
      <c r="BP51" s="32"/>
      <c r="BQ51" s="32"/>
      <c r="BR51" s="32"/>
      <c r="BS51" s="32"/>
      <c r="BT51" s="32"/>
      <c r="BU51" s="32"/>
      <c r="BV51" s="32"/>
      <c r="BW51" s="32"/>
      <c r="BX51" s="32"/>
      <c r="BY51" s="32"/>
      <c r="BZ51" s="32"/>
      <c r="CA51" s="34"/>
      <c r="CB51" s="34"/>
    </row>
    <row r="52" spans="1:98" s="6" customFormat="1" ht="28.5" customHeight="1" x14ac:dyDescent="0.2">
      <c r="A52" s="1021"/>
      <c r="B52" s="1024"/>
      <c r="C52" s="1024"/>
      <c r="D52" s="1030"/>
      <c r="E52" s="35">
        <v>1</v>
      </c>
      <c r="F52" s="35">
        <v>2</v>
      </c>
      <c r="G52" s="35">
        <v>3</v>
      </c>
      <c r="H52" s="35">
        <v>4</v>
      </c>
      <c r="I52" s="35">
        <v>5</v>
      </c>
      <c r="J52" s="35">
        <v>6</v>
      </c>
      <c r="K52" s="35">
        <v>7</v>
      </c>
      <c r="L52" s="35">
        <v>8</v>
      </c>
      <c r="M52" s="35">
        <v>9</v>
      </c>
      <c r="N52" s="35">
        <v>10</v>
      </c>
      <c r="O52" s="35">
        <v>11</v>
      </c>
      <c r="P52" s="35">
        <v>12</v>
      </c>
      <c r="Q52" s="35" t="s">
        <v>61</v>
      </c>
      <c r="R52" s="1024"/>
      <c r="S52" s="1034"/>
      <c r="T52" s="35">
        <v>1</v>
      </c>
      <c r="U52" s="35">
        <v>2</v>
      </c>
      <c r="V52" s="35">
        <v>3</v>
      </c>
      <c r="W52" s="35">
        <v>4</v>
      </c>
      <c r="X52" s="35">
        <v>5</v>
      </c>
      <c r="Y52" s="35">
        <v>6</v>
      </c>
      <c r="Z52" s="35">
        <v>7</v>
      </c>
      <c r="AA52" s="35">
        <v>8</v>
      </c>
      <c r="AB52" s="35">
        <v>9</v>
      </c>
      <c r="AC52" s="35">
        <v>10</v>
      </c>
      <c r="AD52" s="35">
        <v>11</v>
      </c>
      <c r="AE52" s="35">
        <v>12</v>
      </c>
      <c r="AF52" s="1034"/>
      <c r="AG52" s="35">
        <v>1</v>
      </c>
      <c r="AH52" s="35">
        <v>2</v>
      </c>
      <c r="AI52" s="35">
        <v>3</v>
      </c>
      <c r="AJ52" s="35">
        <v>4</v>
      </c>
      <c r="AK52" s="35">
        <v>5</v>
      </c>
      <c r="AL52" s="35">
        <v>6</v>
      </c>
      <c r="AM52" s="35">
        <v>7</v>
      </c>
      <c r="AN52" s="35">
        <v>8</v>
      </c>
      <c r="AO52" s="35">
        <v>9</v>
      </c>
      <c r="AP52" s="35">
        <v>10</v>
      </c>
      <c r="AQ52" s="35">
        <v>11</v>
      </c>
      <c r="AR52" s="35">
        <v>12</v>
      </c>
      <c r="AS52" s="35" t="s">
        <v>51</v>
      </c>
      <c r="AT52" s="266">
        <v>1</v>
      </c>
      <c r="AU52" s="266">
        <v>2</v>
      </c>
      <c r="AV52" s="266">
        <v>3</v>
      </c>
      <c r="AW52" s="266">
        <v>4</v>
      </c>
      <c r="AX52" s="266">
        <v>5</v>
      </c>
      <c r="AY52" s="266">
        <v>6</v>
      </c>
      <c r="AZ52" s="266">
        <v>7</v>
      </c>
      <c r="BA52" s="266">
        <v>8</v>
      </c>
      <c r="BB52" s="266">
        <v>9</v>
      </c>
      <c r="BC52" s="266">
        <v>10</v>
      </c>
      <c r="BD52" s="266">
        <v>11</v>
      </c>
      <c r="BE52" s="266">
        <v>12</v>
      </c>
      <c r="BF52" s="35" t="s">
        <v>51</v>
      </c>
      <c r="BG52" s="1024"/>
      <c r="BH52" s="1024"/>
      <c r="BI52" s="1028"/>
      <c r="BJ52" s="7"/>
      <c r="BK52" s="36"/>
      <c r="BL52" s="36"/>
      <c r="BM52" s="36"/>
      <c r="BN52" s="36"/>
      <c r="BO52" s="36"/>
      <c r="BP52" s="36"/>
      <c r="BQ52" s="36"/>
      <c r="BR52" s="36"/>
      <c r="BS52" s="36"/>
      <c r="BT52" s="36"/>
      <c r="BU52" s="36"/>
      <c r="BV52" s="36"/>
      <c r="BW52" s="36"/>
      <c r="BX52" s="36"/>
      <c r="BY52" s="36"/>
      <c r="BZ52" s="36"/>
      <c r="CA52" s="36"/>
      <c r="CB52" s="36"/>
    </row>
    <row r="53" spans="1:98" s="7" customFormat="1" ht="24.75" customHeight="1" x14ac:dyDescent="0.2">
      <c r="A53" s="58"/>
      <c r="B53" s="949" t="s">
        <v>154</v>
      </c>
      <c r="C53" s="38" t="s">
        <v>65</v>
      </c>
      <c r="D53" s="950">
        <v>50</v>
      </c>
      <c r="E53" s="107">
        <v>50</v>
      </c>
      <c r="F53" s="39"/>
      <c r="G53" s="39"/>
      <c r="H53" s="39"/>
      <c r="I53" s="39"/>
      <c r="J53" s="39"/>
      <c r="K53" s="39"/>
      <c r="L53" s="39"/>
      <c r="M53" s="39"/>
      <c r="N53" s="39"/>
      <c r="O53" s="39"/>
      <c r="P53" s="39"/>
      <c r="Q53" s="40">
        <f>SUM(E53:P53)</f>
        <v>50</v>
      </c>
      <c r="R53" s="108" t="s">
        <v>71</v>
      </c>
      <c r="S53" s="951">
        <v>8800</v>
      </c>
      <c r="T53" s="109">
        <v>8000</v>
      </c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94">
        <f t="shared" ref="AF53:AF56" si="39">SUM(Q53*S53)</f>
        <v>440000</v>
      </c>
      <c r="AG53" s="95">
        <f t="shared" ref="AG53:AI56" si="40">T53*E53</f>
        <v>400000</v>
      </c>
      <c r="AH53" s="95">
        <f t="shared" si="40"/>
        <v>0</v>
      </c>
      <c r="AI53" s="95">
        <f t="shared" si="40"/>
        <v>0</v>
      </c>
      <c r="AJ53" s="95">
        <f t="shared" ref="AJ53:AR56" si="41">W53*H53</f>
        <v>0</v>
      </c>
      <c r="AK53" s="95">
        <f t="shared" si="41"/>
        <v>0</v>
      </c>
      <c r="AL53" s="95">
        <f t="shared" si="41"/>
        <v>0</v>
      </c>
      <c r="AM53" s="95">
        <f t="shared" si="41"/>
        <v>0</v>
      </c>
      <c r="AN53" s="95">
        <f t="shared" si="41"/>
        <v>0</v>
      </c>
      <c r="AO53" s="95">
        <f t="shared" si="41"/>
        <v>0</v>
      </c>
      <c r="AP53" s="95">
        <f t="shared" si="41"/>
        <v>0</v>
      </c>
      <c r="AQ53" s="95">
        <f t="shared" si="41"/>
        <v>0</v>
      </c>
      <c r="AR53" s="95">
        <f t="shared" si="41"/>
        <v>0</v>
      </c>
      <c r="AS53" s="96">
        <f>SUM(AG53:AR53)</f>
        <v>400000</v>
      </c>
      <c r="AT53" s="95">
        <f>SUM(AG53*4%)</f>
        <v>16000</v>
      </c>
      <c r="AU53" s="95">
        <f t="shared" ref="AU53:AV56" si="42">SUM(AH53*14%)</f>
        <v>0</v>
      </c>
      <c r="AV53" s="95">
        <f t="shared" si="42"/>
        <v>0</v>
      </c>
      <c r="AW53" s="95">
        <f t="shared" ref="AW53:BE56" si="43">SUM(AJ53*14%)</f>
        <v>0</v>
      </c>
      <c r="AX53" s="95">
        <f t="shared" si="43"/>
        <v>0</v>
      </c>
      <c r="AY53" s="95">
        <f t="shared" si="43"/>
        <v>0</v>
      </c>
      <c r="AZ53" s="95">
        <f t="shared" si="43"/>
        <v>0</v>
      </c>
      <c r="BA53" s="95">
        <f t="shared" si="43"/>
        <v>0</v>
      </c>
      <c r="BB53" s="95">
        <f t="shared" si="43"/>
        <v>0</v>
      </c>
      <c r="BC53" s="95">
        <f t="shared" si="43"/>
        <v>0</v>
      </c>
      <c r="BD53" s="95">
        <f t="shared" si="43"/>
        <v>0</v>
      </c>
      <c r="BE53" s="95">
        <f t="shared" si="43"/>
        <v>0</v>
      </c>
      <c r="BF53" s="97">
        <f>SUM(AT53:BE53)</f>
        <v>16000</v>
      </c>
      <c r="BG53" s="98">
        <f>AF53-AS53-BF53</f>
        <v>24000</v>
      </c>
      <c r="BH53" s="99">
        <f>S53*D53</f>
        <v>440000</v>
      </c>
      <c r="BI53" s="100">
        <f>BH53-AS53-BF53</f>
        <v>24000</v>
      </c>
      <c r="BJ53" s="268">
        <f>SUM(Q53/D53)</f>
        <v>1</v>
      </c>
      <c r="BK53" s="52"/>
      <c r="BL53" s="52"/>
      <c r="BM53" s="52"/>
      <c r="BN53" s="52"/>
      <c r="BO53" s="52"/>
      <c r="BP53" s="61"/>
      <c r="BQ53" s="61"/>
      <c r="BR53" s="61"/>
      <c r="BS53" s="61"/>
      <c r="BT53" s="61"/>
      <c r="BU53" s="61"/>
      <c r="BV53" s="61"/>
      <c r="BW53" s="61"/>
      <c r="BX53" s="61"/>
      <c r="BY53" s="61"/>
      <c r="BZ53" s="61"/>
      <c r="CA53" s="61"/>
      <c r="CB53" s="61"/>
    </row>
    <row r="54" spans="1:98" s="7" customFormat="1" ht="24.75" customHeight="1" x14ac:dyDescent="0.2">
      <c r="A54" s="58"/>
      <c r="B54" s="949" t="s">
        <v>155</v>
      </c>
      <c r="C54" s="38" t="s">
        <v>65</v>
      </c>
      <c r="D54" s="950">
        <v>50</v>
      </c>
      <c r="E54" s="107">
        <v>50</v>
      </c>
      <c r="F54" s="39"/>
      <c r="G54" s="39"/>
      <c r="H54" s="39"/>
      <c r="I54" s="39"/>
      <c r="J54" s="39"/>
      <c r="K54" s="39"/>
      <c r="L54" s="39"/>
      <c r="M54" s="39"/>
      <c r="N54" s="39"/>
      <c r="O54" s="39"/>
      <c r="P54" s="39"/>
      <c r="Q54" s="40">
        <f>SUM(E54:P54)</f>
        <v>50</v>
      </c>
      <c r="R54" s="108" t="s">
        <v>71</v>
      </c>
      <c r="S54" s="951">
        <v>24200</v>
      </c>
      <c r="T54" s="109">
        <v>22000</v>
      </c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94">
        <f t="shared" si="39"/>
        <v>1210000</v>
      </c>
      <c r="AG54" s="95">
        <f t="shared" si="40"/>
        <v>1100000</v>
      </c>
      <c r="AH54" s="95">
        <f t="shared" si="40"/>
        <v>0</v>
      </c>
      <c r="AI54" s="95">
        <f t="shared" si="40"/>
        <v>0</v>
      </c>
      <c r="AJ54" s="95">
        <f t="shared" si="41"/>
        <v>0</v>
      </c>
      <c r="AK54" s="95">
        <f t="shared" si="41"/>
        <v>0</v>
      </c>
      <c r="AL54" s="95">
        <f t="shared" si="41"/>
        <v>0</v>
      </c>
      <c r="AM54" s="95">
        <f t="shared" si="41"/>
        <v>0</v>
      </c>
      <c r="AN54" s="95">
        <f t="shared" si="41"/>
        <v>0</v>
      </c>
      <c r="AO54" s="95">
        <f t="shared" si="41"/>
        <v>0</v>
      </c>
      <c r="AP54" s="95">
        <f t="shared" si="41"/>
        <v>0</v>
      </c>
      <c r="AQ54" s="95">
        <f t="shared" si="41"/>
        <v>0</v>
      </c>
      <c r="AR54" s="95">
        <f t="shared" si="41"/>
        <v>0</v>
      </c>
      <c r="AS54" s="96">
        <f>SUM(AG54:AR54)</f>
        <v>1100000</v>
      </c>
      <c r="AT54" s="95">
        <f t="shared" ref="AT54:AT56" si="44">SUM(AG54*4%)</f>
        <v>44000</v>
      </c>
      <c r="AU54" s="95">
        <f t="shared" si="42"/>
        <v>0</v>
      </c>
      <c r="AV54" s="95">
        <f t="shared" si="42"/>
        <v>0</v>
      </c>
      <c r="AW54" s="95">
        <f t="shared" si="43"/>
        <v>0</v>
      </c>
      <c r="AX54" s="95">
        <f t="shared" si="43"/>
        <v>0</v>
      </c>
      <c r="AY54" s="95">
        <f t="shared" si="43"/>
        <v>0</v>
      </c>
      <c r="AZ54" s="95">
        <f t="shared" si="43"/>
        <v>0</v>
      </c>
      <c r="BA54" s="95">
        <f t="shared" si="43"/>
        <v>0</v>
      </c>
      <c r="BB54" s="95">
        <f t="shared" si="43"/>
        <v>0</v>
      </c>
      <c r="BC54" s="95">
        <f t="shared" si="43"/>
        <v>0</v>
      </c>
      <c r="BD54" s="95">
        <f t="shared" si="43"/>
        <v>0</v>
      </c>
      <c r="BE54" s="95">
        <f t="shared" si="43"/>
        <v>0</v>
      </c>
      <c r="BF54" s="97">
        <f>SUM(AT54:BE54)</f>
        <v>44000</v>
      </c>
      <c r="BG54" s="98">
        <f>AF54-AS54-BF54</f>
        <v>66000</v>
      </c>
      <c r="BH54" s="99">
        <f>S54*D54</f>
        <v>1210000</v>
      </c>
      <c r="BI54" s="100">
        <f>BH54-AS54-BF54</f>
        <v>66000</v>
      </c>
      <c r="BJ54" s="268">
        <f>SUM(Q54/D54)</f>
        <v>1</v>
      </c>
      <c r="BK54" s="52"/>
      <c r="BL54" s="52"/>
      <c r="BM54" s="52"/>
      <c r="BN54" s="52"/>
      <c r="BO54" s="52"/>
      <c r="BP54" s="61"/>
      <c r="BQ54" s="61"/>
      <c r="BR54" s="61"/>
      <c r="BS54" s="61"/>
      <c r="BT54" s="61"/>
      <c r="BU54" s="61"/>
      <c r="BV54" s="61"/>
      <c r="BW54" s="61"/>
      <c r="BX54" s="61"/>
      <c r="BY54" s="61"/>
      <c r="BZ54" s="61"/>
      <c r="CA54" s="61"/>
      <c r="CB54" s="61"/>
    </row>
    <row r="55" spans="1:98" s="7" customFormat="1" ht="24.75" customHeight="1" x14ac:dyDescent="0.2">
      <c r="A55" s="58"/>
      <c r="B55" s="949" t="s">
        <v>182</v>
      </c>
      <c r="C55" s="38" t="s">
        <v>65</v>
      </c>
      <c r="D55" s="950">
        <v>4</v>
      </c>
      <c r="E55" s="107">
        <v>4</v>
      </c>
      <c r="F55" s="39"/>
      <c r="G55" s="39"/>
      <c r="H55" s="39"/>
      <c r="I55" s="39"/>
      <c r="J55" s="39"/>
      <c r="K55" s="39"/>
      <c r="L55" s="39"/>
      <c r="M55" s="39"/>
      <c r="N55" s="39"/>
      <c r="O55" s="39"/>
      <c r="P55" s="39"/>
      <c r="Q55" s="40">
        <f>SUM(E55:P55)</f>
        <v>4</v>
      </c>
      <c r="R55" s="108" t="s">
        <v>71</v>
      </c>
      <c r="S55" s="951">
        <v>50000</v>
      </c>
      <c r="T55" s="109">
        <v>45000</v>
      </c>
      <c r="U55" s="42"/>
      <c r="V55" s="42"/>
      <c r="W55" s="42"/>
      <c r="X55" s="42"/>
      <c r="Y55" s="42"/>
      <c r="Z55" s="42"/>
      <c r="AA55" s="42"/>
      <c r="AB55" s="42"/>
      <c r="AC55" s="42"/>
      <c r="AD55" s="42"/>
      <c r="AE55" s="42"/>
      <c r="AF55" s="94">
        <f t="shared" si="39"/>
        <v>200000</v>
      </c>
      <c r="AG55" s="95">
        <f t="shared" si="40"/>
        <v>180000</v>
      </c>
      <c r="AH55" s="95">
        <f t="shared" si="40"/>
        <v>0</v>
      </c>
      <c r="AI55" s="95">
        <f t="shared" si="40"/>
        <v>0</v>
      </c>
      <c r="AJ55" s="95">
        <f t="shared" si="41"/>
        <v>0</v>
      </c>
      <c r="AK55" s="95">
        <f t="shared" si="41"/>
        <v>0</v>
      </c>
      <c r="AL55" s="95">
        <f t="shared" si="41"/>
        <v>0</v>
      </c>
      <c r="AM55" s="95">
        <f t="shared" si="41"/>
        <v>0</v>
      </c>
      <c r="AN55" s="95">
        <f t="shared" si="41"/>
        <v>0</v>
      </c>
      <c r="AO55" s="95">
        <f t="shared" si="41"/>
        <v>0</v>
      </c>
      <c r="AP55" s="95">
        <f t="shared" si="41"/>
        <v>0</v>
      </c>
      <c r="AQ55" s="95">
        <f t="shared" si="41"/>
        <v>0</v>
      </c>
      <c r="AR55" s="95">
        <f t="shared" si="41"/>
        <v>0</v>
      </c>
      <c r="AS55" s="96">
        <f>SUM(AG55:AR55)</f>
        <v>180000</v>
      </c>
      <c r="AT55" s="95">
        <f t="shared" si="44"/>
        <v>7200</v>
      </c>
      <c r="AU55" s="95">
        <f t="shared" si="42"/>
        <v>0</v>
      </c>
      <c r="AV55" s="95">
        <f t="shared" si="42"/>
        <v>0</v>
      </c>
      <c r="AW55" s="95">
        <f t="shared" si="43"/>
        <v>0</v>
      </c>
      <c r="AX55" s="95">
        <f t="shared" si="43"/>
        <v>0</v>
      </c>
      <c r="AY55" s="95">
        <f t="shared" si="43"/>
        <v>0</v>
      </c>
      <c r="AZ55" s="95">
        <f t="shared" si="43"/>
        <v>0</v>
      </c>
      <c r="BA55" s="95">
        <f t="shared" si="43"/>
        <v>0</v>
      </c>
      <c r="BB55" s="95">
        <f t="shared" si="43"/>
        <v>0</v>
      </c>
      <c r="BC55" s="95">
        <f t="shared" si="43"/>
        <v>0</v>
      </c>
      <c r="BD55" s="95">
        <f t="shared" si="43"/>
        <v>0</v>
      </c>
      <c r="BE55" s="95">
        <f t="shared" si="43"/>
        <v>0</v>
      </c>
      <c r="BF55" s="97">
        <f>SUM(AT55:BE55)</f>
        <v>7200</v>
      </c>
      <c r="BG55" s="98">
        <f>AF55-AS55-BF55</f>
        <v>12800</v>
      </c>
      <c r="BH55" s="99">
        <f>S55*D55</f>
        <v>200000</v>
      </c>
      <c r="BI55" s="100">
        <f>BH55-AS55-BF55</f>
        <v>12800</v>
      </c>
      <c r="BJ55" s="268">
        <f>SUM(Q55/D55)</f>
        <v>1</v>
      </c>
      <c r="BK55" s="52"/>
      <c r="BL55" s="52"/>
      <c r="BM55" s="52"/>
      <c r="BN55" s="52"/>
      <c r="BO55" s="52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61"/>
      <c r="CB55" s="61"/>
    </row>
    <row r="56" spans="1:98" s="7" customFormat="1" ht="24.75" customHeight="1" thickBot="1" x14ac:dyDescent="0.25">
      <c r="A56" s="58"/>
      <c r="B56" s="949" t="s">
        <v>157</v>
      </c>
      <c r="C56" s="38" t="s">
        <v>65</v>
      </c>
      <c r="D56" s="382">
        <v>2</v>
      </c>
      <c r="E56" s="107">
        <v>2</v>
      </c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40">
        <f>SUM(E56:P56)</f>
        <v>2</v>
      </c>
      <c r="R56" s="108" t="s">
        <v>55</v>
      </c>
      <c r="S56" s="951">
        <v>35000</v>
      </c>
      <c r="T56" s="109">
        <v>30000</v>
      </c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94">
        <f t="shared" si="39"/>
        <v>70000</v>
      </c>
      <c r="AG56" s="95">
        <f t="shared" si="40"/>
        <v>60000</v>
      </c>
      <c r="AH56" s="95">
        <f t="shared" si="40"/>
        <v>0</v>
      </c>
      <c r="AI56" s="95">
        <f t="shared" si="40"/>
        <v>0</v>
      </c>
      <c r="AJ56" s="95">
        <f t="shared" si="41"/>
        <v>0</v>
      </c>
      <c r="AK56" s="95">
        <f t="shared" si="41"/>
        <v>0</v>
      </c>
      <c r="AL56" s="95">
        <f t="shared" si="41"/>
        <v>0</v>
      </c>
      <c r="AM56" s="95">
        <f t="shared" si="41"/>
        <v>0</v>
      </c>
      <c r="AN56" s="95">
        <f t="shared" si="41"/>
        <v>0</v>
      </c>
      <c r="AO56" s="95">
        <f t="shared" si="41"/>
        <v>0</v>
      </c>
      <c r="AP56" s="95">
        <f t="shared" si="41"/>
        <v>0</v>
      </c>
      <c r="AQ56" s="95">
        <f t="shared" si="41"/>
        <v>0</v>
      </c>
      <c r="AR56" s="95">
        <f t="shared" si="41"/>
        <v>0</v>
      </c>
      <c r="AS56" s="96">
        <f>SUM(AG56:AR56)</f>
        <v>60000</v>
      </c>
      <c r="AT56" s="95">
        <f t="shared" si="44"/>
        <v>2400</v>
      </c>
      <c r="AU56" s="95">
        <f t="shared" si="42"/>
        <v>0</v>
      </c>
      <c r="AV56" s="95">
        <f t="shared" si="42"/>
        <v>0</v>
      </c>
      <c r="AW56" s="95">
        <f t="shared" si="43"/>
        <v>0</v>
      </c>
      <c r="AX56" s="95">
        <f t="shared" si="43"/>
        <v>0</v>
      </c>
      <c r="AY56" s="95">
        <f t="shared" si="43"/>
        <v>0</v>
      </c>
      <c r="AZ56" s="95">
        <f t="shared" si="43"/>
        <v>0</v>
      </c>
      <c r="BA56" s="95">
        <f t="shared" si="43"/>
        <v>0</v>
      </c>
      <c r="BB56" s="95">
        <f t="shared" si="43"/>
        <v>0</v>
      </c>
      <c r="BC56" s="95">
        <f t="shared" si="43"/>
        <v>0</v>
      </c>
      <c r="BD56" s="95">
        <f t="shared" si="43"/>
        <v>0</v>
      </c>
      <c r="BE56" s="95">
        <f t="shared" si="43"/>
        <v>0</v>
      </c>
      <c r="BF56" s="97">
        <f>SUM(AT56:BE56)</f>
        <v>2400</v>
      </c>
      <c r="BG56" s="98">
        <f>AF56-AS56-BF56</f>
        <v>7600</v>
      </c>
      <c r="BH56" s="99">
        <f>S56*D56</f>
        <v>70000</v>
      </c>
      <c r="BI56" s="100">
        <f>BH56-AS56-BF56</f>
        <v>7600</v>
      </c>
      <c r="BJ56" s="268">
        <f>SUM(Q56/D56)</f>
        <v>1</v>
      </c>
      <c r="BK56" s="52"/>
      <c r="BL56" s="52"/>
      <c r="BM56" s="52"/>
      <c r="BN56" s="52"/>
      <c r="BO56" s="52"/>
      <c r="BP56" s="52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61"/>
      <c r="CB56" s="61"/>
    </row>
    <row r="57" spans="1:98" s="54" customFormat="1" ht="24.75" customHeight="1" thickBot="1" x14ac:dyDescent="0.25">
      <c r="A57" s="62"/>
      <c r="B57" s="63" t="s">
        <v>15</v>
      </c>
      <c r="C57" s="63"/>
      <c r="D57" s="383"/>
      <c r="E57" s="65"/>
      <c r="F57" s="65"/>
      <c r="G57" s="65"/>
      <c r="H57" s="65"/>
      <c r="I57" s="65"/>
      <c r="J57" s="65"/>
      <c r="K57" s="65"/>
      <c r="L57" s="65"/>
      <c r="M57" s="65"/>
      <c r="N57" s="65"/>
      <c r="O57" s="65"/>
      <c r="P57" s="65"/>
      <c r="Q57" s="66"/>
      <c r="R57" s="102"/>
      <c r="S57" s="64"/>
      <c r="T57" s="67"/>
      <c r="U57" s="67"/>
      <c r="V57" s="67"/>
      <c r="W57" s="67"/>
      <c r="X57" s="67"/>
      <c r="Y57" s="67"/>
      <c r="Z57" s="67"/>
      <c r="AA57" s="67"/>
      <c r="AB57" s="67"/>
      <c r="AC57" s="67"/>
      <c r="AD57" s="67"/>
      <c r="AE57" s="67"/>
      <c r="AF57" s="103">
        <f t="shared" ref="AF57:BF57" si="45">SUM(AF53:AF56)</f>
        <v>1920000</v>
      </c>
      <c r="AG57" s="103">
        <f t="shared" si="45"/>
        <v>1740000</v>
      </c>
      <c r="AH57" s="103">
        <f t="shared" si="45"/>
        <v>0</v>
      </c>
      <c r="AI57" s="103">
        <f t="shared" si="45"/>
        <v>0</v>
      </c>
      <c r="AJ57" s="103">
        <f t="shared" ref="AJ57:AR57" si="46">SUM(AJ53:AJ56)</f>
        <v>0</v>
      </c>
      <c r="AK57" s="103">
        <f t="shared" si="46"/>
        <v>0</v>
      </c>
      <c r="AL57" s="103">
        <f t="shared" si="46"/>
        <v>0</v>
      </c>
      <c r="AM57" s="103">
        <f t="shared" si="46"/>
        <v>0</v>
      </c>
      <c r="AN57" s="103">
        <f t="shared" si="46"/>
        <v>0</v>
      </c>
      <c r="AO57" s="103">
        <f t="shared" si="46"/>
        <v>0</v>
      </c>
      <c r="AP57" s="103">
        <f t="shared" si="46"/>
        <v>0</v>
      </c>
      <c r="AQ57" s="103">
        <f t="shared" si="46"/>
        <v>0</v>
      </c>
      <c r="AR57" s="103">
        <f t="shared" si="46"/>
        <v>0</v>
      </c>
      <c r="AS57" s="103">
        <f t="shared" si="45"/>
        <v>1740000</v>
      </c>
      <c r="AT57" s="103">
        <f t="shared" si="45"/>
        <v>69600</v>
      </c>
      <c r="AU57" s="103">
        <f t="shared" si="45"/>
        <v>0</v>
      </c>
      <c r="AV57" s="103">
        <f t="shared" si="45"/>
        <v>0</v>
      </c>
      <c r="AW57" s="103">
        <f t="shared" ref="AW57:BE57" si="47">SUM(AW53:AW56)</f>
        <v>0</v>
      </c>
      <c r="AX57" s="103">
        <f t="shared" si="47"/>
        <v>0</v>
      </c>
      <c r="AY57" s="103">
        <f t="shared" si="47"/>
        <v>0</v>
      </c>
      <c r="AZ57" s="103">
        <f t="shared" si="47"/>
        <v>0</v>
      </c>
      <c r="BA57" s="103">
        <f t="shared" si="47"/>
        <v>0</v>
      </c>
      <c r="BB57" s="103">
        <f t="shared" si="47"/>
        <v>0</v>
      </c>
      <c r="BC57" s="103">
        <f t="shared" si="47"/>
        <v>0</v>
      </c>
      <c r="BD57" s="103">
        <f t="shared" si="47"/>
        <v>0</v>
      </c>
      <c r="BE57" s="103">
        <f t="shared" si="47"/>
        <v>0</v>
      </c>
      <c r="BF57" s="103">
        <f t="shared" si="45"/>
        <v>69600</v>
      </c>
      <c r="BG57" s="104">
        <f>AF57-AS57-BF57</f>
        <v>110400</v>
      </c>
      <c r="BH57" s="103">
        <f>SUM(BH53:BH56)</f>
        <v>1920000</v>
      </c>
      <c r="BI57" s="103">
        <f>SUM(BI53:BI56)</f>
        <v>110400</v>
      </c>
      <c r="BJ57" s="269">
        <f>SUM(BJ53:BJ56)/4</f>
        <v>1</v>
      </c>
      <c r="BK57" s="69"/>
      <c r="BL57" s="69"/>
      <c r="BM57" s="69"/>
      <c r="BN57" s="69"/>
      <c r="BO57" s="69"/>
      <c r="BP57" s="69"/>
      <c r="BQ57" s="69"/>
      <c r="BR57" s="69"/>
      <c r="BS57" s="69"/>
      <c r="BT57" s="69"/>
      <c r="BU57" s="69"/>
      <c r="BV57" s="69"/>
      <c r="BW57" s="69"/>
      <c r="BX57" s="69"/>
      <c r="BY57" s="69"/>
      <c r="BZ57" s="69"/>
      <c r="CA57" s="69"/>
      <c r="CB57" s="69"/>
    </row>
    <row r="58" spans="1:98" s="29" customFormat="1" ht="24.75" customHeight="1" x14ac:dyDescent="0.2">
      <c r="A58" s="70"/>
      <c r="D58" s="384"/>
      <c r="E58" s="70"/>
      <c r="F58" s="70"/>
      <c r="G58" s="70"/>
      <c r="H58" s="70"/>
      <c r="I58" s="70"/>
      <c r="J58" s="70"/>
      <c r="K58" s="70"/>
      <c r="L58" s="70"/>
      <c r="M58" s="70"/>
      <c r="N58" s="70"/>
      <c r="O58" s="70"/>
      <c r="P58" s="70"/>
      <c r="Q58" s="70"/>
      <c r="AE58" s="57"/>
      <c r="AS58" s="71"/>
      <c r="BF58" s="72">
        <f>SUM(AS57+BF57)</f>
        <v>1809600</v>
      </c>
      <c r="BG58" s="73">
        <f>AF57-AS57-BF57</f>
        <v>110400</v>
      </c>
      <c r="BH58" s="74">
        <f>SUM(BI57+AS57+BF57)</f>
        <v>1920000</v>
      </c>
      <c r="BI58" s="75">
        <f>SUM(BG57)</f>
        <v>110400</v>
      </c>
      <c r="BJ58" s="57" t="s">
        <v>78</v>
      </c>
      <c r="BK58" s="57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</row>
    <row r="59" spans="1:98" s="29" customFormat="1" ht="24.75" customHeight="1" x14ac:dyDescent="0.2">
      <c r="A59" s="70"/>
      <c r="D59" s="384"/>
      <c r="E59" s="70"/>
      <c r="F59" s="70"/>
      <c r="G59" s="70"/>
      <c r="H59" s="70"/>
      <c r="I59" s="70"/>
      <c r="J59" s="70"/>
      <c r="K59" s="70"/>
      <c r="L59" s="70"/>
      <c r="M59" s="70"/>
      <c r="N59" s="70"/>
      <c r="O59" s="70"/>
      <c r="P59" s="70"/>
      <c r="Q59" s="70"/>
      <c r="AE59" s="57"/>
      <c r="AS59" s="57"/>
      <c r="AT59" s="170">
        <f>SUM(AG57+AT57)</f>
        <v>1809600</v>
      </c>
      <c r="AU59" s="170">
        <f t="shared" ref="AU59:BE59" si="48">SUM(AH57+AU57)</f>
        <v>0</v>
      </c>
      <c r="AV59" s="170">
        <f t="shared" si="48"/>
        <v>0</v>
      </c>
      <c r="AW59" s="170">
        <f t="shared" si="48"/>
        <v>0</v>
      </c>
      <c r="AX59" s="170">
        <f t="shared" si="48"/>
        <v>0</v>
      </c>
      <c r="AY59" s="170">
        <f t="shared" si="48"/>
        <v>0</v>
      </c>
      <c r="AZ59" s="170">
        <f t="shared" si="48"/>
        <v>0</v>
      </c>
      <c r="BA59" s="170">
        <f t="shared" si="48"/>
        <v>0</v>
      </c>
      <c r="BB59" s="170">
        <f t="shared" si="48"/>
        <v>0</v>
      </c>
      <c r="BC59" s="170">
        <f t="shared" si="48"/>
        <v>0</v>
      </c>
      <c r="BD59" s="170">
        <f t="shared" si="48"/>
        <v>0</v>
      </c>
      <c r="BE59" s="170">
        <f t="shared" si="48"/>
        <v>0</v>
      </c>
      <c r="BF59" s="170">
        <f>SUM(AT59:BE59)</f>
        <v>1809600</v>
      </c>
      <c r="BG59" s="57"/>
      <c r="BH59" s="76"/>
      <c r="BI59" s="77">
        <f>SUM(BI57-BI58)</f>
        <v>0</v>
      </c>
      <c r="BJ59" s="57" t="s">
        <v>77</v>
      </c>
      <c r="BK59" s="57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</row>
    <row r="60" spans="1:98" s="29" customFormat="1" ht="16.5" customHeight="1" x14ac:dyDescent="0.2">
      <c r="A60" s="1015" t="s">
        <v>43</v>
      </c>
      <c r="B60" s="1016"/>
      <c r="C60" s="171" t="s">
        <v>163</v>
      </c>
      <c r="D60" s="380"/>
      <c r="E60" s="32"/>
      <c r="F60" s="32"/>
      <c r="G60" s="32"/>
      <c r="H60" s="32"/>
      <c r="I60" s="32"/>
      <c r="J60" s="32"/>
      <c r="K60" s="32"/>
      <c r="L60" s="32"/>
      <c r="M60" s="32"/>
      <c r="N60" s="32"/>
      <c r="O60" s="32"/>
      <c r="P60" s="32"/>
      <c r="Q60" s="32"/>
      <c r="R60" s="32"/>
      <c r="S60" s="32"/>
      <c r="T60" s="174"/>
      <c r="U60" s="174"/>
      <c r="V60" s="174"/>
      <c r="W60" s="174"/>
      <c r="X60" s="174"/>
      <c r="Y60" s="174"/>
      <c r="Z60" s="174"/>
      <c r="AA60" s="174"/>
      <c r="AB60" s="174"/>
      <c r="AC60" s="174"/>
      <c r="AD60" s="174"/>
      <c r="AE60" s="175"/>
      <c r="AF60" s="32"/>
      <c r="AG60" s="174"/>
      <c r="AH60" s="174"/>
      <c r="AI60" s="174"/>
      <c r="AJ60" s="174"/>
      <c r="AK60" s="174"/>
      <c r="AL60" s="174"/>
      <c r="AM60" s="174"/>
      <c r="AN60" s="174"/>
      <c r="AO60" s="174"/>
      <c r="AP60" s="174"/>
      <c r="AQ60" s="174"/>
      <c r="AR60" s="174"/>
      <c r="AS60" s="176"/>
      <c r="AT60" s="174"/>
      <c r="AU60" s="174"/>
      <c r="AV60" s="174"/>
      <c r="AW60" s="174"/>
      <c r="AX60" s="174"/>
      <c r="AY60" s="174"/>
      <c r="AZ60" s="174"/>
      <c r="BA60" s="174"/>
      <c r="BB60" s="174"/>
      <c r="BC60" s="174"/>
      <c r="BD60" s="174"/>
      <c r="BE60" s="174"/>
      <c r="BF60" s="176"/>
      <c r="BG60" s="176"/>
      <c r="BH60" s="173"/>
      <c r="BI60" s="177"/>
      <c r="BJ60" s="173"/>
      <c r="BK60" s="174"/>
      <c r="BL60" s="174"/>
      <c r="BM60" s="174"/>
      <c r="BN60" s="174"/>
      <c r="BO60" s="174"/>
      <c r="BP60" s="175"/>
      <c r="BQ60" s="174"/>
      <c r="BR60" s="174"/>
      <c r="BS60" s="174"/>
      <c r="BT60" s="174"/>
      <c r="BU60" s="174"/>
      <c r="BV60" s="176"/>
      <c r="BW60" s="176"/>
      <c r="BX60" s="176"/>
      <c r="BY60" s="173"/>
      <c r="BZ60" s="177"/>
      <c r="CA60" s="176"/>
      <c r="CB60" s="176"/>
      <c r="CC60" s="33"/>
      <c r="CD60" s="33"/>
      <c r="CE60" s="33"/>
      <c r="CF60" s="33"/>
      <c r="CG60" s="33"/>
      <c r="CH60" s="178"/>
      <c r="CI60" s="33"/>
      <c r="CJ60" s="33"/>
      <c r="CK60" s="33"/>
      <c r="CL60" s="33"/>
      <c r="CM60" s="33"/>
      <c r="CN60" s="33"/>
      <c r="CO60" s="33"/>
      <c r="CP60" s="33"/>
      <c r="CQ60" s="33"/>
      <c r="CR60" s="33"/>
      <c r="CS60" s="33"/>
      <c r="CT60" s="33"/>
    </row>
    <row r="61" spans="1:98" s="29" customFormat="1" ht="16.5" customHeight="1" x14ac:dyDescent="0.2">
      <c r="A61" s="1017" t="s">
        <v>44</v>
      </c>
      <c r="B61" s="1018"/>
      <c r="C61" s="180" t="s">
        <v>151</v>
      </c>
      <c r="D61" s="381"/>
      <c r="E61" s="181"/>
      <c r="F61" s="181"/>
      <c r="G61" s="181"/>
      <c r="H61" s="181"/>
      <c r="I61" s="181"/>
      <c r="J61" s="181"/>
      <c r="K61" s="181"/>
      <c r="L61" s="181"/>
      <c r="M61" s="181"/>
      <c r="N61" s="181"/>
      <c r="O61" s="181"/>
      <c r="P61" s="181"/>
      <c r="Q61" s="181"/>
      <c r="R61" s="181"/>
      <c r="S61" s="181"/>
      <c r="T61" s="182"/>
      <c r="U61" s="182"/>
      <c r="V61" s="182"/>
      <c r="W61" s="182"/>
      <c r="X61" s="182"/>
      <c r="Y61" s="182"/>
      <c r="Z61" s="182"/>
      <c r="AA61" s="182"/>
      <c r="AB61" s="182"/>
      <c r="AC61" s="182"/>
      <c r="AD61" s="182"/>
      <c r="AE61" s="183"/>
      <c r="AF61" s="181"/>
      <c r="AG61" s="182"/>
      <c r="AH61" s="182"/>
      <c r="AI61" s="182"/>
      <c r="AJ61" s="182"/>
      <c r="AK61" s="182"/>
      <c r="AL61" s="182"/>
      <c r="AM61" s="182"/>
      <c r="AN61" s="182"/>
      <c r="AO61" s="182"/>
      <c r="AP61" s="182"/>
      <c r="AQ61" s="182"/>
      <c r="AR61" s="182"/>
      <c r="AS61" s="183"/>
      <c r="AT61" s="182"/>
      <c r="AU61" s="182"/>
      <c r="AV61" s="182"/>
      <c r="AW61" s="182"/>
      <c r="AX61" s="182"/>
      <c r="AY61" s="182"/>
      <c r="AZ61" s="182"/>
      <c r="BA61" s="182"/>
      <c r="BB61" s="182"/>
      <c r="BC61" s="182"/>
      <c r="BD61" s="182"/>
      <c r="BE61" s="182"/>
      <c r="BF61" s="183"/>
      <c r="BG61" s="183"/>
      <c r="BH61" s="179"/>
      <c r="BI61" s="184"/>
      <c r="BJ61" s="173"/>
      <c r="BK61" s="32"/>
      <c r="BL61" s="32"/>
      <c r="BM61" s="32"/>
      <c r="BN61" s="32"/>
      <c r="BO61" s="32"/>
      <c r="BP61" s="32"/>
      <c r="BQ61" s="32"/>
      <c r="BR61" s="32"/>
      <c r="BS61" s="32"/>
      <c r="BT61" s="32"/>
      <c r="BU61" s="32"/>
      <c r="BV61" s="32"/>
      <c r="BW61" s="32"/>
      <c r="BX61" s="32"/>
      <c r="BY61" s="32"/>
      <c r="BZ61" s="32"/>
      <c r="CA61" s="176"/>
      <c r="CB61" s="176"/>
      <c r="CC61" s="33">
        <v>1100000</v>
      </c>
      <c r="CD61" s="33"/>
      <c r="CE61" s="33"/>
      <c r="CF61" s="33"/>
      <c r="CG61" s="33"/>
      <c r="CH61" s="178"/>
      <c r="CI61" s="33"/>
      <c r="CJ61" s="33"/>
      <c r="CK61" s="33"/>
      <c r="CL61" s="33"/>
      <c r="CM61" s="33"/>
      <c r="CN61" s="33"/>
      <c r="CO61" s="33"/>
      <c r="CP61" s="33"/>
      <c r="CQ61" s="33"/>
      <c r="CR61" s="33"/>
      <c r="CS61" s="33"/>
      <c r="CT61" s="33"/>
    </row>
    <row r="62" spans="1:98" s="8" customFormat="1" ht="48.75" customHeight="1" x14ac:dyDescent="0.2">
      <c r="A62" s="1019" t="s">
        <v>45</v>
      </c>
      <c r="B62" s="1022" t="s">
        <v>46</v>
      </c>
      <c r="C62" s="1022" t="s">
        <v>62</v>
      </c>
      <c r="D62" s="1025" t="s">
        <v>47</v>
      </c>
      <c r="E62" s="1025"/>
      <c r="F62" s="1025"/>
      <c r="G62" s="1025"/>
      <c r="H62" s="1025"/>
      <c r="I62" s="1025"/>
      <c r="J62" s="1025"/>
      <c r="K62" s="1025"/>
      <c r="L62" s="1025"/>
      <c r="M62" s="1025"/>
      <c r="N62" s="1025"/>
      <c r="O62" s="1025"/>
      <c r="P62" s="1025"/>
      <c r="Q62" s="1025"/>
      <c r="R62" s="1022" t="s">
        <v>59</v>
      </c>
      <c r="S62" s="1036" t="s">
        <v>56</v>
      </c>
      <c r="T62" s="1037"/>
      <c r="U62" s="1037"/>
      <c r="V62" s="1037"/>
      <c r="W62" s="1037"/>
      <c r="X62" s="1037"/>
      <c r="Y62" s="1037"/>
      <c r="Z62" s="1037"/>
      <c r="AA62" s="1037"/>
      <c r="AB62" s="1037"/>
      <c r="AC62" s="1037"/>
      <c r="AD62" s="1037"/>
      <c r="AE62" s="1038"/>
      <c r="AF62" s="1039" t="s">
        <v>38</v>
      </c>
      <c r="AG62" s="1039"/>
      <c r="AH62" s="1039"/>
      <c r="AI62" s="1039"/>
      <c r="AJ62" s="1039"/>
      <c r="AK62" s="1039"/>
      <c r="AL62" s="1039"/>
      <c r="AM62" s="1039"/>
      <c r="AN62" s="1039"/>
      <c r="AO62" s="1039"/>
      <c r="AP62" s="1039"/>
      <c r="AQ62" s="1039"/>
      <c r="AR62" s="1039"/>
      <c r="AS62" s="1039"/>
      <c r="AT62" s="1040" t="s">
        <v>82</v>
      </c>
      <c r="AU62" s="1041"/>
      <c r="AV62" s="1041"/>
      <c r="AW62" s="1041"/>
      <c r="AX62" s="1041"/>
      <c r="AY62" s="1041"/>
      <c r="AZ62" s="1041"/>
      <c r="BA62" s="1041"/>
      <c r="BB62" s="1041"/>
      <c r="BC62" s="1041"/>
      <c r="BD62" s="1041"/>
      <c r="BE62" s="1041"/>
      <c r="BF62" s="1042"/>
      <c r="BG62" s="1022" t="s">
        <v>78</v>
      </c>
      <c r="BH62" s="1022" t="s">
        <v>561</v>
      </c>
      <c r="BI62" s="1026" t="s">
        <v>79</v>
      </c>
      <c r="BJ62" s="173"/>
      <c r="BK62" s="32"/>
      <c r="BL62" s="32"/>
      <c r="BM62" s="32"/>
      <c r="BN62" s="32"/>
      <c r="BO62" s="32"/>
      <c r="BP62" s="32"/>
      <c r="BQ62" s="32"/>
      <c r="BR62" s="32"/>
      <c r="BS62" s="32"/>
      <c r="BT62" s="32"/>
      <c r="BU62" s="32"/>
      <c r="BV62" s="32"/>
      <c r="BW62" s="32"/>
      <c r="BX62" s="32"/>
      <c r="BY62" s="32"/>
      <c r="BZ62" s="32"/>
      <c r="CA62" s="34"/>
      <c r="CB62" s="34"/>
    </row>
    <row r="63" spans="1:98" s="8" customFormat="1" ht="48.75" customHeight="1" x14ac:dyDescent="0.2">
      <c r="A63" s="1020"/>
      <c r="B63" s="1023"/>
      <c r="C63" s="1023"/>
      <c r="D63" s="1029" t="s">
        <v>57</v>
      </c>
      <c r="E63" s="1031" t="s">
        <v>58</v>
      </c>
      <c r="F63" s="1032"/>
      <c r="G63" s="1032"/>
      <c r="H63" s="1032"/>
      <c r="I63" s="1032"/>
      <c r="J63" s="1032"/>
      <c r="K63" s="1032"/>
      <c r="L63" s="1032"/>
      <c r="M63" s="1032"/>
      <c r="N63" s="1032"/>
      <c r="O63" s="1032"/>
      <c r="P63" s="1032"/>
      <c r="Q63" s="1032"/>
      <c r="R63" s="1023"/>
      <c r="S63" s="1033" t="s">
        <v>57</v>
      </c>
      <c r="T63" s="1031" t="s">
        <v>58</v>
      </c>
      <c r="U63" s="1032"/>
      <c r="V63" s="1032"/>
      <c r="W63" s="1032"/>
      <c r="X63" s="1032"/>
      <c r="Y63" s="1032"/>
      <c r="Z63" s="1032"/>
      <c r="AA63" s="1032"/>
      <c r="AB63" s="1032"/>
      <c r="AC63" s="1032"/>
      <c r="AD63" s="1032"/>
      <c r="AE63" s="1035"/>
      <c r="AF63" s="1033" t="s">
        <v>57</v>
      </c>
      <c r="AG63" s="1031" t="s">
        <v>58</v>
      </c>
      <c r="AH63" s="1032"/>
      <c r="AI63" s="1032"/>
      <c r="AJ63" s="1032"/>
      <c r="AK63" s="1032"/>
      <c r="AL63" s="1032"/>
      <c r="AM63" s="1032"/>
      <c r="AN63" s="1032"/>
      <c r="AO63" s="1032"/>
      <c r="AP63" s="1032"/>
      <c r="AQ63" s="1032"/>
      <c r="AR63" s="1032"/>
      <c r="AS63" s="1035"/>
      <c r="AT63" s="1043"/>
      <c r="AU63" s="1044"/>
      <c r="AV63" s="1044"/>
      <c r="AW63" s="1044"/>
      <c r="AX63" s="1044"/>
      <c r="AY63" s="1044"/>
      <c r="AZ63" s="1044"/>
      <c r="BA63" s="1044"/>
      <c r="BB63" s="1044"/>
      <c r="BC63" s="1044"/>
      <c r="BD63" s="1044"/>
      <c r="BE63" s="1044"/>
      <c r="BF63" s="1045"/>
      <c r="BG63" s="1023"/>
      <c r="BH63" s="1023"/>
      <c r="BI63" s="1027"/>
      <c r="BJ63" s="173"/>
      <c r="BK63" s="32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  <c r="BY63" s="32"/>
      <c r="BZ63" s="32"/>
      <c r="CA63" s="34"/>
      <c r="CB63" s="34"/>
    </row>
    <row r="64" spans="1:98" s="6" customFormat="1" ht="28.5" customHeight="1" x14ac:dyDescent="0.2">
      <c r="A64" s="1021"/>
      <c r="B64" s="1024"/>
      <c r="C64" s="1024"/>
      <c r="D64" s="1030"/>
      <c r="E64" s="35">
        <v>1</v>
      </c>
      <c r="F64" s="35">
        <v>2</v>
      </c>
      <c r="G64" s="35">
        <v>3</v>
      </c>
      <c r="H64" s="35">
        <v>4</v>
      </c>
      <c r="I64" s="35">
        <v>5</v>
      </c>
      <c r="J64" s="35">
        <v>6</v>
      </c>
      <c r="K64" s="35">
        <v>7</v>
      </c>
      <c r="L64" s="35">
        <v>8</v>
      </c>
      <c r="M64" s="35">
        <v>9</v>
      </c>
      <c r="N64" s="35">
        <v>10</v>
      </c>
      <c r="O64" s="35">
        <v>11</v>
      </c>
      <c r="P64" s="35">
        <v>12</v>
      </c>
      <c r="Q64" s="35" t="s">
        <v>61</v>
      </c>
      <c r="R64" s="1024"/>
      <c r="S64" s="1034"/>
      <c r="T64" s="35">
        <v>1</v>
      </c>
      <c r="U64" s="35">
        <v>2</v>
      </c>
      <c r="V64" s="35">
        <v>3</v>
      </c>
      <c r="W64" s="35">
        <v>4</v>
      </c>
      <c r="X64" s="35">
        <v>5</v>
      </c>
      <c r="Y64" s="35">
        <v>6</v>
      </c>
      <c r="Z64" s="35">
        <v>7</v>
      </c>
      <c r="AA64" s="35">
        <v>8</v>
      </c>
      <c r="AB64" s="35">
        <v>9</v>
      </c>
      <c r="AC64" s="35">
        <v>10</v>
      </c>
      <c r="AD64" s="35">
        <v>11</v>
      </c>
      <c r="AE64" s="35">
        <v>12</v>
      </c>
      <c r="AF64" s="1034"/>
      <c r="AG64" s="35">
        <v>1</v>
      </c>
      <c r="AH64" s="35">
        <v>2</v>
      </c>
      <c r="AI64" s="35">
        <v>3</v>
      </c>
      <c r="AJ64" s="35">
        <v>4</v>
      </c>
      <c r="AK64" s="35">
        <v>5</v>
      </c>
      <c r="AL64" s="35">
        <v>6</v>
      </c>
      <c r="AM64" s="35">
        <v>7</v>
      </c>
      <c r="AN64" s="35">
        <v>8</v>
      </c>
      <c r="AO64" s="35">
        <v>9</v>
      </c>
      <c r="AP64" s="35">
        <v>10</v>
      </c>
      <c r="AQ64" s="35">
        <v>11</v>
      </c>
      <c r="AR64" s="35">
        <v>12</v>
      </c>
      <c r="AS64" s="35" t="s">
        <v>51</v>
      </c>
      <c r="AT64" s="266">
        <v>1</v>
      </c>
      <c r="AU64" s="266">
        <v>2</v>
      </c>
      <c r="AV64" s="266">
        <v>3</v>
      </c>
      <c r="AW64" s="266">
        <v>4</v>
      </c>
      <c r="AX64" s="266">
        <v>5</v>
      </c>
      <c r="AY64" s="266">
        <v>6</v>
      </c>
      <c r="AZ64" s="266">
        <v>7</v>
      </c>
      <c r="BA64" s="266">
        <v>8</v>
      </c>
      <c r="BB64" s="266">
        <v>9</v>
      </c>
      <c r="BC64" s="266">
        <v>10</v>
      </c>
      <c r="BD64" s="266">
        <v>11</v>
      </c>
      <c r="BE64" s="266">
        <v>12</v>
      </c>
      <c r="BF64" s="35" t="s">
        <v>51</v>
      </c>
      <c r="BG64" s="1024"/>
      <c r="BH64" s="1024"/>
      <c r="BI64" s="1028"/>
      <c r="BJ64" s="7"/>
      <c r="BK64" s="36"/>
      <c r="BL64" s="36"/>
      <c r="BM64" s="36"/>
      <c r="BN64" s="36"/>
      <c r="BO64" s="36"/>
      <c r="BP64" s="36"/>
      <c r="BQ64" s="36"/>
      <c r="BR64" s="36"/>
      <c r="BS64" s="36"/>
      <c r="BT64" s="36"/>
      <c r="BU64" s="36"/>
      <c r="BV64" s="36"/>
      <c r="BW64" s="36"/>
      <c r="BX64" s="36"/>
      <c r="BY64" s="36"/>
      <c r="BZ64" s="36"/>
      <c r="CA64" s="36"/>
      <c r="CB64" s="36"/>
    </row>
    <row r="65" spans="1:98" s="7" customFormat="1" ht="24.75" customHeight="1" x14ac:dyDescent="0.2">
      <c r="A65" s="58"/>
      <c r="B65" s="949" t="s">
        <v>154</v>
      </c>
      <c r="C65" s="38" t="s">
        <v>65</v>
      </c>
      <c r="D65" s="950">
        <v>60</v>
      </c>
      <c r="E65" s="884">
        <v>60</v>
      </c>
      <c r="F65" s="39"/>
      <c r="G65" s="39"/>
      <c r="H65" s="39"/>
      <c r="I65" s="39"/>
      <c r="J65" s="39"/>
      <c r="K65" s="39"/>
      <c r="L65" s="39"/>
      <c r="M65" s="39"/>
      <c r="N65" s="39"/>
      <c r="O65" s="39"/>
      <c r="P65" s="39"/>
      <c r="Q65" s="40">
        <f>SUM(E65:P65)</f>
        <v>60</v>
      </c>
      <c r="R65" s="108" t="s">
        <v>71</v>
      </c>
      <c r="S65" s="951">
        <v>8800</v>
      </c>
      <c r="T65" s="109">
        <v>8000</v>
      </c>
      <c r="U65" s="42"/>
      <c r="V65" s="42"/>
      <c r="W65" s="42"/>
      <c r="X65" s="42"/>
      <c r="Y65" s="42"/>
      <c r="Z65" s="42"/>
      <c r="AA65" s="42"/>
      <c r="AB65" s="42"/>
      <c r="AC65" s="42"/>
      <c r="AD65" s="42"/>
      <c r="AE65" s="42"/>
      <c r="AF65" s="94">
        <f t="shared" ref="AF65:AF68" si="49">SUM(Q65*S65)</f>
        <v>528000</v>
      </c>
      <c r="AG65" s="95">
        <f t="shared" ref="AG65:AI68" si="50">T65*E65</f>
        <v>480000</v>
      </c>
      <c r="AH65" s="95">
        <f t="shared" si="50"/>
        <v>0</v>
      </c>
      <c r="AI65" s="95">
        <f t="shared" si="50"/>
        <v>0</v>
      </c>
      <c r="AJ65" s="95">
        <f t="shared" ref="AJ65:AR68" si="51">W65*H65</f>
        <v>0</v>
      </c>
      <c r="AK65" s="95">
        <f t="shared" si="51"/>
        <v>0</v>
      </c>
      <c r="AL65" s="95">
        <f t="shared" si="51"/>
        <v>0</v>
      </c>
      <c r="AM65" s="95">
        <f t="shared" si="51"/>
        <v>0</v>
      </c>
      <c r="AN65" s="95">
        <f t="shared" si="51"/>
        <v>0</v>
      </c>
      <c r="AO65" s="95">
        <f t="shared" si="51"/>
        <v>0</v>
      </c>
      <c r="AP65" s="95">
        <f t="shared" si="51"/>
        <v>0</v>
      </c>
      <c r="AQ65" s="95">
        <f t="shared" si="51"/>
        <v>0</v>
      </c>
      <c r="AR65" s="95">
        <f t="shared" si="51"/>
        <v>0</v>
      </c>
      <c r="AS65" s="96">
        <f>SUM(AG65:AR65)</f>
        <v>480000</v>
      </c>
      <c r="AT65" s="95">
        <f>SUM(AG65*4%)</f>
        <v>19200</v>
      </c>
      <c r="AU65" s="95">
        <f t="shared" ref="AU65:AV66" si="52">SUM(AH65*14%)</f>
        <v>0</v>
      </c>
      <c r="AV65" s="95">
        <f t="shared" si="52"/>
        <v>0</v>
      </c>
      <c r="AW65" s="95">
        <f t="shared" ref="AW65:BE68" si="53">SUM(AJ65*14%)</f>
        <v>0</v>
      </c>
      <c r="AX65" s="95">
        <f t="shared" si="53"/>
        <v>0</v>
      </c>
      <c r="AY65" s="95">
        <f t="shared" si="53"/>
        <v>0</v>
      </c>
      <c r="AZ65" s="95">
        <f t="shared" si="53"/>
        <v>0</v>
      </c>
      <c r="BA65" s="95">
        <f t="shared" si="53"/>
        <v>0</v>
      </c>
      <c r="BB65" s="95">
        <f t="shared" si="53"/>
        <v>0</v>
      </c>
      <c r="BC65" s="95">
        <f t="shared" si="53"/>
        <v>0</v>
      </c>
      <c r="BD65" s="95">
        <f t="shared" si="53"/>
        <v>0</v>
      </c>
      <c r="BE65" s="95">
        <f t="shared" si="53"/>
        <v>0</v>
      </c>
      <c r="BF65" s="97">
        <f>SUM(AT65:BE65)</f>
        <v>19200</v>
      </c>
      <c r="BG65" s="98">
        <f>AF65-AS65-BF65</f>
        <v>28800</v>
      </c>
      <c r="BH65" s="99">
        <f>S65*D65</f>
        <v>528000</v>
      </c>
      <c r="BI65" s="100">
        <f>BH65-AS65-BF65</f>
        <v>28800</v>
      </c>
      <c r="BJ65" s="268">
        <f>SUM(Q65/D65)</f>
        <v>1</v>
      </c>
      <c r="BK65" s="52"/>
      <c r="BL65" s="52"/>
      <c r="BM65" s="52"/>
      <c r="BN65" s="52"/>
      <c r="BO65" s="52"/>
      <c r="BP65" s="61"/>
      <c r="BQ65" s="61"/>
      <c r="BR65" s="61"/>
      <c r="BS65" s="61"/>
      <c r="BT65" s="61"/>
      <c r="BU65" s="61"/>
      <c r="BV65" s="61"/>
      <c r="BW65" s="61"/>
      <c r="BX65" s="61"/>
      <c r="BY65" s="61"/>
      <c r="BZ65" s="61"/>
      <c r="CA65" s="61"/>
      <c r="CB65" s="61"/>
    </row>
    <row r="66" spans="1:98" s="7" customFormat="1" ht="24.75" customHeight="1" x14ac:dyDescent="0.2">
      <c r="A66" s="58"/>
      <c r="B66" s="949" t="s">
        <v>155</v>
      </c>
      <c r="C66" s="38" t="s">
        <v>65</v>
      </c>
      <c r="D66" s="950">
        <v>60</v>
      </c>
      <c r="E66" s="884">
        <v>60</v>
      </c>
      <c r="F66" s="39"/>
      <c r="G66" s="39"/>
      <c r="H66" s="39"/>
      <c r="I66" s="39"/>
      <c r="J66" s="39"/>
      <c r="K66" s="39"/>
      <c r="L66" s="39"/>
      <c r="M66" s="39"/>
      <c r="N66" s="39"/>
      <c r="O66" s="39"/>
      <c r="P66" s="39"/>
      <c r="Q66" s="40">
        <f>SUM(E66:P66)</f>
        <v>60</v>
      </c>
      <c r="R66" s="108" t="s">
        <v>71</v>
      </c>
      <c r="S66" s="951">
        <v>24200</v>
      </c>
      <c r="T66" s="109">
        <v>22000</v>
      </c>
      <c r="U66" s="42"/>
      <c r="V66" s="42"/>
      <c r="W66" s="42"/>
      <c r="X66" s="42"/>
      <c r="Y66" s="42"/>
      <c r="Z66" s="42"/>
      <c r="AA66" s="42"/>
      <c r="AB66" s="42"/>
      <c r="AC66" s="42"/>
      <c r="AD66" s="42"/>
      <c r="AE66" s="42"/>
      <c r="AF66" s="94">
        <f t="shared" si="49"/>
        <v>1452000</v>
      </c>
      <c r="AG66" s="95">
        <f t="shared" si="50"/>
        <v>1320000</v>
      </c>
      <c r="AH66" s="95">
        <f t="shared" si="50"/>
        <v>0</v>
      </c>
      <c r="AI66" s="95">
        <f t="shared" si="50"/>
        <v>0</v>
      </c>
      <c r="AJ66" s="95">
        <f t="shared" si="51"/>
        <v>0</v>
      </c>
      <c r="AK66" s="95">
        <f t="shared" si="51"/>
        <v>0</v>
      </c>
      <c r="AL66" s="95">
        <f t="shared" si="51"/>
        <v>0</v>
      </c>
      <c r="AM66" s="95">
        <f t="shared" si="51"/>
        <v>0</v>
      </c>
      <c r="AN66" s="95">
        <f t="shared" si="51"/>
        <v>0</v>
      </c>
      <c r="AO66" s="95">
        <f t="shared" si="51"/>
        <v>0</v>
      </c>
      <c r="AP66" s="95">
        <f t="shared" si="51"/>
        <v>0</v>
      </c>
      <c r="AQ66" s="95">
        <f t="shared" si="51"/>
        <v>0</v>
      </c>
      <c r="AR66" s="95">
        <f t="shared" si="51"/>
        <v>0</v>
      </c>
      <c r="AS66" s="96">
        <f>SUM(AG66:AR66)</f>
        <v>1320000</v>
      </c>
      <c r="AT66" s="95">
        <f t="shared" ref="AT66:AT68" si="54">SUM(AG66*4%)</f>
        <v>52800</v>
      </c>
      <c r="AU66" s="95">
        <f t="shared" si="52"/>
        <v>0</v>
      </c>
      <c r="AV66" s="95">
        <f t="shared" si="52"/>
        <v>0</v>
      </c>
      <c r="AW66" s="95">
        <f t="shared" si="53"/>
        <v>0</v>
      </c>
      <c r="AX66" s="95">
        <f t="shared" si="53"/>
        <v>0</v>
      </c>
      <c r="AY66" s="95">
        <f t="shared" si="53"/>
        <v>0</v>
      </c>
      <c r="AZ66" s="95">
        <f t="shared" si="53"/>
        <v>0</v>
      </c>
      <c r="BA66" s="95">
        <f t="shared" si="53"/>
        <v>0</v>
      </c>
      <c r="BB66" s="95">
        <f t="shared" si="53"/>
        <v>0</v>
      </c>
      <c r="BC66" s="95">
        <f t="shared" si="53"/>
        <v>0</v>
      </c>
      <c r="BD66" s="95">
        <f t="shared" si="53"/>
        <v>0</v>
      </c>
      <c r="BE66" s="95">
        <f t="shared" si="53"/>
        <v>0</v>
      </c>
      <c r="BF66" s="97">
        <f>SUM(AT66:BE66)</f>
        <v>52800</v>
      </c>
      <c r="BG66" s="98">
        <f>AF66-AS66-BF66</f>
        <v>79200</v>
      </c>
      <c r="BH66" s="99">
        <f>S66*D66</f>
        <v>1452000</v>
      </c>
      <c r="BI66" s="100">
        <f>BH66-AS66-BF66</f>
        <v>79200</v>
      </c>
      <c r="BJ66" s="268">
        <f>SUM(Q66/D66)</f>
        <v>1</v>
      </c>
      <c r="BK66" s="52"/>
      <c r="BL66" s="52"/>
      <c r="BM66" s="52"/>
      <c r="BN66" s="52"/>
      <c r="BO66" s="52"/>
      <c r="BP66" s="61"/>
      <c r="BQ66" s="61"/>
      <c r="BR66" s="61"/>
      <c r="BS66" s="61"/>
      <c r="BT66" s="61"/>
      <c r="BU66" s="61"/>
      <c r="BV66" s="61"/>
      <c r="BW66" s="61"/>
      <c r="BX66" s="61"/>
      <c r="BY66" s="61"/>
      <c r="BZ66" s="61"/>
      <c r="CA66" s="61"/>
      <c r="CB66" s="61"/>
    </row>
    <row r="67" spans="1:98" s="7" customFormat="1" ht="24.75" customHeight="1" x14ac:dyDescent="0.2">
      <c r="A67" s="58"/>
      <c r="B67" s="949" t="s">
        <v>182</v>
      </c>
      <c r="C67" s="38" t="s">
        <v>65</v>
      </c>
      <c r="D67" s="950">
        <v>4</v>
      </c>
      <c r="E67" s="884">
        <v>4</v>
      </c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40">
        <f>SUM(E67:P67)</f>
        <v>4</v>
      </c>
      <c r="R67" s="108" t="s">
        <v>71</v>
      </c>
      <c r="S67" s="951">
        <v>50000</v>
      </c>
      <c r="T67" s="109">
        <v>45000</v>
      </c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94">
        <f t="shared" si="49"/>
        <v>200000</v>
      </c>
      <c r="AG67" s="95">
        <f t="shared" si="50"/>
        <v>180000</v>
      </c>
      <c r="AH67" s="95">
        <f t="shared" si="50"/>
        <v>0</v>
      </c>
      <c r="AI67" s="95">
        <f t="shared" si="50"/>
        <v>0</v>
      </c>
      <c r="AJ67" s="95">
        <f t="shared" si="51"/>
        <v>0</v>
      </c>
      <c r="AK67" s="95">
        <f t="shared" si="51"/>
        <v>0</v>
      </c>
      <c r="AL67" s="95">
        <f t="shared" si="51"/>
        <v>0</v>
      </c>
      <c r="AM67" s="95">
        <f t="shared" si="51"/>
        <v>0</v>
      </c>
      <c r="AN67" s="95">
        <f t="shared" si="51"/>
        <v>0</v>
      </c>
      <c r="AO67" s="95">
        <f t="shared" si="51"/>
        <v>0</v>
      </c>
      <c r="AP67" s="95">
        <f t="shared" si="51"/>
        <v>0</v>
      </c>
      <c r="AQ67" s="95">
        <f t="shared" si="51"/>
        <v>0</v>
      </c>
      <c r="AR67" s="95">
        <f t="shared" si="51"/>
        <v>0</v>
      </c>
      <c r="AS67" s="96">
        <f>SUM(AG67:AR67)</f>
        <v>180000</v>
      </c>
      <c r="AT67" s="95">
        <f t="shared" si="54"/>
        <v>7200</v>
      </c>
      <c r="AU67" s="95">
        <f>SUM(AH67*14%)</f>
        <v>0</v>
      </c>
      <c r="AV67" s="95">
        <f>SUM(AI67*14%)</f>
        <v>0</v>
      </c>
      <c r="AW67" s="95">
        <f t="shared" si="53"/>
        <v>0</v>
      </c>
      <c r="AX67" s="95">
        <f t="shared" si="53"/>
        <v>0</v>
      </c>
      <c r="AY67" s="95">
        <f t="shared" si="53"/>
        <v>0</v>
      </c>
      <c r="AZ67" s="95">
        <f t="shared" si="53"/>
        <v>0</v>
      </c>
      <c r="BA67" s="95">
        <f t="shared" si="53"/>
        <v>0</v>
      </c>
      <c r="BB67" s="95">
        <f t="shared" si="53"/>
        <v>0</v>
      </c>
      <c r="BC67" s="95">
        <f t="shared" si="53"/>
        <v>0</v>
      </c>
      <c r="BD67" s="95">
        <f t="shared" si="53"/>
        <v>0</v>
      </c>
      <c r="BE67" s="95">
        <f t="shared" si="53"/>
        <v>0</v>
      </c>
      <c r="BF67" s="97">
        <f>SUM(AT67:BE67)</f>
        <v>7200</v>
      </c>
      <c r="BG67" s="98">
        <f>AF67-AS67-BF67</f>
        <v>12800</v>
      </c>
      <c r="BH67" s="99">
        <f>S67*D67</f>
        <v>200000</v>
      </c>
      <c r="BI67" s="100">
        <f>BH67-AS67-BF67</f>
        <v>12800</v>
      </c>
      <c r="BJ67" s="268">
        <f>SUM(Q67/D67)</f>
        <v>1</v>
      </c>
      <c r="BK67" s="52"/>
      <c r="BL67" s="52"/>
      <c r="BM67" s="52"/>
      <c r="BN67" s="52"/>
      <c r="BO67" s="52"/>
      <c r="BP67" s="61"/>
      <c r="BQ67" s="61"/>
      <c r="BR67" s="61"/>
      <c r="BS67" s="61"/>
      <c r="BT67" s="61"/>
      <c r="BU67" s="61"/>
      <c r="BV67" s="61"/>
      <c r="BW67" s="61"/>
      <c r="BX67" s="61"/>
      <c r="BY67" s="61"/>
      <c r="BZ67" s="61"/>
      <c r="CA67" s="61"/>
      <c r="CB67" s="61"/>
    </row>
    <row r="68" spans="1:98" s="7" customFormat="1" ht="24.75" customHeight="1" thickBot="1" x14ac:dyDescent="0.25">
      <c r="A68" s="58"/>
      <c r="B68" s="949" t="s">
        <v>157</v>
      </c>
      <c r="C68" s="38" t="s">
        <v>65</v>
      </c>
      <c r="D68" s="382">
        <v>2</v>
      </c>
      <c r="E68" s="884">
        <v>2</v>
      </c>
      <c r="F68" s="39"/>
      <c r="G68" s="39"/>
      <c r="H68" s="39"/>
      <c r="I68" s="39"/>
      <c r="J68" s="39"/>
      <c r="K68" s="39"/>
      <c r="L68" s="39"/>
      <c r="M68" s="39"/>
      <c r="N68" s="39"/>
      <c r="O68" s="39"/>
      <c r="P68" s="39"/>
      <c r="Q68" s="40">
        <f>SUM(E68:P68)</f>
        <v>2</v>
      </c>
      <c r="R68" s="108" t="s">
        <v>55</v>
      </c>
      <c r="S68" s="951">
        <v>35000</v>
      </c>
      <c r="T68" s="109">
        <v>30000</v>
      </c>
      <c r="U68" s="42"/>
      <c r="V68" s="42"/>
      <c r="W68" s="42"/>
      <c r="X68" s="42"/>
      <c r="Y68" s="42"/>
      <c r="Z68" s="42"/>
      <c r="AA68" s="42"/>
      <c r="AB68" s="42"/>
      <c r="AC68" s="42"/>
      <c r="AD68" s="42"/>
      <c r="AE68" s="42"/>
      <c r="AF68" s="94">
        <f t="shared" si="49"/>
        <v>70000</v>
      </c>
      <c r="AG68" s="95">
        <f t="shared" si="50"/>
        <v>60000</v>
      </c>
      <c r="AH68" s="95">
        <f t="shared" si="50"/>
        <v>0</v>
      </c>
      <c r="AI68" s="95">
        <f t="shared" si="50"/>
        <v>0</v>
      </c>
      <c r="AJ68" s="95">
        <f t="shared" si="51"/>
        <v>0</v>
      </c>
      <c r="AK68" s="95">
        <f t="shared" si="51"/>
        <v>0</v>
      </c>
      <c r="AL68" s="95">
        <f t="shared" si="51"/>
        <v>0</v>
      </c>
      <c r="AM68" s="95">
        <f t="shared" si="51"/>
        <v>0</v>
      </c>
      <c r="AN68" s="95">
        <f t="shared" si="51"/>
        <v>0</v>
      </c>
      <c r="AO68" s="95">
        <f t="shared" si="51"/>
        <v>0</v>
      </c>
      <c r="AP68" s="95">
        <f t="shared" si="51"/>
        <v>0</v>
      </c>
      <c r="AQ68" s="95">
        <f t="shared" si="51"/>
        <v>0</v>
      </c>
      <c r="AR68" s="95">
        <f t="shared" si="51"/>
        <v>0</v>
      </c>
      <c r="AS68" s="96">
        <f>SUM(AG68:AR68)</f>
        <v>60000</v>
      </c>
      <c r="AT68" s="95">
        <f t="shared" si="54"/>
        <v>2400</v>
      </c>
      <c r="AU68" s="95">
        <f>SUM(AH68*14%)</f>
        <v>0</v>
      </c>
      <c r="AV68" s="95">
        <f>SUM(AI68*14%)</f>
        <v>0</v>
      </c>
      <c r="AW68" s="95">
        <f t="shared" si="53"/>
        <v>0</v>
      </c>
      <c r="AX68" s="95">
        <f t="shared" si="53"/>
        <v>0</v>
      </c>
      <c r="AY68" s="95">
        <f t="shared" si="53"/>
        <v>0</v>
      </c>
      <c r="AZ68" s="95">
        <f t="shared" si="53"/>
        <v>0</v>
      </c>
      <c r="BA68" s="95">
        <f t="shared" si="53"/>
        <v>0</v>
      </c>
      <c r="BB68" s="95">
        <f t="shared" si="53"/>
        <v>0</v>
      </c>
      <c r="BC68" s="95">
        <f t="shared" si="53"/>
        <v>0</v>
      </c>
      <c r="BD68" s="95">
        <f t="shared" si="53"/>
        <v>0</v>
      </c>
      <c r="BE68" s="95">
        <f t="shared" si="53"/>
        <v>0</v>
      </c>
      <c r="BF68" s="97">
        <f>SUM(AT68:BE68)</f>
        <v>2400</v>
      </c>
      <c r="BG68" s="98">
        <f>AF68-AS68-BF68</f>
        <v>7600</v>
      </c>
      <c r="BH68" s="99">
        <f>S68*D68</f>
        <v>70000</v>
      </c>
      <c r="BI68" s="100">
        <f>BH68-AS68-BF68</f>
        <v>7600</v>
      </c>
      <c r="BJ68" s="268">
        <f>SUM(Q68/D68)</f>
        <v>1</v>
      </c>
      <c r="BK68" s="52"/>
      <c r="BL68" s="52"/>
      <c r="BM68" s="52"/>
      <c r="BN68" s="52"/>
      <c r="BO68" s="52"/>
      <c r="BP68" s="52"/>
      <c r="BQ68" s="61"/>
      <c r="BR68" s="61"/>
      <c r="BS68" s="61"/>
      <c r="BT68" s="61"/>
      <c r="BU68" s="61"/>
      <c r="BV68" s="61"/>
      <c r="BW68" s="61"/>
      <c r="BX68" s="61"/>
      <c r="BY68" s="61"/>
      <c r="BZ68" s="61"/>
      <c r="CA68" s="61"/>
      <c r="CB68" s="61"/>
    </row>
    <row r="69" spans="1:98" s="54" customFormat="1" ht="24.75" customHeight="1" thickBot="1" x14ac:dyDescent="0.25">
      <c r="A69" s="62"/>
      <c r="B69" s="63" t="s">
        <v>15</v>
      </c>
      <c r="C69" s="63"/>
      <c r="D69" s="383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6"/>
      <c r="R69" s="102"/>
      <c r="S69" s="64"/>
      <c r="T69" s="67"/>
      <c r="U69" s="67"/>
      <c r="V69" s="67"/>
      <c r="W69" s="67"/>
      <c r="X69" s="67"/>
      <c r="Y69" s="67"/>
      <c r="Z69" s="67"/>
      <c r="AA69" s="67"/>
      <c r="AB69" s="67"/>
      <c r="AC69" s="67"/>
      <c r="AD69" s="67"/>
      <c r="AE69" s="67"/>
      <c r="AF69" s="103">
        <f t="shared" ref="AF69:BF69" si="55">SUM(AF65:AF68)</f>
        <v>2250000</v>
      </c>
      <c r="AG69" s="103">
        <f t="shared" si="55"/>
        <v>2040000</v>
      </c>
      <c r="AH69" s="103">
        <f t="shared" si="55"/>
        <v>0</v>
      </c>
      <c r="AI69" s="103">
        <f t="shared" si="55"/>
        <v>0</v>
      </c>
      <c r="AJ69" s="103">
        <f t="shared" ref="AJ69:AR69" si="56">SUM(AJ65:AJ68)</f>
        <v>0</v>
      </c>
      <c r="AK69" s="103">
        <f t="shared" si="56"/>
        <v>0</v>
      </c>
      <c r="AL69" s="103">
        <f t="shared" si="56"/>
        <v>0</v>
      </c>
      <c r="AM69" s="103">
        <f t="shared" si="56"/>
        <v>0</v>
      </c>
      <c r="AN69" s="103">
        <f t="shared" si="56"/>
        <v>0</v>
      </c>
      <c r="AO69" s="103">
        <f t="shared" si="56"/>
        <v>0</v>
      </c>
      <c r="AP69" s="103">
        <f t="shared" si="56"/>
        <v>0</v>
      </c>
      <c r="AQ69" s="103">
        <f t="shared" si="56"/>
        <v>0</v>
      </c>
      <c r="AR69" s="103">
        <f t="shared" si="56"/>
        <v>0</v>
      </c>
      <c r="AS69" s="103">
        <f t="shared" si="55"/>
        <v>2040000</v>
      </c>
      <c r="AT69" s="103">
        <f t="shared" si="55"/>
        <v>81600</v>
      </c>
      <c r="AU69" s="103">
        <f t="shared" si="55"/>
        <v>0</v>
      </c>
      <c r="AV69" s="103">
        <f t="shared" si="55"/>
        <v>0</v>
      </c>
      <c r="AW69" s="103">
        <f t="shared" ref="AW69:BE69" si="57">SUM(AW65:AW68)</f>
        <v>0</v>
      </c>
      <c r="AX69" s="103">
        <f t="shared" si="57"/>
        <v>0</v>
      </c>
      <c r="AY69" s="103">
        <f t="shared" si="57"/>
        <v>0</v>
      </c>
      <c r="AZ69" s="103">
        <f t="shared" si="57"/>
        <v>0</v>
      </c>
      <c r="BA69" s="103">
        <f t="shared" si="57"/>
        <v>0</v>
      </c>
      <c r="BB69" s="103">
        <f t="shared" si="57"/>
        <v>0</v>
      </c>
      <c r="BC69" s="103">
        <f t="shared" si="57"/>
        <v>0</v>
      </c>
      <c r="BD69" s="103">
        <f t="shared" si="57"/>
        <v>0</v>
      </c>
      <c r="BE69" s="103">
        <f t="shared" si="57"/>
        <v>0</v>
      </c>
      <c r="BF69" s="103">
        <f t="shared" si="55"/>
        <v>81600</v>
      </c>
      <c r="BG69" s="104">
        <f>AF69-AS69-BF69</f>
        <v>128400</v>
      </c>
      <c r="BH69" s="103">
        <f>SUM(BH65:BH68)</f>
        <v>2250000</v>
      </c>
      <c r="BI69" s="103">
        <f>SUM(BI65:BI68)</f>
        <v>128400</v>
      </c>
      <c r="BJ69" s="269">
        <f>SUM(BJ65:BJ68)/4</f>
        <v>1</v>
      </c>
      <c r="BK69" s="69"/>
      <c r="BL69" s="69"/>
      <c r="BM69" s="69"/>
      <c r="BN69" s="69"/>
      <c r="BO69" s="69"/>
      <c r="BP69" s="69"/>
      <c r="BQ69" s="69"/>
      <c r="BR69" s="69"/>
      <c r="BS69" s="69"/>
      <c r="BT69" s="69"/>
      <c r="BU69" s="69"/>
      <c r="BV69" s="69"/>
      <c r="BW69" s="69"/>
      <c r="BX69" s="69"/>
      <c r="BY69" s="69"/>
      <c r="BZ69" s="69"/>
      <c r="CA69" s="69"/>
      <c r="CB69" s="69"/>
    </row>
    <row r="70" spans="1:98" s="29" customFormat="1" ht="24.75" customHeight="1" x14ac:dyDescent="0.2">
      <c r="A70" s="70"/>
      <c r="D70" s="384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AE70" s="57"/>
      <c r="AS70" s="71"/>
      <c r="BF70" s="72">
        <f>SUM(AS69+BF69)</f>
        <v>2121600</v>
      </c>
      <c r="BG70" s="73">
        <f>AF69-AS69-BF69</f>
        <v>128400</v>
      </c>
      <c r="BH70" s="74">
        <f>SUM(BI69+AS69+BF69)</f>
        <v>2250000</v>
      </c>
      <c r="BI70" s="75">
        <f>SUM(BG69)</f>
        <v>128400</v>
      </c>
      <c r="BJ70" s="57" t="s">
        <v>78</v>
      </c>
      <c r="BK70" s="57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</row>
    <row r="71" spans="1:98" s="29" customFormat="1" ht="24.75" customHeight="1" x14ac:dyDescent="0.2">
      <c r="A71" s="70"/>
      <c r="D71" s="384"/>
      <c r="E71" s="70"/>
      <c r="F71" s="70"/>
      <c r="G71" s="70"/>
      <c r="H71" s="70"/>
      <c r="I71" s="70"/>
      <c r="J71" s="70"/>
      <c r="K71" s="70"/>
      <c r="L71" s="70"/>
      <c r="M71" s="70"/>
      <c r="N71" s="70"/>
      <c r="O71" s="70"/>
      <c r="P71" s="70"/>
      <c r="Q71" s="70"/>
      <c r="AE71" s="57"/>
      <c r="AS71" s="57"/>
      <c r="AT71" s="170">
        <f>SUM(AG69+AT69)</f>
        <v>2121600</v>
      </c>
      <c r="AU71" s="170">
        <f t="shared" ref="AU71:BE71" si="58">SUM(AH69+AU69)</f>
        <v>0</v>
      </c>
      <c r="AV71" s="170">
        <f t="shared" si="58"/>
        <v>0</v>
      </c>
      <c r="AW71" s="170">
        <f t="shared" si="58"/>
        <v>0</v>
      </c>
      <c r="AX71" s="170">
        <f t="shared" si="58"/>
        <v>0</v>
      </c>
      <c r="AY71" s="170">
        <f t="shared" si="58"/>
        <v>0</v>
      </c>
      <c r="AZ71" s="170">
        <f t="shared" si="58"/>
        <v>0</v>
      </c>
      <c r="BA71" s="170">
        <f t="shared" si="58"/>
        <v>0</v>
      </c>
      <c r="BB71" s="170">
        <f t="shared" si="58"/>
        <v>0</v>
      </c>
      <c r="BC71" s="170">
        <f t="shared" si="58"/>
        <v>0</v>
      </c>
      <c r="BD71" s="170">
        <f t="shared" si="58"/>
        <v>0</v>
      </c>
      <c r="BE71" s="170">
        <f t="shared" si="58"/>
        <v>0</v>
      </c>
      <c r="BF71" s="170">
        <f>SUM(AT71:BE71)</f>
        <v>2121600</v>
      </c>
      <c r="BG71" s="57"/>
      <c r="BH71" s="76"/>
      <c r="BI71" s="77">
        <f>SUM(BI69-BI70)</f>
        <v>0</v>
      </c>
      <c r="BJ71" s="57" t="s">
        <v>77</v>
      </c>
      <c r="BK71" s="57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</row>
    <row r="72" spans="1:98" s="29" customFormat="1" ht="16.5" customHeight="1" x14ac:dyDescent="0.2">
      <c r="A72" s="1015" t="s">
        <v>43</v>
      </c>
      <c r="B72" s="1016"/>
      <c r="C72" s="171" t="s">
        <v>164</v>
      </c>
      <c r="D72" s="380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174"/>
      <c r="U72" s="174"/>
      <c r="V72" s="174"/>
      <c r="W72" s="174"/>
      <c r="X72" s="174"/>
      <c r="Y72" s="174"/>
      <c r="Z72" s="174"/>
      <c r="AA72" s="174"/>
      <c r="AB72" s="174"/>
      <c r="AC72" s="174"/>
      <c r="AD72" s="174"/>
      <c r="AE72" s="175"/>
      <c r="AF72" s="32"/>
      <c r="AG72" s="174"/>
      <c r="AH72" s="174"/>
      <c r="AI72" s="174"/>
      <c r="AJ72" s="174"/>
      <c r="AK72" s="174"/>
      <c r="AL72" s="174"/>
      <c r="AM72" s="174"/>
      <c r="AN72" s="174"/>
      <c r="AO72" s="174"/>
      <c r="AP72" s="174"/>
      <c r="AQ72" s="174"/>
      <c r="AR72" s="174"/>
      <c r="AS72" s="176"/>
      <c r="AT72" s="174"/>
      <c r="AU72" s="174"/>
      <c r="AV72" s="174"/>
      <c r="AW72" s="174"/>
      <c r="AX72" s="174"/>
      <c r="AY72" s="174"/>
      <c r="AZ72" s="174"/>
      <c r="BA72" s="174"/>
      <c r="BB72" s="174"/>
      <c r="BC72" s="174"/>
      <c r="BD72" s="174"/>
      <c r="BE72" s="174"/>
      <c r="BF72" s="176"/>
      <c r="BG72" s="176"/>
      <c r="BH72" s="173"/>
      <c r="BI72" s="177"/>
      <c r="BJ72" s="173"/>
      <c r="BK72" s="174"/>
      <c r="BL72" s="174"/>
      <c r="BM72" s="174"/>
      <c r="BN72" s="174"/>
      <c r="BO72" s="174"/>
      <c r="BP72" s="175"/>
      <c r="BQ72" s="174"/>
      <c r="BR72" s="174"/>
      <c r="BS72" s="174"/>
      <c r="BT72" s="174"/>
      <c r="BU72" s="174"/>
      <c r="BV72" s="176"/>
      <c r="BW72" s="176"/>
      <c r="BX72" s="176"/>
      <c r="BY72" s="173"/>
      <c r="BZ72" s="177"/>
      <c r="CA72" s="176"/>
      <c r="CB72" s="176"/>
      <c r="CC72" s="33"/>
      <c r="CD72" s="33"/>
      <c r="CE72" s="33"/>
      <c r="CF72" s="33"/>
      <c r="CG72" s="33"/>
      <c r="CH72" s="178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</row>
    <row r="73" spans="1:98" s="29" customFormat="1" ht="16.5" customHeight="1" x14ac:dyDescent="0.2">
      <c r="A73" s="1017" t="s">
        <v>44</v>
      </c>
      <c r="B73" s="1018"/>
      <c r="C73" s="180" t="s">
        <v>151</v>
      </c>
      <c r="D73" s="381"/>
      <c r="E73" s="181"/>
      <c r="F73" s="181"/>
      <c r="G73" s="181"/>
      <c r="H73" s="181"/>
      <c r="I73" s="181"/>
      <c r="J73" s="181"/>
      <c r="K73" s="181"/>
      <c r="L73" s="181"/>
      <c r="M73" s="181"/>
      <c r="N73" s="181"/>
      <c r="O73" s="181"/>
      <c r="P73" s="181"/>
      <c r="Q73" s="181"/>
      <c r="R73" s="181"/>
      <c r="S73" s="181"/>
      <c r="T73" s="182"/>
      <c r="U73" s="182"/>
      <c r="V73" s="182"/>
      <c r="W73" s="182"/>
      <c r="X73" s="182"/>
      <c r="Y73" s="182"/>
      <c r="Z73" s="182"/>
      <c r="AA73" s="182"/>
      <c r="AB73" s="182"/>
      <c r="AC73" s="182"/>
      <c r="AD73" s="182"/>
      <c r="AE73" s="183"/>
      <c r="AF73" s="181"/>
      <c r="AG73" s="182"/>
      <c r="AH73" s="182"/>
      <c r="AI73" s="182"/>
      <c r="AJ73" s="182"/>
      <c r="AK73" s="182"/>
      <c r="AL73" s="182"/>
      <c r="AM73" s="182"/>
      <c r="AN73" s="182"/>
      <c r="AO73" s="182"/>
      <c r="AP73" s="182"/>
      <c r="AQ73" s="182"/>
      <c r="AR73" s="182"/>
      <c r="AS73" s="183"/>
      <c r="AT73" s="182"/>
      <c r="AU73" s="182"/>
      <c r="AV73" s="182"/>
      <c r="AW73" s="182"/>
      <c r="AX73" s="182"/>
      <c r="AY73" s="182"/>
      <c r="AZ73" s="182"/>
      <c r="BA73" s="182"/>
      <c r="BB73" s="182"/>
      <c r="BC73" s="182"/>
      <c r="BD73" s="182"/>
      <c r="BE73" s="182"/>
      <c r="BF73" s="183"/>
      <c r="BG73" s="183"/>
      <c r="BH73" s="179"/>
      <c r="BI73" s="184"/>
      <c r="BJ73" s="173"/>
      <c r="BK73" s="32"/>
      <c r="BL73" s="32"/>
      <c r="BM73" s="32"/>
      <c r="BN73" s="32"/>
      <c r="BO73" s="32"/>
      <c r="BP73" s="32"/>
      <c r="BQ73" s="32"/>
      <c r="BR73" s="32"/>
      <c r="BS73" s="32"/>
      <c r="BT73" s="32"/>
      <c r="BU73" s="32"/>
      <c r="BV73" s="32"/>
      <c r="BW73" s="32"/>
      <c r="BX73" s="32"/>
      <c r="BY73" s="32"/>
      <c r="BZ73" s="32"/>
      <c r="CA73" s="176"/>
      <c r="CB73" s="176"/>
      <c r="CC73" s="33">
        <v>1100000</v>
      </c>
      <c r="CD73" s="33"/>
      <c r="CE73" s="33"/>
      <c r="CF73" s="33"/>
      <c r="CG73" s="33"/>
      <c r="CH73" s="178"/>
      <c r="CI73" s="33"/>
      <c r="CJ73" s="33"/>
      <c r="CK73" s="33"/>
      <c r="CL73" s="33"/>
      <c r="CM73" s="33"/>
      <c r="CN73" s="33"/>
      <c r="CO73" s="33"/>
      <c r="CP73" s="33"/>
      <c r="CQ73" s="33"/>
      <c r="CR73" s="33"/>
      <c r="CS73" s="33"/>
      <c r="CT73" s="33"/>
    </row>
    <row r="74" spans="1:98" s="8" customFormat="1" ht="48.75" customHeight="1" x14ac:dyDescent="0.2">
      <c r="A74" s="1019" t="s">
        <v>45</v>
      </c>
      <c r="B74" s="1022" t="s">
        <v>46</v>
      </c>
      <c r="C74" s="1022" t="s">
        <v>62</v>
      </c>
      <c r="D74" s="1025" t="s">
        <v>47</v>
      </c>
      <c r="E74" s="1025"/>
      <c r="F74" s="1025"/>
      <c r="G74" s="1025"/>
      <c r="H74" s="1025"/>
      <c r="I74" s="1025"/>
      <c r="J74" s="1025"/>
      <c r="K74" s="1025"/>
      <c r="L74" s="1025"/>
      <c r="M74" s="1025"/>
      <c r="N74" s="1025"/>
      <c r="O74" s="1025"/>
      <c r="P74" s="1025"/>
      <c r="Q74" s="1025"/>
      <c r="R74" s="1022" t="s">
        <v>59</v>
      </c>
      <c r="S74" s="1036" t="s">
        <v>56</v>
      </c>
      <c r="T74" s="1037"/>
      <c r="U74" s="1037"/>
      <c r="V74" s="1037"/>
      <c r="W74" s="1037"/>
      <c r="X74" s="1037"/>
      <c r="Y74" s="1037"/>
      <c r="Z74" s="1037"/>
      <c r="AA74" s="1037"/>
      <c r="AB74" s="1037"/>
      <c r="AC74" s="1037"/>
      <c r="AD74" s="1037"/>
      <c r="AE74" s="1038"/>
      <c r="AF74" s="1039" t="s">
        <v>38</v>
      </c>
      <c r="AG74" s="1039"/>
      <c r="AH74" s="1039"/>
      <c r="AI74" s="1039"/>
      <c r="AJ74" s="1039"/>
      <c r="AK74" s="1039"/>
      <c r="AL74" s="1039"/>
      <c r="AM74" s="1039"/>
      <c r="AN74" s="1039"/>
      <c r="AO74" s="1039"/>
      <c r="AP74" s="1039"/>
      <c r="AQ74" s="1039"/>
      <c r="AR74" s="1039"/>
      <c r="AS74" s="1039"/>
      <c r="AT74" s="1040" t="s">
        <v>82</v>
      </c>
      <c r="AU74" s="1041"/>
      <c r="AV74" s="1041"/>
      <c r="AW74" s="1041"/>
      <c r="AX74" s="1041"/>
      <c r="AY74" s="1041"/>
      <c r="AZ74" s="1041"/>
      <c r="BA74" s="1041"/>
      <c r="BB74" s="1041"/>
      <c r="BC74" s="1041"/>
      <c r="BD74" s="1041"/>
      <c r="BE74" s="1041"/>
      <c r="BF74" s="1042"/>
      <c r="BG74" s="1022" t="s">
        <v>78</v>
      </c>
      <c r="BH74" s="1022" t="s">
        <v>561</v>
      </c>
      <c r="BI74" s="1026" t="s">
        <v>79</v>
      </c>
      <c r="BJ74" s="173"/>
      <c r="BK74" s="32"/>
      <c r="BL74" s="32"/>
      <c r="BM74" s="32"/>
      <c r="BN74" s="32"/>
      <c r="BO74" s="32"/>
      <c r="BP74" s="32"/>
      <c r="BQ74" s="32"/>
      <c r="BR74" s="32"/>
      <c r="BS74" s="32"/>
      <c r="BT74" s="32"/>
      <c r="BU74" s="32"/>
      <c r="BV74" s="32"/>
      <c r="BW74" s="32"/>
      <c r="BX74" s="32"/>
      <c r="BY74" s="32"/>
      <c r="BZ74" s="32"/>
      <c r="CA74" s="34"/>
      <c r="CB74" s="34"/>
    </row>
    <row r="75" spans="1:98" s="8" customFormat="1" ht="48.75" customHeight="1" x14ac:dyDescent="0.2">
      <c r="A75" s="1020"/>
      <c r="B75" s="1023"/>
      <c r="C75" s="1023"/>
      <c r="D75" s="1029" t="s">
        <v>57</v>
      </c>
      <c r="E75" s="1031" t="s">
        <v>58</v>
      </c>
      <c r="F75" s="1032"/>
      <c r="G75" s="1032"/>
      <c r="H75" s="1032"/>
      <c r="I75" s="1032"/>
      <c r="J75" s="1032"/>
      <c r="K75" s="1032"/>
      <c r="L75" s="1032"/>
      <c r="M75" s="1032"/>
      <c r="N75" s="1032"/>
      <c r="O75" s="1032"/>
      <c r="P75" s="1032"/>
      <c r="Q75" s="1032"/>
      <c r="R75" s="1023"/>
      <c r="S75" s="1033" t="s">
        <v>57</v>
      </c>
      <c r="T75" s="1031" t="s">
        <v>58</v>
      </c>
      <c r="U75" s="1032"/>
      <c r="V75" s="1032"/>
      <c r="W75" s="1032"/>
      <c r="X75" s="1032"/>
      <c r="Y75" s="1032"/>
      <c r="Z75" s="1032"/>
      <c r="AA75" s="1032"/>
      <c r="AB75" s="1032"/>
      <c r="AC75" s="1032"/>
      <c r="AD75" s="1032"/>
      <c r="AE75" s="1035"/>
      <c r="AF75" s="1033" t="s">
        <v>57</v>
      </c>
      <c r="AG75" s="1031" t="s">
        <v>58</v>
      </c>
      <c r="AH75" s="1032"/>
      <c r="AI75" s="1032"/>
      <c r="AJ75" s="1032"/>
      <c r="AK75" s="1032"/>
      <c r="AL75" s="1032"/>
      <c r="AM75" s="1032"/>
      <c r="AN75" s="1032"/>
      <c r="AO75" s="1032"/>
      <c r="AP75" s="1032"/>
      <c r="AQ75" s="1032"/>
      <c r="AR75" s="1032"/>
      <c r="AS75" s="1035"/>
      <c r="AT75" s="1043"/>
      <c r="AU75" s="1044"/>
      <c r="AV75" s="1044"/>
      <c r="AW75" s="1044"/>
      <c r="AX75" s="1044"/>
      <c r="AY75" s="1044"/>
      <c r="AZ75" s="1044"/>
      <c r="BA75" s="1044"/>
      <c r="BB75" s="1044"/>
      <c r="BC75" s="1044"/>
      <c r="BD75" s="1044"/>
      <c r="BE75" s="1044"/>
      <c r="BF75" s="1045"/>
      <c r="BG75" s="1023"/>
      <c r="BH75" s="1023"/>
      <c r="BI75" s="1027"/>
      <c r="BJ75" s="173"/>
      <c r="BK75" s="32"/>
      <c r="BL75" s="32"/>
      <c r="BM75" s="32"/>
      <c r="BN75" s="32"/>
      <c r="BO75" s="32"/>
      <c r="BP75" s="32"/>
      <c r="BQ75" s="32"/>
      <c r="BR75" s="32"/>
      <c r="BS75" s="32"/>
      <c r="BT75" s="32"/>
      <c r="BU75" s="32"/>
      <c r="BV75" s="32"/>
      <c r="BW75" s="32"/>
      <c r="BX75" s="32"/>
      <c r="BY75" s="32"/>
      <c r="BZ75" s="32"/>
      <c r="CA75" s="34"/>
      <c r="CB75" s="34"/>
    </row>
    <row r="76" spans="1:98" s="6" customFormat="1" ht="28.5" customHeight="1" x14ac:dyDescent="0.2">
      <c r="A76" s="1021"/>
      <c r="B76" s="1024"/>
      <c r="C76" s="1024"/>
      <c r="D76" s="1030"/>
      <c r="E76" s="35">
        <v>1</v>
      </c>
      <c r="F76" s="35">
        <v>2</v>
      </c>
      <c r="G76" s="35">
        <v>3</v>
      </c>
      <c r="H76" s="35">
        <v>4</v>
      </c>
      <c r="I76" s="35">
        <v>5</v>
      </c>
      <c r="J76" s="35">
        <v>6</v>
      </c>
      <c r="K76" s="35">
        <v>7</v>
      </c>
      <c r="L76" s="35">
        <v>8</v>
      </c>
      <c r="M76" s="35">
        <v>9</v>
      </c>
      <c r="N76" s="35">
        <v>10</v>
      </c>
      <c r="O76" s="35">
        <v>11</v>
      </c>
      <c r="P76" s="35">
        <v>12</v>
      </c>
      <c r="Q76" s="35" t="s">
        <v>61</v>
      </c>
      <c r="R76" s="1024"/>
      <c r="S76" s="1034"/>
      <c r="T76" s="35">
        <v>1</v>
      </c>
      <c r="U76" s="35">
        <v>2</v>
      </c>
      <c r="V76" s="35">
        <v>3</v>
      </c>
      <c r="W76" s="35">
        <v>4</v>
      </c>
      <c r="X76" s="35">
        <v>5</v>
      </c>
      <c r="Y76" s="35">
        <v>6</v>
      </c>
      <c r="Z76" s="35">
        <v>7</v>
      </c>
      <c r="AA76" s="35">
        <v>8</v>
      </c>
      <c r="AB76" s="35">
        <v>9</v>
      </c>
      <c r="AC76" s="35">
        <v>10</v>
      </c>
      <c r="AD76" s="35">
        <v>11</v>
      </c>
      <c r="AE76" s="35">
        <v>12</v>
      </c>
      <c r="AF76" s="1034"/>
      <c r="AG76" s="35">
        <v>1</v>
      </c>
      <c r="AH76" s="35">
        <v>2</v>
      </c>
      <c r="AI76" s="35">
        <v>3</v>
      </c>
      <c r="AJ76" s="35">
        <v>4</v>
      </c>
      <c r="AK76" s="35">
        <v>5</v>
      </c>
      <c r="AL76" s="35">
        <v>6</v>
      </c>
      <c r="AM76" s="35">
        <v>7</v>
      </c>
      <c r="AN76" s="35">
        <v>8</v>
      </c>
      <c r="AO76" s="35">
        <v>9</v>
      </c>
      <c r="AP76" s="35">
        <v>10</v>
      </c>
      <c r="AQ76" s="35">
        <v>11</v>
      </c>
      <c r="AR76" s="35">
        <v>12</v>
      </c>
      <c r="AS76" s="35" t="s">
        <v>51</v>
      </c>
      <c r="AT76" s="266">
        <v>1</v>
      </c>
      <c r="AU76" s="266">
        <v>2</v>
      </c>
      <c r="AV76" s="266">
        <v>3</v>
      </c>
      <c r="AW76" s="266">
        <v>4</v>
      </c>
      <c r="AX76" s="266">
        <v>5</v>
      </c>
      <c r="AY76" s="266">
        <v>6</v>
      </c>
      <c r="AZ76" s="266">
        <v>7</v>
      </c>
      <c r="BA76" s="266">
        <v>8</v>
      </c>
      <c r="BB76" s="266">
        <v>9</v>
      </c>
      <c r="BC76" s="266">
        <v>10</v>
      </c>
      <c r="BD76" s="266">
        <v>11</v>
      </c>
      <c r="BE76" s="266">
        <v>12</v>
      </c>
      <c r="BF76" s="35" t="s">
        <v>51</v>
      </c>
      <c r="BG76" s="1024"/>
      <c r="BH76" s="1024"/>
      <c r="BI76" s="1028"/>
      <c r="BJ76" s="7"/>
      <c r="BK76" s="36"/>
      <c r="BL76" s="36"/>
      <c r="BM76" s="36"/>
      <c r="BN76" s="36"/>
      <c r="BO76" s="36"/>
      <c r="BP76" s="36"/>
      <c r="BQ76" s="36"/>
      <c r="BR76" s="36"/>
      <c r="BS76" s="36"/>
      <c r="BT76" s="36"/>
      <c r="BU76" s="36"/>
      <c r="BV76" s="36"/>
      <c r="BW76" s="36"/>
      <c r="BX76" s="36"/>
      <c r="BY76" s="36"/>
      <c r="BZ76" s="36"/>
      <c r="CA76" s="36"/>
      <c r="CB76" s="36"/>
    </row>
    <row r="77" spans="1:98" s="7" customFormat="1" ht="24.75" customHeight="1" x14ac:dyDescent="0.2">
      <c r="A77" s="58"/>
      <c r="B77" s="949" t="s">
        <v>154</v>
      </c>
      <c r="C77" s="38" t="s">
        <v>65</v>
      </c>
      <c r="D77" s="950">
        <v>40</v>
      </c>
      <c r="E77" s="952">
        <v>40</v>
      </c>
      <c r="F77" s="39"/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40">
        <f>SUM(E77:P77)</f>
        <v>40</v>
      </c>
      <c r="R77" s="108" t="s">
        <v>71</v>
      </c>
      <c r="S77" s="951">
        <v>8800</v>
      </c>
      <c r="T77" s="109">
        <v>8000</v>
      </c>
      <c r="U77" s="42"/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94">
        <f t="shared" ref="AF77:AF79" si="59">SUM(Q77*S77)</f>
        <v>352000</v>
      </c>
      <c r="AG77" s="95">
        <f t="shared" ref="AG77:AI79" si="60">T77*E77</f>
        <v>320000</v>
      </c>
      <c r="AH77" s="95">
        <f t="shared" si="60"/>
        <v>0</v>
      </c>
      <c r="AI77" s="95">
        <f t="shared" si="60"/>
        <v>0</v>
      </c>
      <c r="AJ77" s="95">
        <f t="shared" ref="AJ77:AR79" si="61">W77*H77</f>
        <v>0</v>
      </c>
      <c r="AK77" s="95">
        <f t="shared" si="61"/>
        <v>0</v>
      </c>
      <c r="AL77" s="95">
        <f t="shared" si="61"/>
        <v>0</v>
      </c>
      <c r="AM77" s="95">
        <f t="shared" si="61"/>
        <v>0</v>
      </c>
      <c r="AN77" s="95">
        <f t="shared" si="61"/>
        <v>0</v>
      </c>
      <c r="AO77" s="95">
        <f t="shared" si="61"/>
        <v>0</v>
      </c>
      <c r="AP77" s="95">
        <f t="shared" si="61"/>
        <v>0</v>
      </c>
      <c r="AQ77" s="95">
        <f t="shared" si="61"/>
        <v>0</v>
      </c>
      <c r="AR77" s="95">
        <f t="shared" si="61"/>
        <v>0</v>
      </c>
      <c r="AS77" s="96">
        <f>SUM(AG77:AR77)</f>
        <v>320000</v>
      </c>
      <c r="AT77" s="95">
        <f>SUM(AG77*4%)</f>
        <v>12800</v>
      </c>
      <c r="AU77" s="95">
        <f t="shared" ref="AU77:AV78" si="62">SUM(AH77*14%)</f>
        <v>0</v>
      </c>
      <c r="AV77" s="95">
        <f t="shared" si="62"/>
        <v>0</v>
      </c>
      <c r="AW77" s="95">
        <f t="shared" ref="AW77:BE79" si="63">SUM(AJ77*14%)</f>
        <v>0</v>
      </c>
      <c r="AX77" s="95">
        <f t="shared" si="63"/>
        <v>0</v>
      </c>
      <c r="AY77" s="95">
        <f t="shared" si="63"/>
        <v>0</v>
      </c>
      <c r="AZ77" s="95">
        <f t="shared" si="63"/>
        <v>0</v>
      </c>
      <c r="BA77" s="95">
        <f t="shared" si="63"/>
        <v>0</v>
      </c>
      <c r="BB77" s="95">
        <f t="shared" si="63"/>
        <v>0</v>
      </c>
      <c r="BC77" s="95">
        <f t="shared" si="63"/>
        <v>0</v>
      </c>
      <c r="BD77" s="95">
        <f t="shared" si="63"/>
        <v>0</v>
      </c>
      <c r="BE77" s="95">
        <f t="shared" si="63"/>
        <v>0</v>
      </c>
      <c r="BF77" s="97">
        <f>SUM(AT77:BE77)</f>
        <v>12800</v>
      </c>
      <c r="BG77" s="98">
        <f>AF77-AS77-BF77</f>
        <v>19200</v>
      </c>
      <c r="BH77" s="99">
        <f>S77*D77</f>
        <v>352000</v>
      </c>
      <c r="BI77" s="100">
        <f>BH77-AS77-BF77</f>
        <v>19200</v>
      </c>
      <c r="BJ77" s="268">
        <f>SUM(Q77/D77)</f>
        <v>1</v>
      </c>
      <c r="BK77" s="52"/>
      <c r="BL77" s="52"/>
      <c r="BM77" s="52"/>
      <c r="BN77" s="52"/>
      <c r="BO77" s="52"/>
      <c r="BP77" s="61"/>
      <c r="BQ77" s="61"/>
      <c r="BR77" s="61"/>
      <c r="BS77" s="61"/>
      <c r="BT77" s="61"/>
      <c r="BU77" s="61"/>
      <c r="BV77" s="61"/>
      <c r="BW77" s="61"/>
      <c r="BX77" s="61"/>
      <c r="BY77" s="61"/>
      <c r="BZ77" s="61"/>
      <c r="CA77" s="61"/>
      <c r="CB77" s="61"/>
    </row>
    <row r="78" spans="1:98" s="7" customFormat="1" ht="24.75" customHeight="1" x14ac:dyDescent="0.2">
      <c r="A78" s="58"/>
      <c r="B78" s="949" t="s">
        <v>155</v>
      </c>
      <c r="C78" s="38" t="s">
        <v>65</v>
      </c>
      <c r="D78" s="950">
        <v>40</v>
      </c>
      <c r="E78" s="952">
        <v>40</v>
      </c>
      <c r="F78" s="39"/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40">
        <f>SUM(E78:P78)</f>
        <v>40</v>
      </c>
      <c r="R78" s="108" t="s">
        <v>71</v>
      </c>
      <c r="S78" s="951">
        <v>24200</v>
      </c>
      <c r="T78" s="109">
        <v>22000</v>
      </c>
      <c r="U78" s="42"/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94">
        <f t="shared" si="59"/>
        <v>968000</v>
      </c>
      <c r="AG78" s="95">
        <f t="shared" si="60"/>
        <v>880000</v>
      </c>
      <c r="AH78" s="95">
        <f t="shared" si="60"/>
        <v>0</v>
      </c>
      <c r="AI78" s="95">
        <f t="shared" si="60"/>
        <v>0</v>
      </c>
      <c r="AJ78" s="95">
        <f t="shared" si="61"/>
        <v>0</v>
      </c>
      <c r="AK78" s="95">
        <f t="shared" si="61"/>
        <v>0</v>
      </c>
      <c r="AL78" s="95">
        <f t="shared" si="61"/>
        <v>0</v>
      </c>
      <c r="AM78" s="95">
        <f t="shared" si="61"/>
        <v>0</v>
      </c>
      <c r="AN78" s="95">
        <f t="shared" si="61"/>
        <v>0</v>
      </c>
      <c r="AO78" s="95">
        <f t="shared" si="61"/>
        <v>0</v>
      </c>
      <c r="AP78" s="95">
        <f t="shared" si="61"/>
        <v>0</v>
      </c>
      <c r="AQ78" s="95">
        <f t="shared" si="61"/>
        <v>0</v>
      </c>
      <c r="AR78" s="95">
        <f t="shared" si="61"/>
        <v>0</v>
      </c>
      <c r="AS78" s="96">
        <f>SUM(AG78:AR78)</f>
        <v>880000</v>
      </c>
      <c r="AT78" s="95">
        <f t="shared" ref="AT78:AT79" si="64">SUM(AG78*4%)</f>
        <v>35200</v>
      </c>
      <c r="AU78" s="95">
        <f t="shared" si="62"/>
        <v>0</v>
      </c>
      <c r="AV78" s="95">
        <f t="shared" si="62"/>
        <v>0</v>
      </c>
      <c r="AW78" s="95">
        <f t="shared" si="63"/>
        <v>0</v>
      </c>
      <c r="AX78" s="95">
        <f t="shared" si="63"/>
        <v>0</v>
      </c>
      <c r="AY78" s="95">
        <f t="shared" si="63"/>
        <v>0</v>
      </c>
      <c r="AZ78" s="95">
        <f t="shared" si="63"/>
        <v>0</v>
      </c>
      <c r="BA78" s="95">
        <f t="shared" si="63"/>
        <v>0</v>
      </c>
      <c r="BB78" s="95">
        <f t="shared" si="63"/>
        <v>0</v>
      </c>
      <c r="BC78" s="95">
        <f t="shared" si="63"/>
        <v>0</v>
      </c>
      <c r="BD78" s="95">
        <f t="shared" si="63"/>
        <v>0</v>
      </c>
      <c r="BE78" s="95">
        <f t="shared" si="63"/>
        <v>0</v>
      </c>
      <c r="BF78" s="97">
        <f>SUM(AT78:BE78)</f>
        <v>35200</v>
      </c>
      <c r="BG78" s="98">
        <f>AF78-AS78-BF78</f>
        <v>52800</v>
      </c>
      <c r="BH78" s="99">
        <f>S78*D78</f>
        <v>968000</v>
      </c>
      <c r="BI78" s="100">
        <f>BH78-AS78-BF78</f>
        <v>52800</v>
      </c>
      <c r="BJ78" s="268">
        <f>SUM(Q78/D78)</f>
        <v>1</v>
      </c>
      <c r="BK78" s="52"/>
      <c r="BL78" s="52"/>
      <c r="BM78" s="52"/>
      <c r="BN78" s="52"/>
      <c r="BO78" s="52"/>
      <c r="BP78" s="61"/>
      <c r="BQ78" s="61"/>
      <c r="BR78" s="61"/>
      <c r="BS78" s="61"/>
      <c r="BT78" s="61"/>
      <c r="BU78" s="61"/>
      <c r="BV78" s="61"/>
      <c r="BW78" s="61"/>
      <c r="BX78" s="61"/>
      <c r="BY78" s="61"/>
      <c r="BZ78" s="61"/>
      <c r="CA78" s="61"/>
      <c r="CB78" s="61"/>
    </row>
    <row r="79" spans="1:98" s="7" customFormat="1" ht="24.75" customHeight="1" thickBot="1" x14ac:dyDescent="0.25">
      <c r="A79" s="58"/>
      <c r="B79" s="949" t="s">
        <v>157</v>
      </c>
      <c r="C79" s="38" t="s">
        <v>65</v>
      </c>
      <c r="D79" s="382">
        <v>2</v>
      </c>
      <c r="E79" s="885">
        <v>2</v>
      </c>
      <c r="F79" s="39"/>
      <c r="G79" s="39"/>
      <c r="H79" s="39"/>
      <c r="I79" s="39"/>
      <c r="J79" s="39"/>
      <c r="K79" s="39"/>
      <c r="L79" s="39"/>
      <c r="M79" s="39"/>
      <c r="N79" s="39"/>
      <c r="O79" s="39"/>
      <c r="P79" s="39"/>
      <c r="Q79" s="40">
        <f>SUM(E79:P79)</f>
        <v>2</v>
      </c>
      <c r="R79" s="108" t="s">
        <v>55</v>
      </c>
      <c r="S79" s="951">
        <v>35000</v>
      </c>
      <c r="T79" s="109">
        <v>30000</v>
      </c>
      <c r="U79" s="42"/>
      <c r="V79" s="42"/>
      <c r="W79" s="42"/>
      <c r="X79" s="42"/>
      <c r="Y79" s="42"/>
      <c r="Z79" s="42"/>
      <c r="AA79" s="42"/>
      <c r="AB79" s="42"/>
      <c r="AC79" s="42"/>
      <c r="AD79" s="42"/>
      <c r="AE79" s="42"/>
      <c r="AF79" s="94">
        <f t="shared" si="59"/>
        <v>70000</v>
      </c>
      <c r="AG79" s="95">
        <f t="shared" si="60"/>
        <v>60000</v>
      </c>
      <c r="AH79" s="95">
        <f t="shared" si="60"/>
        <v>0</v>
      </c>
      <c r="AI79" s="95">
        <f t="shared" si="60"/>
        <v>0</v>
      </c>
      <c r="AJ79" s="95">
        <f t="shared" si="61"/>
        <v>0</v>
      </c>
      <c r="AK79" s="95">
        <f t="shared" si="61"/>
        <v>0</v>
      </c>
      <c r="AL79" s="95">
        <f t="shared" si="61"/>
        <v>0</v>
      </c>
      <c r="AM79" s="95">
        <f t="shared" si="61"/>
        <v>0</v>
      </c>
      <c r="AN79" s="95">
        <f t="shared" si="61"/>
        <v>0</v>
      </c>
      <c r="AO79" s="95">
        <f t="shared" si="61"/>
        <v>0</v>
      </c>
      <c r="AP79" s="95">
        <f t="shared" si="61"/>
        <v>0</v>
      </c>
      <c r="AQ79" s="95">
        <f t="shared" si="61"/>
        <v>0</v>
      </c>
      <c r="AR79" s="95">
        <f t="shared" si="61"/>
        <v>0</v>
      </c>
      <c r="AS79" s="96">
        <f>SUM(AG79:AR79)</f>
        <v>60000</v>
      </c>
      <c r="AT79" s="95">
        <f t="shared" si="64"/>
        <v>2400</v>
      </c>
      <c r="AU79" s="95">
        <f>SUM(AH79*14%)</f>
        <v>0</v>
      </c>
      <c r="AV79" s="95">
        <f>SUM(AI79*14%)</f>
        <v>0</v>
      </c>
      <c r="AW79" s="95">
        <f t="shared" si="63"/>
        <v>0</v>
      </c>
      <c r="AX79" s="95">
        <f t="shared" si="63"/>
        <v>0</v>
      </c>
      <c r="AY79" s="95">
        <f t="shared" si="63"/>
        <v>0</v>
      </c>
      <c r="AZ79" s="95">
        <f t="shared" si="63"/>
        <v>0</v>
      </c>
      <c r="BA79" s="95">
        <f t="shared" si="63"/>
        <v>0</v>
      </c>
      <c r="BB79" s="95">
        <f t="shared" si="63"/>
        <v>0</v>
      </c>
      <c r="BC79" s="95">
        <f t="shared" si="63"/>
        <v>0</v>
      </c>
      <c r="BD79" s="95">
        <f t="shared" si="63"/>
        <v>0</v>
      </c>
      <c r="BE79" s="95">
        <f t="shared" si="63"/>
        <v>0</v>
      </c>
      <c r="BF79" s="97">
        <f>SUM(AT79:BE79)</f>
        <v>2400</v>
      </c>
      <c r="BG79" s="98">
        <f>AF79-AS79-BF79</f>
        <v>7600</v>
      </c>
      <c r="BH79" s="99">
        <f>S79*D79</f>
        <v>70000</v>
      </c>
      <c r="BI79" s="100">
        <f>BH79-AS79-BF79</f>
        <v>7600</v>
      </c>
      <c r="BJ79" s="268">
        <f>SUM(Q79/D79)</f>
        <v>1</v>
      </c>
      <c r="BK79" s="52"/>
      <c r="BL79" s="52"/>
      <c r="BM79" s="52"/>
      <c r="BN79" s="52"/>
      <c r="BO79" s="52"/>
      <c r="BP79" s="52"/>
      <c r="BQ79" s="61"/>
      <c r="BR79" s="61"/>
      <c r="BS79" s="61"/>
      <c r="BT79" s="61"/>
      <c r="BU79" s="61"/>
      <c r="BV79" s="61"/>
      <c r="BW79" s="61"/>
      <c r="BX79" s="61"/>
      <c r="BY79" s="61"/>
      <c r="BZ79" s="61"/>
      <c r="CA79" s="61"/>
      <c r="CB79" s="61"/>
    </row>
    <row r="80" spans="1:98" s="54" customFormat="1" ht="24.75" customHeight="1" thickBot="1" x14ac:dyDescent="0.25">
      <c r="A80" s="62"/>
      <c r="B80" s="63" t="s">
        <v>15</v>
      </c>
      <c r="C80" s="63"/>
      <c r="D80" s="383"/>
      <c r="E80" s="65"/>
      <c r="F80" s="65"/>
      <c r="G80" s="65"/>
      <c r="H80" s="65"/>
      <c r="I80" s="65"/>
      <c r="J80" s="65"/>
      <c r="K80" s="65"/>
      <c r="L80" s="65"/>
      <c r="M80" s="65"/>
      <c r="N80" s="65"/>
      <c r="O80" s="65"/>
      <c r="P80" s="65"/>
      <c r="Q80" s="66"/>
      <c r="R80" s="102"/>
      <c r="S80" s="64"/>
      <c r="T80" s="67"/>
      <c r="U80" s="67"/>
      <c r="V80" s="67"/>
      <c r="W80" s="67"/>
      <c r="X80" s="67"/>
      <c r="Y80" s="67"/>
      <c r="Z80" s="67"/>
      <c r="AA80" s="67"/>
      <c r="AB80" s="67"/>
      <c r="AC80" s="67"/>
      <c r="AD80" s="67"/>
      <c r="AE80" s="67"/>
      <c r="AF80" s="103">
        <f t="shared" ref="AF80:BF80" si="65">SUM(AF77:AF79)</f>
        <v>1390000</v>
      </c>
      <c r="AG80" s="103">
        <f t="shared" si="65"/>
        <v>1260000</v>
      </c>
      <c r="AH80" s="103">
        <f t="shared" si="65"/>
        <v>0</v>
      </c>
      <c r="AI80" s="103">
        <f t="shared" si="65"/>
        <v>0</v>
      </c>
      <c r="AJ80" s="103">
        <f t="shared" ref="AJ80:AR80" si="66">SUM(AJ77:AJ79)</f>
        <v>0</v>
      </c>
      <c r="AK80" s="103">
        <f t="shared" si="66"/>
        <v>0</v>
      </c>
      <c r="AL80" s="103">
        <f t="shared" si="66"/>
        <v>0</v>
      </c>
      <c r="AM80" s="103">
        <f t="shared" si="66"/>
        <v>0</v>
      </c>
      <c r="AN80" s="103">
        <f t="shared" si="66"/>
        <v>0</v>
      </c>
      <c r="AO80" s="103">
        <f t="shared" si="66"/>
        <v>0</v>
      </c>
      <c r="AP80" s="103">
        <f t="shared" si="66"/>
        <v>0</v>
      </c>
      <c r="AQ80" s="103">
        <f t="shared" si="66"/>
        <v>0</v>
      </c>
      <c r="AR80" s="103">
        <f t="shared" si="66"/>
        <v>0</v>
      </c>
      <c r="AS80" s="103">
        <f t="shared" si="65"/>
        <v>1260000</v>
      </c>
      <c r="AT80" s="103">
        <f t="shared" si="65"/>
        <v>50400</v>
      </c>
      <c r="AU80" s="103">
        <f t="shared" si="65"/>
        <v>0</v>
      </c>
      <c r="AV80" s="103">
        <f t="shared" si="65"/>
        <v>0</v>
      </c>
      <c r="AW80" s="103">
        <f t="shared" ref="AW80:BE80" si="67">SUM(AW77:AW79)</f>
        <v>0</v>
      </c>
      <c r="AX80" s="103">
        <f t="shared" si="67"/>
        <v>0</v>
      </c>
      <c r="AY80" s="103">
        <f t="shared" si="67"/>
        <v>0</v>
      </c>
      <c r="AZ80" s="103">
        <f t="shared" si="67"/>
        <v>0</v>
      </c>
      <c r="BA80" s="103">
        <f t="shared" si="67"/>
        <v>0</v>
      </c>
      <c r="BB80" s="103">
        <f t="shared" si="67"/>
        <v>0</v>
      </c>
      <c r="BC80" s="103">
        <f t="shared" si="67"/>
        <v>0</v>
      </c>
      <c r="BD80" s="103">
        <f t="shared" si="67"/>
        <v>0</v>
      </c>
      <c r="BE80" s="103">
        <f t="shared" si="67"/>
        <v>0</v>
      </c>
      <c r="BF80" s="103">
        <f t="shared" si="65"/>
        <v>50400</v>
      </c>
      <c r="BG80" s="104">
        <f>AF80-AS80-BF80</f>
        <v>79600</v>
      </c>
      <c r="BH80" s="103">
        <f>SUM(BH77:BH79)</f>
        <v>1390000</v>
      </c>
      <c r="BI80" s="103">
        <f>SUM(BI77:BI79)</f>
        <v>79600</v>
      </c>
      <c r="BJ80" s="269">
        <f>SUM(BJ77:BJ79)/3</f>
        <v>1</v>
      </c>
      <c r="BK80" s="69"/>
      <c r="BL80" s="69"/>
      <c r="BM80" s="69"/>
      <c r="BN80" s="69"/>
      <c r="BO80" s="69"/>
      <c r="BP80" s="69"/>
      <c r="BQ80" s="69"/>
      <c r="BR80" s="69"/>
      <c r="BS80" s="69"/>
      <c r="BT80" s="69"/>
      <c r="BU80" s="69"/>
      <c r="BV80" s="69"/>
      <c r="BW80" s="69"/>
      <c r="BX80" s="69"/>
      <c r="BY80" s="69"/>
      <c r="BZ80" s="69"/>
      <c r="CA80" s="69"/>
      <c r="CB80" s="69"/>
    </row>
    <row r="81" spans="1:98" s="29" customFormat="1" ht="24.75" customHeight="1" x14ac:dyDescent="0.2">
      <c r="A81" s="70"/>
      <c r="D81" s="384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AE81" s="57"/>
      <c r="AS81" s="71"/>
      <c r="BF81" s="72">
        <f>SUM(AS80+BF80)</f>
        <v>1310400</v>
      </c>
      <c r="BG81" s="73">
        <f>AF80-AS80-BF80</f>
        <v>79600</v>
      </c>
      <c r="BH81" s="74">
        <f>SUM(BI80+AS80+BF80)</f>
        <v>1390000</v>
      </c>
      <c r="BI81" s="75">
        <f>SUM(BG80)</f>
        <v>79600</v>
      </c>
      <c r="BJ81" s="57" t="s">
        <v>78</v>
      </c>
      <c r="BK81" s="57"/>
      <c r="BL81" s="33"/>
      <c r="BM81" s="33"/>
      <c r="BN81" s="33"/>
      <c r="BO81" s="33"/>
      <c r="BP81" s="33"/>
      <c r="BQ81" s="33"/>
      <c r="BR81" s="33"/>
      <c r="BS81" s="33"/>
      <c r="BT81" s="33"/>
      <c r="BU81" s="33"/>
      <c r="BV81" s="33"/>
      <c r="BW81" s="33"/>
      <c r="BX81" s="33"/>
      <c r="BY81" s="33"/>
      <c r="BZ81" s="33"/>
      <c r="CA81" s="33"/>
      <c r="CB81" s="33"/>
      <c r="CC81" s="33"/>
    </row>
    <row r="82" spans="1:98" s="29" customFormat="1" ht="24.75" customHeight="1" x14ac:dyDescent="0.2">
      <c r="A82" s="70"/>
      <c r="D82" s="384"/>
      <c r="E82" s="70"/>
      <c r="F82" s="70"/>
      <c r="G82" s="70"/>
      <c r="H82" s="70"/>
      <c r="I82" s="70"/>
      <c r="J82" s="70"/>
      <c r="K82" s="70"/>
      <c r="L82" s="70"/>
      <c r="M82" s="70"/>
      <c r="N82" s="70"/>
      <c r="O82" s="70"/>
      <c r="P82" s="70"/>
      <c r="Q82" s="70"/>
      <c r="AE82" s="57"/>
      <c r="AS82" s="57"/>
      <c r="AT82" s="170">
        <f>SUM(AG80+AT80)</f>
        <v>1310400</v>
      </c>
      <c r="AU82" s="170">
        <f t="shared" ref="AU82:BE82" si="68">SUM(AH80+AU80)</f>
        <v>0</v>
      </c>
      <c r="AV82" s="170">
        <f t="shared" si="68"/>
        <v>0</v>
      </c>
      <c r="AW82" s="170">
        <f t="shared" si="68"/>
        <v>0</v>
      </c>
      <c r="AX82" s="170">
        <f t="shared" si="68"/>
        <v>0</v>
      </c>
      <c r="AY82" s="170">
        <f t="shared" si="68"/>
        <v>0</v>
      </c>
      <c r="AZ82" s="170">
        <f t="shared" si="68"/>
        <v>0</v>
      </c>
      <c r="BA82" s="170">
        <f t="shared" si="68"/>
        <v>0</v>
      </c>
      <c r="BB82" s="170">
        <f t="shared" si="68"/>
        <v>0</v>
      </c>
      <c r="BC82" s="170">
        <f t="shared" si="68"/>
        <v>0</v>
      </c>
      <c r="BD82" s="170">
        <f t="shared" si="68"/>
        <v>0</v>
      </c>
      <c r="BE82" s="170">
        <f t="shared" si="68"/>
        <v>0</v>
      </c>
      <c r="BF82" s="170">
        <f>SUM(AT82:BE82)</f>
        <v>1310400</v>
      </c>
      <c r="BG82" s="57"/>
      <c r="BH82" s="76"/>
      <c r="BI82" s="77">
        <f>SUM(BI80-BI81)</f>
        <v>0</v>
      </c>
      <c r="BJ82" s="57" t="s">
        <v>77</v>
      </c>
      <c r="BK82" s="57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</row>
    <row r="83" spans="1:98" s="29" customFormat="1" ht="16.5" customHeight="1" x14ac:dyDescent="0.2">
      <c r="A83" s="1015" t="s">
        <v>43</v>
      </c>
      <c r="B83" s="1016"/>
      <c r="C83" s="171" t="s">
        <v>165</v>
      </c>
      <c r="D83" s="380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174"/>
      <c r="U83" s="174"/>
      <c r="V83" s="174"/>
      <c r="W83" s="174"/>
      <c r="X83" s="174"/>
      <c r="Y83" s="174"/>
      <c r="Z83" s="174"/>
      <c r="AA83" s="174"/>
      <c r="AB83" s="174"/>
      <c r="AC83" s="174"/>
      <c r="AD83" s="174"/>
      <c r="AE83" s="175"/>
      <c r="AF83" s="32"/>
      <c r="AG83" s="174"/>
      <c r="AH83" s="174"/>
      <c r="AI83" s="174"/>
      <c r="AJ83" s="174"/>
      <c r="AK83" s="174"/>
      <c r="AL83" s="174"/>
      <c r="AM83" s="174"/>
      <c r="AN83" s="174"/>
      <c r="AO83" s="174"/>
      <c r="AP83" s="174"/>
      <c r="AQ83" s="174"/>
      <c r="AR83" s="174"/>
      <c r="AS83" s="176"/>
      <c r="AT83" s="174"/>
      <c r="AU83" s="174"/>
      <c r="AV83" s="174"/>
      <c r="AW83" s="174"/>
      <c r="AX83" s="174"/>
      <c r="AY83" s="174"/>
      <c r="AZ83" s="174"/>
      <c r="BA83" s="174"/>
      <c r="BB83" s="174"/>
      <c r="BC83" s="174"/>
      <c r="BD83" s="174"/>
      <c r="BE83" s="174"/>
      <c r="BF83" s="176"/>
      <c r="BG83" s="176"/>
      <c r="BH83" s="173"/>
      <c r="BI83" s="177"/>
      <c r="BJ83" s="173"/>
      <c r="BK83" s="174"/>
      <c r="BL83" s="174"/>
      <c r="BM83" s="174"/>
      <c r="BN83" s="174"/>
      <c r="BO83" s="174"/>
      <c r="BP83" s="175"/>
      <c r="BQ83" s="174"/>
      <c r="BR83" s="174"/>
      <c r="BS83" s="174"/>
      <c r="BT83" s="174"/>
      <c r="BU83" s="174"/>
      <c r="BV83" s="176"/>
      <c r="BW83" s="176"/>
      <c r="BX83" s="176"/>
      <c r="BY83" s="173"/>
      <c r="BZ83" s="177"/>
      <c r="CA83" s="176"/>
      <c r="CB83" s="176"/>
      <c r="CC83" s="33"/>
      <c r="CD83" s="33"/>
      <c r="CE83" s="33"/>
      <c r="CF83" s="33"/>
      <c r="CG83" s="33"/>
      <c r="CH83" s="178"/>
      <c r="CI83" s="33"/>
      <c r="CJ83" s="33"/>
      <c r="CK83" s="33"/>
      <c r="CL83" s="33"/>
      <c r="CM83" s="33"/>
      <c r="CN83" s="33"/>
      <c r="CO83" s="33"/>
      <c r="CP83" s="33"/>
      <c r="CQ83" s="33"/>
      <c r="CR83" s="33"/>
      <c r="CS83" s="33"/>
      <c r="CT83" s="33"/>
    </row>
    <row r="84" spans="1:98" s="29" customFormat="1" ht="16.5" customHeight="1" x14ac:dyDescent="0.2">
      <c r="A84" s="1017" t="s">
        <v>44</v>
      </c>
      <c r="B84" s="1018"/>
      <c r="C84" s="180" t="s">
        <v>151</v>
      </c>
      <c r="D84" s="381"/>
      <c r="E84" s="181"/>
      <c r="F84" s="181"/>
      <c r="G84" s="181"/>
      <c r="H84" s="181"/>
      <c r="I84" s="181"/>
      <c r="J84" s="181"/>
      <c r="K84" s="181"/>
      <c r="L84" s="181"/>
      <c r="M84" s="181"/>
      <c r="N84" s="181"/>
      <c r="O84" s="181"/>
      <c r="P84" s="181"/>
      <c r="Q84" s="181"/>
      <c r="R84" s="181"/>
      <c r="S84" s="181"/>
      <c r="T84" s="182"/>
      <c r="U84" s="182"/>
      <c r="V84" s="182"/>
      <c r="W84" s="182"/>
      <c r="X84" s="182"/>
      <c r="Y84" s="182"/>
      <c r="Z84" s="182"/>
      <c r="AA84" s="182"/>
      <c r="AB84" s="182"/>
      <c r="AC84" s="182"/>
      <c r="AD84" s="182"/>
      <c r="AE84" s="183"/>
      <c r="AF84" s="181"/>
      <c r="AG84" s="182"/>
      <c r="AH84" s="182"/>
      <c r="AI84" s="182"/>
      <c r="AJ84" s="182"/>
      <c r="AK84" s="182"/>
      <c r="AL84" s="182"/>
      <c r="AM84" s="182"/>
      <c r="AN84" s="182"/>
      <c r="AO84" s="182"/>
      <c r="AP84" s="182"/>
      <c r="AQ84" s="182"/>
      <c r="AR84" s="182"/>
      <c r="AS84" s="183"/>
      <c r="AT84" s="182"/>
      <c r="AU84" s="182"/>
      <c r="AV84" s="182"/>
      <c r="AW84" s="182"/>
      <c r="AX84" s="182"/>
      <c r="AY84" s="182"/>
      <c r="AZ84" s="182"/>
      <c r="BA84" s="182"/>
      <c r="BB84" s="182"/>
      <c r="BC84" s="182"/>
      <c r="BD84" s="182"/>
      <c r="BE84" s="182"/>
      <c r="BF84" s="183"/>
      <c r="BG84" s="183"/>
      <c r="BH84" s="179"/>
      <c r="BI84" s="184"/>
      <c r="BJ84" s="173"/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176"/>
      <c r="CB84" s="176"/>
      <c r="CC84" s="33">
        <v>1100000</v>
      </c>
      <c r="CD84" s="33"/>
      <c r="CE84" s="33"/>
      <c r="CF84" s="33"/>
      <c r="CG84" s="33"/>
      <c r="CH84" s="178"/>
      <c r="CI84" s="33"/>
      <c r="CJ84" s="33"/>
      <c r="CK84" s="33"/>
      <c r="CL84" s="33"/>
      <c r="CM84" s="33"/>
      <c r="CN84" s="33"/>
      <c r="CO84" s="33"/>
      <c r="CP84" s="33"/>
      <c r="CQ84" s="33"/>
      <c r="CR84" s="33"/>
      <c r="CS84" s="33"/>
      <c r="CT84" s="33"/>
    </row>
    <row r="85" spans="1:98" s="8" customFormat="1" ht="48.75" customHeight="1" x14ac:dyDescent="0.2">
      <c r="A85" s="1019" t="s">
        <v>45</v>
      </c>
      <c r="B85" s="1022" t="s">
        <v>46</v>
      </c>
      <c r="C85" s="1022" t="s">
        <v>62</v>
      </c>
      <c r="D85" s="1025" t="s">
        <v>47</v>
      </c>
      <c r="E85" s="1025"/>
      <c r="F85" s="1025"/>
      <c r="G85" s="1025"/>
      <c r="H85" s="1025"/>
      <c r="I85" s="1025"/>
      <c r="J85" s="1025"/>
      <c r="K85" s="1025"/>
      <c r="L85" s="1025"/>
      <c r="M85" s="1025"/>
      <c r="N85" s="1025"/>
      <c r="O85" s="1025"/>
      <c r="P85" s="1025"/>
      <c r="Q85" s="1025"/>
      <c r="R85" s="1022" t="s">
        <v>59</v>
      </c>
      <c r="S85" s="1036" t="s">
        <v>56</v>
      </c>
      <c r="T85" s="1037"/>
      <c r="U85" s="1037"/>
      <c r="V85" s="1037"/>
      <c r="W85" s="1037"/>
      <c r="X85" s="1037"/>
      <c r="Y85" s="1037"/>
      <c r="Z85" s="1037"/>
      <c r="AA85" s="1037"/>
      <c r="AB85" s="1037"/>
      <c r="AC85" s="1037"/>
      <c r="AD85" s="1037"/>
      <c r="AE85" s="1038"/>
      <c r="AF85" s="1039" t="s">
        <v>38</v>
      </c>
      <c r="AG85" s="1039"/>
      <c r="AH85" s="1039"/>
      <c r="AI85" s="1039"/>
      <c r="AJ85" s="1039"/>
      <c r="AK85" s="1039"/>
      <c r="AL85" s="1039"/>
      <c r="AM85" s="1039"/>
      <c r="AN85" s="1039"/>
      <c r="AO85" s="1039"/>
      <c r="AP85" s="1039"/>
      <c r="AQ85" s="1039"/>
      <c r="AR85" s="1039"/>
      <c r="AS85" s="1039"/>
      <c r="AT85" s="1040" t="s">
        <v>82</v>
      </c>
      <c r="AU85" s="1041"/>
      <c r="AV85" s="1041"/>
      <c r="AW85" s="1041"/>
      <c r="AX85" s="1041"/>
      <c r="AY85" s="1041"/>
      <c r="AZ85" s="1041"/>
      <c r="BA85" s="1041"/>
      <c r="BB85" s="1041"/>
      <c r="BC85" s="1041"/>
      <c r="BD85" s="1041"/>
      <c r="BE85" s="1041"/>
      <c r="BF85" s="1042"/>
      <c r="BG85" s="1022" t="s">
        <v>78</v>
      </c>
      <c r="BH85" s="1022" t="s">
        <v>561</v>
      </c>
      <c r="BI85" s="1026" t="s">
        <v>79</v>
      </c>
      <c r="BJ85" s="173"/>
      <c r="BK85" s="32"/>
      <c r="BL85" s="32"/>
      <c r="BM85" s="32"/>
      <c r="BN85" s="32"/>
      <c r="BO85" s="32"/>
      <c r="BP85" s="32"/>
      <c r="BQ85" s="32"/>
      <c r="BR85" s="32"/>
      <c r="BS85" s="32"/>
      <c r="BT85" s="32"/>
      <c r="BU85" s="32"/>
      <c r="BV85" s="32"/>
      <c r="BW85" s="32"/>
      <c r="BX85" s="32"/>
      <c r="BY85" s="32"/>
      <c r="BZ85" s="32"/>
      <c r="CA85" s="34"/>
      <c r="CB85" s="34"/>
    </row>
    <row r="86" spans="1:98" s="8" customFormat="1" ht="48.75" customHeight="1" x14ac:dyDescent="0.2">
      <c r="A86" s="1020"/>
      <c r="B86" s="1023"/>
      <c r="C86" s="1023"/>
      <c r="D86" s="1029" t="s">
        <v>57</v>
      </c>
      <c r="E86" s="1031" t="s">
        <v>58</v>
      </c>
      <c r="F86" s="1032"/>
      <c r="G86" s="1032"/>
      <c r="H86" s="1032"/>
      <c r="I86" s="1032"/>
      <c r="J86" s="1032"/>
      <c r="K86" s="1032"/>
      <c r="L86" s="1032"/>
      <c r="M86" s="1032"/>
      <c r="N86" s="1032"/>
      <c r="O86" s="1032"/>
      <c r="P86" s="1032"/>
      <c r="Q86" s="1032"/>
      <c r="R86" s="1023"/>
      <c r="S86" s="1033" t="s">
        <v>57</v>
      </c>
      <c r="T86" s="1031" t="s">
        <v>58</v>
      </c>
      <c r="U86" s="1032"/>
      <c r="V86" s="1032"/>
      <c r="W86" s="1032"/>
      <c r="X86" s="1032"/>
      <c r="Y86" s="1032"/>
      <c r="Z86" s="1032"/>
      <c r="AA86" s="1032"/>
      <c r="AB86" s="1032"/>
      <c r="AC86" s="1032"/>
      <c r="AD86" s="1032"/>
      <c r="AE86" s="1035"/>
      <c r="AF86" s="1033" t="s">
        <v>57</v>
      </c>
      <c r="AG86" s="1031" t="s">
        <v>58</v>
      </c>
      <c r="AH86" s="1032"/>
      <c r="AI86" s="1032"/>
      <c r="AJ86" s="1032"/>
      <c r="AK86" s="1032"/>
      <c r="AL86" s="1032"/>
      <c r="AM86" s="1032"/>
      <c r="AN86" s="1032"/>
      <c r="AO86" s="1032"/>
      <c r="AP86" s="1032"/>
      <c r="AQ86" s="1032"/>
      <c r="AR86" s="1032"/>
      <c r="AS86" s="1035"/>
      <c r="AT86" s="1043"/>
      <c r="AU86" s="1044"/>
      <c r="AV86" s="1044"/>
      <c r="AW86" s="1044"/>
      <c r="AX86" s="1044"/>
      <c r="AY86" s="1044"/>
      <c r="AZ86" s="1044"/>
      <c r="BA86" s="1044"/>
      <c r="BB86" s="1044"/>
      <c r="BC86" s="1044"/>
      <c r="BD86" s="1044"/>
      <c r="BE86" s="1044"/>
      <c r="BF86" s="1045"/>
      <c r="BG86" s="1023"/>
      <c r="BH86" s="1023"/>
      <c r="BI86" s="1027"/>
      <c r="BJ86" s="173"/>
      <c r="BK86" s="32"/>
      <c r="BL86" s="32"/>
      <c r="BM86" s="32"/>
      <c r="BN86" s="32"/>
      <c r="BO86" s="32"/>
      <c r="BP86" s="32"/>
      <c r="BQ86" s="32"/>
      <c r="BR86" s="32"/>
      <c r="BS86" s="32"/>
      <c r="BT86" s="32"/>
      <c r="BU86" s="32"/>
      <c r="BV86" s="32"/>
      <c r="BW86" s="32"/>
      <c r="BX86" s="32"/>
      <c r="BY86" s="32"/>
      <c r="BZ86" s="32"/>
      <c r="CA86" s="34"/>
      <c r="CB86" s="34"/>
    </row>
    <row r="87" spans="1:98" s="6" customFormat="1" ht="28.5" customHeight="1" x14ac:dyDescent="0.2">
      <c r="A87" s="1021"/>
      <c r="B87" s="1024"/>
      <c r="C87" s="1024"/>
      <c r="D87" s="1030"/>
      <c r="E87" s="35">
        <v>1</v>
      </c>
      <c r="F87" s="35">
        <v>2</v>
      </c>
      <c r="G87" s="35">
        <v>3</v>
      </c>
      <c r="H87" s="35">
        <v>4</v>
      </c>
      <c r="I87" s="35">
        <v>5</v>
      </c>
      <c r="J87" s="35">
        <v>6</v>
      </c>
      <c r="K87" s="35">
        <v>7</v>
      </c>
      <c r="L87" s="35">
        <v>8</v>
      </c>
      <c r="M87" s="35">
        <v>9</v>
      </c>
      <c r="N87" s="35">
        <v>10</v>
      </c>
      <c r="O87" s="35">
        <v>11</v>
      </c>
      <c r="P87" s="35">
        <v>12</v>
      </c>
      <c r="Q87" s="35" t="s">
        <v>61</v>
      </c>
      <c r="R87" s="1024"/>
      <c r="S87" s="1034"/>
      <c r="T87" s="35">
        <v>1</v>
      </c>
      <c r="U87" s="35">
        <v>2</v>
      </c>
      <c r="V87" s="35">
        <v>3</v>
      </c>
      <c r="W87" s="35">
        <v>4</v>
      </c>
      <c r="X87" s="35">
        <v>5</v>
      </c>
      <c r="Y87" s="35">
        <v>6</v>
      </c>
      <c r="Z87" s="35">
        <v>7</v>
      </c>
      <c r="AA87" s="35">
        <v>8</v>
      </c>
      <c r="AB87" s="35">
        <v>9</v>
      </c>
      <c r="AC87" s="35">
        <v>10</v>
      </c>
      <c r="AD87" s="35">
        <v>11</v>
      </c>
      <c r="AE87" s="35">
        <v>12</v>
      </c>
      <c r="AF87" s="1034"/>
      <c r="AG87" s="35">
        <v>1</v>
      </c>
      <c r="AH87" s="35">
        <v>2</v>
      </c>
      <c r="AI87" s="35">
        <v>3</v>
      </c>
      <c r="AJ87" s="35">
        <v>4</v>
      </c>
      <c r="AK87" s="35">
        <v>5</v>
      </c>
      <c r="AL87" s="35">
        <v>6</v>
      </c>
      <c r="AM87" s="35">
        <v>7</v>
      </c>
      <c r="AN87" s="35">
        <v>8</v>
      </c>
      <c r="AO87" s="35">
        <v>9</v>
      </c>
      <c r="AP87" s="35">
        <v>10</v>
      </c>
      <c r="AQ87" s="35">
        <v>11</v>
      </c>
      <c r="AR87" s="35">
        <v>12</v>
      </c>
      <c r="AS87" s="35" t="s">
        <v>51</v>
      </c>
      <c r="AT87" s="266">
        <v>1</v>
      </c>
      <c r="AU87" s="266">
        <v>2</v>
      </c>
      <c r="AV87" s="266">
        <v>3</v>
      </c>
      <c r="AW87" s="266">
        <v>4</v>
      </c>
      <c r="AX87" s="266">
        <v>5</v>
      </c>
      <c r="AY87" s="266">
        <v>6</v>
      </c>
      <c r="AZ87" s="266">
        <v>7</v>
      </c>
      <c r="BA87" s="266">
        <v>8</v>
      </c>
      <c r="BB87" s="266">
        <v>9</v>
      </c>
      <c r="BC87" s="266">
        <v>10</v>
      </c>
      <c r="BD87" s="266">
        <v>11</v>
      </c>
      <c r="BE87" s="266">
        <v>12</v>
      </c>
      <c r="BF87" s="35" t="s">
        <v>51</v>
      </c>
      <c r="BG87" s="1024"/>
      <c r="BH87" s="1024"/>
      <c r="BI87" s="1028"/>
      <c r="BJ87" s="7"/>
      <c r="BK87" s="3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</row>
    <row r="88" spans="1:98" s="7" customFormat="1" ht="24.75" customHeight="1" x14ac:dyDescent="0.2">
      <c r="A88" s="58"/>
      <c r="B88" s="949" t="s">
        <v>166</v>
      </c>
      <c r="C88" s="38" t="s">
        <v>65</v>
      </c>
      <c r="D88" s="953">
        <v>750</v>
      </c>
      <c r="E88" s="107">
        <v>750</v>
      </c>
      <c r="F88" s="39"/>
      <c r="G88" s="39"/>
      <c r="H88" s="39"/>
      <c r="I88" s="39"/>
      <c r="J88" s="39"/>
      <c r="K88" s="39"/>
      <c r="L88" s="39"/>
      <c r="M88" s="39"/>
      <c r="N88" s="39"/>
      <c r="O88" s="39"/>
      <c r="P88" s="39"/>
      <c r="Q88" s="40">
        <f>SUM(E88:P88)</f>
        <v>750</v>
      </c>
      <c r="R88" s="108" t="s">
        <v>42</v>
      </c>
      <c r="S88" s="951">
        <v>500</v>
      </c>
      <c r="T88" s="109">
        <v>300</v>
      </c>
      <c r="U88" s="42"/>
      <c r="V88" s="42"/>
      <c r="W88" s="42"/>
      <c r="X88" s="42"/>
      <c r="Y88" s="42"/>
      <c r="Z88" s="42"/>
      <c r="AA88" s="42"/>
      <c r="AB88" s="42"/>
      <c r="AC88" s="42"/>
      <c r="AD88" s="42"/>
      <c r="AE88" s="42"/>
      <c r="AF88" s="94">
        <f t="shared" ref="AF88:AF89" si="69">SUM(Q88*S88)</f>
        <v>375000</v>
      </c>
      <c r="AG88" s="95">
        <f t="shared" ref="AG88:AI89" si="70">T88*E88</f>
        <v>225000</v>
      </c>
      <c r="AH88" s="95">
        <f t="shared" si="70"/>
        <v>0</v>
      </c>
      <c r="AI88" s="95">
        <f t="shared" si="70"/>
        <v>0</v>
      </c>
      <c r="AJ88" s="95">
        <f t="shared" ref="AJ88:AR89" si="71">W88*H88</f>
        <v>0</v>
      </c>
      <c r="AK88" s="95">
        <f t="shared" si="71"/>
        <v>0</v>
      </c>
      <c r="AL88" s="95">
        <f t="shared" si="71"/>
        <v>0</v>
      </c>
      <c r="AM88" s="95">
        <f t="shared" si="71"/>
        <v>0</v>
      </c>
      <c r="AN88" s="95">
        <f t="shared" si="71"/>
        <v>0</v>
      </c>
      <c r="AO88" s="95">
        <f t="shared" si="71"/>
        <v>0</v>
      </c>
      <c r="AP88" s="95">
        <f t="shared" si="71"/>
        <v>0</v>
      </c>
      <c r="AQ88" s="95">
        <f t="shared" si="71"/>
        <v>0</v>
      </c>
      <c r="AR88" s="95">
        <f t="shared" si="71"/>
        <v>0</v>
      </c>
      <c r="AS88" s="96">
        <f>SUM(AG88:AR88)</f>
        <v>225000</v>
      </c>
      <c r="AT88" s="95">
        <f>SUM(AG88*4%)</f>
        <v>9000</v>
      </c>
      <c r="AU88" s="95">
        <f t="shared" ref="AU88:BE89" si="72">SUM(AH88*14%)</f>
        <v>0</v>
      </c>
      <c r="AV88" s="95">
        <f t="shared" si="72"/>
        <v>0</v>
      </c>
      <c r="AW88" s="95">
        <f t="shared" si="72"/>
        <v>0</v>
      </c>
      <c r="AX88" s="95">
        <f t="shared" si="72"/>
        <v>0</v>
      </c>
      <c r="AY88" s="95">
        <f t="shared" si="72"/>
        <v>0</v>
      </c>
      <c r="AZ88" s="95">
        <f t="shared" si="72"/>
        <v>0</v>
      </c>
      <c r="BA88" s="95">
        <f t="shared" si="72"/>
        <v>0</v>
      </c>
      <c r="BB88" s="95">
        <f t="shared" si="72"/>
        <v>0</v>
      </c>
      <c r="BC88" s="95">
        <f t="shared" si="72"/>
        <v>0</v>
      </c>
      <c r="BD88" s="95">
        <f t="shared" si="72"/>
        <v>0</v>
      </c>
      <c r="BE88" s="95">
        <f t="shared" si="72"/>
        <v>0</v>
      </c>
      <c r="BF88" s="97">
        <f>SUM(AT88:BE88)</f>
        <v>9000</v>
      </c>
      <c r="BG88" s="98">
        <f>AF88-AS88-BF88</f>
        <v>141000</v>
      </c>
      <c r="BH88" s="99">
        <f>S88*D88</f>
        <v>375000</v>
      </c>
      <c r="BI88" s="100">
        <f>BH88-AS88-BF88</f>
        <v>141000</v>
      </c>
      <c r="BJ88" s="268">
        <f>SUM(Q88/D88)</f>
        <v>1</v>
      </c>
      <c r="BK88" s="52"/>
      <c r="BL88" s="52"/>
      <c r="BM88" s="52"/>
      <c r="BN88" s="52"/>
      <c r="BO88" s="52"/>
      <c r="BP88" s="61"/>
      <c r="BQ88" s="61"/>
      <c r="BR88" s="61"/>
      <c r="BS88" s="61"/>
      <c r="BT88" s="61"/>
      <c r="BU88" s="61"/>
      <c r="BV88" s="61"/>
      <c r="BW88" s="61"/>
      <c r="BX88" s="61"/>
      <c r="BY88" s="61"/>
      <c r="BZ88" s="61"/>
      <c r="CA88" s="61"/>
      <c r="CB88" s="61"/>
    </row>
    <row r="89" spans="1:98" s="7" customFormat="1" ht="24.75" customHeight="1" thickBot="1" x14ac:dyDescent="0.25">
      <c r="A89" s="58"/>
      <c r="B89" s="949" t="s">
        <v>167</v>
      </c>
      <c r="C89" s="38" t="s">
        <v>65</v>
      </c>
      <c r="D89" s="953">
        <v>3</v>
      </c>
      <c r="E89" s="107">
        <v>3</v>
      </c>
      <c r="F89" s="39"/>
      <c r="G89" s="39"/>
      <c r="H89" s="39"/>
      <c r="I89" s="39"/>
      <c r="J89" s="39"/>
      <c r="K89" s="39"/>
      <c r="L89" s="39"/>
      <c r="M89" s="39"/>
      <c r="N89" s="39"/>
      <c r="O89" s="39"/>
      <c r="P89" s="39"/>
      <c r="Q89" s="40">
        <f>SUM(E89:P89)</f>
        <v>3</v>
      </c>
      <c r="R89" s="108" t="s">
        <v>168</v>
      </c>
      <c r="S89" s="951">
        <v>25000</v>
      </c>
      <c r="T89" s="109">
        <v>24000</v>
      </c>
      <c r="U89" s="42"/>
      <c r="V89" s="42"/>
      <c r="W89" s="42"/>
      <c r="X89" s="42"/>
      <c r="Y89" s="42"/>
      <c r="Z89" s="42"/>
      <c r="AA89" s="42"/>
      <c r="AB89" s="42"/>
      <c r="AC89" s="42"/>
      <c r="AD89" s="42"/>
      <c r="AE89" s="42"/>
      <c r="AF89" s="94">
        <f t="shared" si="69"/>
        <v>75000</v>
      </c>
      <c r="AG89" s="95">
        <f t="shared" si="70"/>
        <v>72000</v>
      </c>
      <c r="AH89" s="95">
        <f t="shared" si="70"/>
        <v>0</v>
      </c>
      <c r="AI89" s="95">
        <f t="shared" si="70"/>
        <v>0</v>
      </c>
      <c r="AJ89" s="95">
        <f t="shared" si="71"/>
        <v>0</v>
      </c>
      <c r="AK89" s="95">
        <f t="shared" si="71"/>
        <v>0</v>
      </c>
      <c r="AL89" s="95">
        <f t="shared" si="71"/>
        <v>0</v>
      </c>
      <c r="AM89" s="95">
        <f t="shared" si="71"/>
        <v>0</v>
      </c>
      <c r="AN89" s="95">
        <f t="shared" si="71"/>
        <v>0</v>
      </c>
      <c r="AO89" s="95">
        <f t="shared" si="71"/>
        <v>0</v>
      </c>
      <c r="AP89" s="95">
        <f t="shared" si="71"/>
        <v>0</v>
      </c>
      <c r="AQ89" s="95">
        <f t="shared" si="71"/>
        <v>0</v>
      </c>
      <c r="AR89" s="95">
        <f t="shared" si="71"/>
        <v>0</v>
      </c>
      <c r="AS89" s="96">
        <f>SUM(AG89:AR89)</f>
        <v>72000</v>
      </c>
      <c r="AT89" s="95">
        <f>SUM(AG89*4%)</f>
        <v>2880</v>
      </c>
      <c r="AU89" s="95">
        <f t="shared" si="72"/>
        <v>0</v>
      </c>
      <c r="AV89" s="95">
        <f t="shared" si="72"/>
        <v>0</v>
      </c>
      <c r="AW89" s="95">
        <f t="shared" si="72"/>
        <v>0</v>
      </c>
      <c r="AX89" s="95">
        <f t="shared" si="72"/>
        <v>0</v>
      </c>
      <c r="AY89" s="95">
        <f t="shared" si="72"/>
        <v>0</v>
      </c>
      <c r="AZ89" s="95">
        <f t="shared" si="72"/>
        <v>0</v>
      </c>
      <c r="BA89" s="95">
        <f t="shared" si="72"/>
        <v>0</v>
      </c>
      <c r="BB89" s="95">
        <f t="shared" si="72"/>
        <v>0</v>
      </c>
      <c r="BC89" s="95">
        <f t="shared" si="72"/>
        <v>0</v>
      </c>
      <c r="BD89" s="95">
        <f t="shared" si="72"/>
        <v>0</v>
      </c>
      <c r="BE89" s="95">
        <f t="shared" si="72"/>
        <v>0</v>
      </c>
      <c r="BF89" s="97">
        <f>SUM(AT89:BE89)</f>
        <v>2880</v>
      </c>
      <c r="BG89" s="98">
        <f>AF89-AS89-BF89</f>
        <v>120</v>
      </c>
      <c r="BH89" s="99">
        <f>S89*D89</f>
        <v>75000</v>
      </c>
      <c r="BI89" s="100">
        <f>BH89-AS89-BF89</f>
        <v>120</v>
      </c>
      <c r="BJ89" s="268">
        <f>SUM(Q89/D89)</f>
        <v>1</v>
      </c>
      <c r="BK89" s="52"/>
      <c r="BL89" s="52"/>
      <c r="BM89" s="52"/>
      <c r="BN89" s="52"/>
      <c r="BO89" s="52"/>
      <c r="BP89" s="61"/>
      <c r="BQ89" s="61"/>
      <c r="BR89" s="61"/>
      <c r="BS89" s="61"/>
      <c r="BT89" s="61"/>
      <c r="BU89" s="61"/>
      <c r="BV89" s="61"/>
      <c r="BW89" s="61"/>
      <c r="BX89" s="61"/>
      <c r="BY89" s="61"/>
      <c r="BZ89" s="61"/>
      <c r="CA89" s="61"/>
      <c r="CB89" s="61"/>
    </row>
    <row r="90" spans="1:98" s="54" customFormat="1" ht="24.75" customHeight="1" thickBot="1" x14ac:dyDescent="0.25">
      <c r="A90" s="62"/>
      <c r="B90" s="63" t="s">
        <v>15</v>
      </c>
      <c r="C90" s="63"/>
      <c r="D90" s="383"/>
      <c r="E90" s="65"/>
      <c r="F90" s="65"/>
      <c r="G90" s="65"/>
      <c r="H90" s="65"/>
      <c r="I90" s="65"/>
      <c r="J90" s="65"/>
      <c r="K90" s="65"/>
      <c r="L90" s="65"/>
      <c r="M90" s="65"/>
      <c r="N90" s="65"/>
      <c r="O90" s="65"/>
      <c r="P90" s="65"/>
      <c r="Q90" s="66"/>
      <c r="R90" s="102"/>
      <c r="S90" s="64"/>
      <c r="T90" s="67"/>
      <c r="U90" s="67"/>
      <c r="V90" s="67"/>
      <c r="W90" s="67"/>
      <c r="X90" s="67"/>
      <c r="Y90" s="67"/>
      <c r="Z90" s="67"/>
      <c r="AA90" s="67"/>
      <c r="AB90" s="67"/>
      <c r="AC90" s="67"/>
      <c r="AD90" s="67"/>
      <c r="AE90" s="67"/>
      <c r="AF90" s="103">
        <f t="shared" ref="AF90:BF90" si="73">SUM(AF88:AF89)</f>
        <v>450000</v>
      </c>
      <c r="AG90" s="103">
        <f t="shared" si="73"/>
        <v>297000</v>
      </c>
      <c r="AH90" s="103">
        <f t="shared" si="73"/>
        <v>0</v>
      </c>
      <c r="AI90" s="103">
        <f t="shared" si="73"/>
        <v>0</v>
      </c>
      <c r="AJ90" s="103">
        <f t="shared" ref="AJ90:AR90" si="74">SUM(AJ88:AJ89)</f>
        <v>0</v>
      </c>
      <c r="AK90" s="103">
        <f t="shared" si="74"/>
        <v>0</v>
      </c>
      <c r="AL90" s="103">
        <f t="shared" si="74"/>
        <v>0</v>
      </c>
      <c r="AM90" s="103">
        <f t="shared" si="74"/>
        <v>0</v>
      </c>
      <c r="AN90" s="103">
        <f t="shared" si="74"/>
        <v>0</v>
      </c>
      <c r="AO90" s="103">
        <f t="shared" si="74"/>
        <v>0</v>
      </c>
      <c r="AP90" s="103">
        <f t="shared" si="74"/>
        <v>0</v>
      </c>
      <c r="AQ90" s="103">
        <f t="shared" si="74"/>
        <v>0</v>
      </c>
      <c r="AR90" s="103">
        <f t="shared" si="74"/>
        <v>0</v>
      </c>
      <c r="AS90" s="103">
        <f t="shared" si="73"/>
        <v>297000</v>
      </c>
      <c r="AT90" s="103">
        <f t="shared" si="73"/>
        <v>11880</v>
      </c>
      <c r="AU90" s="103">
        <f t="shared" ref="AU90:BE90" si="75">SUM(AU88:AU89)</f>
        <v>0</v>
      </c>
      <c r="AV90" s="103">
        <f t="shared" si="75"/>
        <v>0</v>
      </c>
      <c r="AW90" s="103">
        <f t="shared" si="75"/>
        <v>0</v>
      </c>
      <c r="AX90" s="103">
        <f t="shared" si="75"/>
        <v>0</v>
      </c>
      <c r="AY90" s="103">
        <f t="shared" si="75"/>
        <v>0</v>
      </c>
      <c r="AZ90" s="103">
        <f t="shared" si="75"/>
        <v>0</v>
      </c>
      <c r="BA90" s="103">
        <f t="shared" si="75"/>
        <v>0</v>
      </c>
      <c r="BB90" s="103">
        <f t="shared" si="75"/>
        <v>0</v>
      </c>
      <c r="BC90" s="103">
        <f t="shared" si="75"/>
        <v>0</v>
      </c>
      <c r="BD90" s="103">
        <f t="shared" si="75"/>
        <v>0</v>
      </c>
      <c r="BE90" s="103">
        <f t="shared" si="75"/>
        <v>0</v>
      </c>
      <c r="BF90" s="103">
        <f t="shared" si="73"/>
        <v>11880</v>
      </c>
      <c r="BG90" s="104">
        <f>AF90-AS90-BF90</f>
        <v>141120</v>
      </c>
      <c r="BH90" s="103">
        <f>SUM(BH88:BH89)</f>
        <v>450000</v>
      </c>
      <c r="BI90" s="103">
        <f>SUM(BI88:BI89)</f>
        <v>141120</v>
      </c>
      <c r="BJ90" s="269">
        <f>SUM(BJ88:BJ89)/2</f>
        <v>1</v>
      </c>
      <c r="BK90" s="69"/>
      <c r="BL90" s="69"/>
      <c r="BM90" s="69"/>
      <c r="BN90" s="69"/>
      <c r="BO90" s="69"/>
      <c r="BP90" s="69"/>
      <c r="BQ90" s="69"/>
      <c r="BR90" s="69"/>
      <c r="BS90" s="69"/>
      <c r="BT90" s="69"/>
      <c r="BU90" s="69"/>
      <c r="BV90" s="69"/>
      <c r="BW90" s="69"/>
      <c r="BX90" s="69"/>
      <c r="BY90" s="69"/>
      <c r="BZ90" s="69"/>
      <c r="CA90" s="69"/>
      <c r="CB90" s="69"/>
    </row>
    <row r="91" spans="1:98" s="29" customFormat="1" ht="24.75" customHeight="1" x14ac:dyDescent="0.2">
      <c r="A91" s="70"/>
      <c r="D91" s="384"/>
      <c r="E91" s="70"/>
      <c r="F91" s="70"/>
      <c r="G91" s="70"/>
      <c r="H91" s="70"/>
      <c r="I91" s="70"/>
      <c r="J91" s="70"/>
      <c r="K91" s="70"/>
      <c r="L91" s="70"/>
      <c r="M91" s="70"/>
      <c r="N91" s="70"/>
      <c r="O91" s="70"/>
      <c r="P91" s="70"/>
      <c r="Q91" s="70"/>
      <c r="AE91" s="57"/>
      <c r="AS91" s="71"/>
      <c r="BF91" s="72">
        <f>SUM(AS90+BF90)</f>
        <v>308880</v>
      </c>
      <c r="BG91" s="73">
        <f>AF90-AS90-BF90</f>
        <v>141120</v>
      </c>
      <c r="BH91" s="74">
        <f>SUM(BI90+AS90+BF90)</f>
        <v>450000</v>
      </c>
      <c r="BI91" s="75">
        <f>SUM(BG90)</f>
        <v>141120</v>
      </c>
      <c r="BJ91" s="57" t="s">
        <v>78</v>
      </c>
      <c r="BK91" s="57"/>
      <c r="BL91" s="33"/>
      <c r="BM91" s="33"/>
      <c r="BN91" s="33"/>
      <c r="BO91" s="33"/>
      <c r="BP91" s="33"/>
      <c r="BQ91" s="33"/>
      <c r="BR91" s="33"/>
      <c r="BS91" s="33"/>
      <c r="BT91" s="33"/>
      <c r="BU91" s="33"/>
      <c r="BV91" s="33"/>
      <c r="BW91" s="33"/>
      <c r="BX91" s="33"/>
      <c r="BY91" s="33"/>
      <c r="BZ91" s="33"/>
      <c r="CA91" s="33"/>
      <c r="CB91" s="33"/>
      <c r="CC91" s="33"/>
    </row>
    <row r="92" spans="1:98" s="29" customFormat="1" ht="24.75" customHeight="1" x14ac:dyDescent="0.2">
      <c r="A92" s="70"/>
      <c r="D92" s="384"/>
      <c r="E92" s="70"/>
      <c r="F92" s="70"/>
      <c r="G92" s="70"/>
      <c r="H92" s="70"/>
      <c r="I92" s="70"/>
      <c r="J92" s="70"/>
      <c r="K92" s="70"/>
      <c r="L92" s="70"/>
      <c r="M92" s="70"/>
      <c r="N92" s="70"/>
      <c r="O92" s="70"/>
      <c r="P92" s="70"/>
      <c r="Q92" s="70"/>
      <c r="AE92" s="57"/>
      <c r="AS92" s="57"/>
      <c r="AT92" s="170">
        <f>SUM(AG90+AT90)</f>
        <v>308880</v>
      </c>
      <c r="AU92" s="170">
        <f t="shared" ref="AU92:BE92" si="76">SUM(AH90+AU90)</f>
        <v>0</v>
      </c>
      <c r="AV92" s="170">
        <f t="shared" si="76"/>
        <v>0</v>
      </c>
      <c r="AW92" s="170">
        <f t="shared" si="76"/>
        <v>0</v>
      </c>
      <c r="AX92" s="170">
        <f t="shared" si="76"/>
        <v>0</v>
      </c>
      <c r="AY92" s="170">
        <f t="shared" si="76"/>
        <v>0</v>
      </c>
      <c r="AZ92" s="170">
        <f t="shared" si="76"/>
        <v>0</v>
      </c>
      <c r="BA92" s="170">
        <f t="shared" si="76"/>
        <v>0</v>
      </c>
      <c r="BB92" s="170">
        <f t="shared" si="76"/>
        <v>0</v>
      </c>
      <c r="BC92" s="170">
        <f t="shared" si="76"/>
        <v>0</v>
      </c>
      <c r="BD92" s="170">
        <f t="shared" si="76"/>
        <v>0</v>
      </c>
      <c r="BE92" s="170">
        <f t="shared" si="76"/>
        <v>0</v>
      </c>
      <c r="BF92" s="170">
        <f>SUM(AT92:BE92)</f>
        <v>308880</v>
      </c>
      <c r="BG92" s="57"/>
      <c r="BH92" s="76"/>
      <c r="BI92" s="77">
        <f>SUM(BI90-BI91)</f>
        <v>0</v>
      </c>
      <c r="BJ92" s="57" t="s">
        <v>77</v>
      </c>
      <c r="BK92" s="57"/>
      <c r="BL92" s="33"/>
      <c r="BM92" s="33"/>
      <c r="BN92" s="33"/>
      <c r="BO92" s="33"/>
      <c r="BP92" s="33"/>
      <c r="BQ92" s="33"/>
      <c r="BR92" s="33"/>
      <c r="BS92" s="33"/>
      <c r="BT92" s="33"/>
      <c r="BU92" s="33"/>
      <c r="BV92" s="33"/>
      <c r="BW92" s="33"/>
      <c r="BX92" s="33"/>
      <c r="BY92" s="33"/>
      <c r="BZ92" s="33"/>
      <c r="CA92" s="33"/>
      <c r="CB92" s="33"/>
      <c r="CC92" s="33"/>
    </row>
    <row r="93" spans="1:98" s="29" customFormat="1" ht="16.5" customHeight="1" x14ac:dyDescent="0.2">
      <c r="A93" s="1015" t="s">
        <v>43</v>
      </c>
      <c r="B93" s="1016"/>
      <c r="C93" s="171" t="s">
        <v>169</v>
      </c>
      <c r="D93" s="380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  <c r="T93" s="174"/>
      <c r="U93" s="174"/>
      <c r="V93" s="174"/>
      <c r="W93" s="174"/>
      <c r="X93" s="174"/>
      <c r="Y93" s="174"/>
      <c r="Z93" s="174"/>
      <c r="AA93" s="174"/>
      <c r="AB93" s="174"/>
      <c r="AC93" s="174"/>
      <c r="AD93" s="174"/>
      <c r="AE93" s="175"/>
      <c r="AF93" s="32"/>
      <c r="AG93" s="174"/>
      <c r="AH93" s="174"/>
      <c r="AI93" s="174"/>
      <c r="AJ93" s="174"/>
      <c r="AK93" s="174"/>
      <c r="AL93" s="174"/>
      <c r="AM93" s="174"/>
      <c r="AN93" s="174"/>
      <c r="AO93" s="174"/>
      <c r="AP93" s="174"/>
      <c r="AQ93" s="174"/>
      <c r="AR93" s="174"/>
      <c r="AS93" s="176"/>
      <c r="AT93" s="174"/>
      <c r="AU93" s="174"/>
      <c r="AV93" s="174"/>
      <c r="AW93" s="174"/>
      <c r="AX93" s="174"/>
      <c r="AY93" s="174"/>
      <c r="AZ93" s="174"/>
      <c r="BA93" s="174"/>
      <c r="BB93" s="174"/>
      <c r="BC93" s="174"/>
      <c r="BD93" s="174"/>
      <c r="BE93" s="174"/>
      <c r="BF93" s="176"/>
      <c r="BG93" s="176"/>
      <c r="BH93" s="173"/>
      <c r="BI93" s="177"/>
      <c r="BJ93" s="173"/>
      <c r="BK93" s="174"/>
      <c r="BL93" s="174"/>
      <c r="BM93" s="174"/>
      <c r="BN93" s="174"/>
      <c r="BO93" s="174"/>
      <c r="BP93" s="175"/>
      <c r="BQ93" s="174"/>
      <c r="BR93" s="174"/>
      <c r="BS93" s="174"/>
      <c r="BT93" s="174"/>
      <c r="BU93" s="174"/>
      <c r="BV93" s="176"/>
      <c r="BW93" s="176"/>
      <c r="BX93" s="176"/>
      <c r="BY93" s="173"/>
      <c r="BZ93" s="177"/>
      <c r="CA93" s="176"/>
      <c r="CB93" s="176"/>
      <c r="CC93" s="33"/>
      <c r="CD93" s="33"/>
      <c r="CE93" s="33"/>
      <c r="CF93" s="33"/>
      <c r="CG93" s="33"/>
      <c r="CH93" s="178"/>
      <c r="CI93" s="33"/>
      <c r="CJ93" s="33"/>
      <c r="CK93" s="33"/>
      <c r="CL93" s="33"/>
      <c r="CM93" s="33"/>
      <c r="CN93" s="33"/>
      <c r="CO93" s="33"/>
      <c r="CP93" s="33"/>
      <c r="CQ93" s="33"/>
      <c r="CR93" s="33"/>
      <c r="CS93" s="33"/>
      <c r="CT93" s="33"/>
    </row>
    <row r="94" spans="1:98" s="29" customFormat="1" ht="16.5" customHeight="1" x14ac:dyDescent="0.2">
      <c r="A94" s="1017" t="s">
        <v>44</v>
      </c>
      <c r="B94" s="1018"/>
      <c r="C94" s="180" t="s">
        <v>151</v>
      </c>
      <c r="D94" s="381"/>
      <c r="E94" s="181"/>
      <c r="F94" s="181"/>
      <c r="G94" s="181"/>
      <c r="H94" s="181"/>
      <c r="I94" s="181"/>
      <c r="J94" s="181"/>
      <c r="K94" s="181"/>
      <c r="L94" s="181"/>
      <c r="M94" s="181"/>
      <c r="N94" s="181"/>
      <c r="O94" s="181"/>
      <c r="P94" s="181"/>
      <c r="Q94" s="181"/>
      <c r="R94" s="181"/>
      <c r="S94" s="181"/>
      <c r="T94" s="182"/>
      <c r="U94" s="182"/>
      <c r="V94" s="182"/>
      <c r="W94" s="182"/>
      <c r="X94" s="182"/>
      <c r="Y94" s="182"/>
      <c r="Z94" s="182"/>
      <c r="AA94" s="182"/>
      <c r="AB94" s="182"/>
      <c r="AC94" s="182"/>
      <c r="AD94" s="182"/>
      <c r="AE94" s="183"/>
      <c r="AF94" s="181"/>
      <c r="AG94" s="182"/>
      <c r="AH94" s="182"/>
      <c r="AI94" s="182"/>
      <c r="AJ94" s="182"/>
      <c r="AK94" s="182"/>
      <c r="AL94" s="182"/>
      <c r="AM94" s="182"/>
      <c r="AN94" s="182"/>
      <c r="AO94" s="182"/>
      <c r="AP94" s="182"/>
      <c r="AQ94" s="182"/>
      <c r="AR94" s="182"/>
      <c r="AS94" s="183"/>
      <c r="AT94" s="182"/>
      <c r="AU94" s="182"/>
      <c r="AV94" s="182"/>
      <c r="AW94" s="182"/>
      <c r="AX94" s="182"/>
      <c r="AY94" s="182"/>
      <c r="AZ94" s="182"/>
      <c r="BA94" s="182"/>
      <c r="BB94" s="182"/>
      <c r="BC94" s="182"/>
      <c r="BD94" s="182"/>
      <c r="BE94" s="182"/>
      <c r="BF94" s="183"/>
      <c r="BG94" s="183"/>
      <c r="BH94" s="179"/>
      <c r="BI94" s="184"/>
      <c r="BJ94" s="173"/>
      <c r="BK94" s="32"/>
      <c r="BL94" s="32"/>
      <c r="BM94" s="32"/>
      <c r="BN94" s="32"/>
      <c r="BO94" s="32"/>
      <c r="BP94" s="32"/>
      <c r="BQ94" s="32"/>
      <c r="BR94" s="32"/>
      <c r="BS94" s="32"/>
      <c r="BT94" s="32"/>
      <c r="BU94" s="32"/>
      <c r="BV94" s="32"/>
      <c r="BW94" s="32"/>
      <c r="BX94" s="32"/>
      <c r="BY94" s="32"/>
      <c r="BZ94" s="32"/>
      <c r="CA94" s="176"/>
      <c r="CB94" s="176"/>
      <c r="CC94" s="33">
        <v>1100000</v>
      </c>
      <c r="CD94" s="33"/>
      <c r="CE94" s="33"/>
      <c r="CF94" s="33"/>
      <c r="CG94" s="33"/>
      <c r="CH94" s="178"/>
      <c r="CI94" s="33"/>
      <c r="CJ94" s="33"/>
      <c r="CK94" s="33"/>
      <c r="CL94" s="33"/>
      <c r="CM94" s="33"/>
      <c r="CN94" s="33"/>
      <c r="CO94" s="33"/>
      <c r="CP94" s="33"/>
      <c r="CQ94" s="33"/>
      <c r="CR94" s="33"/>
      <c r="CS94" s="33"/>
      <c r="CT94" s="33"/>
    </row>
    <row r="95" spans="1:98" s="8" customFormat="1" ht="48.75" customHeight="1" x14ac:dyDescent="0.2">
      <c r="A95" s="1019" t="s">
        <v>45</v>
      </c>
      <c r="B95" s="1022" t="s">
        <v>46</v>
      </c>
      <c r="C95" s="1022" t="s">
        <v>62</v>
      </c>
      <c r="D95" s="1025" t="s">
        <v>47</v>
      </c>
      <c r="E95" s="1025"/>
      <c r="F95" s="1025"/>
      <c r="G95" s="1025"/>
      <c r="H95" s="1025"/>
      <c r="I95" s="1025"/>
      <c r="J95" s="1025"/>
      <c r="K95" s="1025"/>
      <c r="L95" s="1025"/>
      <c r="M95" s="1025"/>
      <c r="N95" s="1025"/>
      <c r="O95" s="1025"/>
      <c r="P95" s="1025"/>
      <c r="Q95" s="1025"/>
      <c r="R95" s="1022" t="s">
        <v>59</v>
      </c>
      <c r="S95" s="1036" t="s">
        <v>56</v>
      </c>
      <c r="T95" s="1037"/>
      <c r="U95" s="1037"/>
      <c r="V95" s="1037"/>
      <c r="W95" s="1037"/>
      <c r="X95" s="1037"/>
      <c r="Y95" s="1037"/>
      <c r="Z95" s="1037"/>
      <c r="AA95" s="1037"/>
      <c r="AB95" s="1037"/>
      <c r="AC95" s="1037"/>
      <c r="AD95" s="1037"/>
      <c r="AE95" s="1038"/>
      <c r="AF95" s="1039" t="s">
        <v>38</v>
      </c>
      <c r="AG95" s="1039"/>
      <c r="AH95" s="1039"/>
      <c r="AI95" s="1039"/>
      <c r="AJ95" s="1039"/>
      <c r="AK95" s="1039"/>
      <c r="AL95" s="1039"/>
      <c r="AM95" s="1039"/>
      <c r="AN95" s="1039"/>
      <c r="AO95" s="1039"/>
      <c r="AP95" s="1039"/>
      <c r="AQ95" s="1039"/>
      <c r="AR95" s="1039"/>
      <c r="AS95" s="1039"/>
      <c r="AT95" s="1040" t="s">
        <v>82</v>
      </c>
      <c r="AU95" s="1041"/>
      <c r="AV95" s="1041"/>
      <c r="AW95" s="1041"/>
      <c r="AX95" s="1041"/>
      <c r="AY95" s="1041"/>
      <c r="AZ95" s="1041"/>
      <c r="BA95" s="1041"/>
      <c r="BB95" s="1041"/>
      <c r="BC95" s="1041"/>
      <c r="BD95" s="1041"/>
      <c r="BE95" s="1041"/>
      <c r="BF95" s="1042"/>
      <c r="BG95" s="1022" t="s">
        <v>78</v>
      </c>
      <c r="BH95" s="1022" t="s">
        <v>561</v>
      </c>
      <c r="BI95" s="1026" t="s">
        <v>79</v>
      </c>
      <c r="BJ95" s="173"/>
      <c r="BK95" s="32"/>
      <c r="BL95" s="32"/>
      <c r="BM95" s="32"/>
      <c r="BN95" s="32"/>
      <c r="BO95" s="32"/>
      <c r="BP95" s="32"/>
      <c r="BQ95" s="32"/>
      <c r="BR95" s="32"/>
      <c r="BS95" s="32"/>
      <c r="BT95" s="32"/>
      <c r="BU95" s="32"/>
      <c r="BV95" s="32"/>
      <c r="BW95" s="32"/>
      <c r="BX95" s="32"/>
      <c r="BY95" s="32"/>
      <c r="BZ95" s="32"/>
      <c r="CA95" s="34"/>
      <c r="CB95" s="34"/>
    </row>
    <row r="96" spans="1:98" s="8" customFormat="1" ht="48.75" customHeight="1" x14ac:dyDescent="0.2">
      <c r="A96" s="1020"/>
      <c r="B96" s="1023"/>
      <c r="C96" s="1023"/>
      <c r="D96" s="1029" t="s">
        <v>57</v>
      </c>
      <c r="E96" s="1031" t="s">
        <v>58</v>
      </c>
      <c r="F96" s="1032"/>
      <c r="G96" s="1032"/>
      <c r="H96" s="1032"/>
      <c r="I96" s="1032"/>
      <c r="J96" s="1032"/>
      <c r="K96" s="1032"/>
      <c r="L96" s="1032"/>
      <c r="M96" s="1032"/>
      <c r="N96" s="1032"/>
      <c r="O96" s="1032"/>
      <c r="P96" s="1032"/>
      <c r="Q96" s="1032"/>
      <c r="R96" s="1023"/>
      <c r="S96" s="1033" t="s">
        <v>57</v>
      </c>
      <c r="T96" s="1031" t="s">
        <v>58</v>
      </c>
      <c r="U96" s="1032"/>
      <c r="V96" s="1032"/>
      <c r="W96" s="1032"/>
      <c r="X96" s="1032"/>
      <c r="Y96" s="1032"/>
      <c r="Z96" s="1032"/>
      <c r="AA96" s="1032"/>
      <c r="AB96" s="1032"/>
      <c r="AC96" s="1032"/>
      <c r="AD96" s="1032"/>
      <c r="AE96" s="1035"/>
      <c r="AF96" s="1033" t="s">
        <v>57</v>
      </c>
      <c r="AG96" s="1031" t="s">
        <v>58</v>
      </c>
      <c r="AH96" s="1032"/>
      <c r="AI96" s="1032"/>
      <c r="AJ96" s="1032"/>
      <c r="AK96" s="1032"/>
      <c r="AL96" s="1032"/>
      <c r="AM96" s="1032"/>
      <c r="AN96" s="1032"/>
      <c r="AO96" s="1032"/>
      <c r="AP96" s="1032"/>
      <c r="AQ96" s="1032"/>
      <c r="AR96" s="1032"/>
      <c r="AS96" s="1035"/>
      <c r="AT96" s="1043"/>
      <c r="AU96" s="1044"/>
      <c r="AV96" s="1044"/>
      <c r="AW96" s="1044"/>
      <c r="AX96" s="1044"/>
      <c r="AY96" s="1044"/>
      <c r="AZ96" s="1044"/>
      <c r="BA96" s="1044"/>
      <c r="BB96" s="1044"/>
      <c r="BC96" s="1044"/>
      <c r="BD96" s="1044"/>
      <c r="BE96" s="1044"/>
      <c r="BF96" s="1045"/>
      <c r="BG96" s="1023"/>
      <c r="BH96" s="1023"/>
      <c r="BI96" s="1027"/>
      <c r="BJ96" s="173"/>
      <c r="BK96" s="32"/>
      <c r="BL96" s="32"/>
      <c r="BM96" s="32"/>
      <c r="BN96" s="32"/>
      <c r="BO96" s="32"/>
      <c r="BP96" s="32"/>
      <c r="BQ96" s="32"/>
      <c r="BR96" s="32"/>
      <c r="BS96" s="32"/>
      <c r="BT96" s="32"/>
      <c r="BU96" s="32"/>
      <c r="BV96" s="32"/>
      <c r="BW96" s="32"/>
      <c r="BX96" s="32"/>
      <c r="BY96" s="32"/>
      <c r="BZ96" s="32"/>
      <c r="CA96" s="34"/>
      <c r="CB96" s="34"/>
    </row>
    <row r="97" spans="1:98" s="6" customFormat="1" ht="28.5" customHeight="1" x14ac:dyDescent="0.2">
      <c r="A97" s="1021"/>
      <c r="B97" s="1024"/>
      <c r="C97" s="1024"/>
      <c r="D97" s="1030"/>
      <c r="E97" s="35">
        <v>1</v>
      </c>
      <c r="F97" s="35">
        <v>2</v>
      </c>
      <c r="G97" s="35">
        <v>3</v>
      </c>
      <c r="H97" s="35">
        <v>4</v>
      </c>
      <c r="I97" s="35">
        <v>5</v>
      </c>
      <c r="J97" s="35">
        <v>6</v>
      </c>
      <c r="K97" s="35">
        <v>7</v>
      </c>
      <c r="L97" s="35">
        <v>8</v>
      </c>
      <c r="M97" s="35">
        <v>9</v>
      </c>
      <c r="N97" s="35">
        <v>10</v>
      </c>
      <c r="O97" s="35">
        <v>11</v>
      </c>
      <c r="P97" s="35">
        <v>12</v>
      </c>
      <c r="Q97" s="35" t="s">
        <v>61</v>
      </c>
      <c r="R97" s="1024"/>
      <c r="S97" s="1034"/>
      <c r="T97" s="35">
        <v>1</v>
      </c>
      <c r="U97" s="35">
        <v>2</v>
      </c>
      <c r="V97" s="35">
        <v>3</v>
      </c>
      <c r="W97" s="35">
        <v>4</v>
      </c>
      <c r="X97" s="35">
        <v>5</v>
      </c>
      <c r="Y97" s="35">
        <v>6</v>
      </c>
      <c r="Z97" s="35">
        <v>7</v>
      </c>
      <c r="AA97" s="35">
        <v>8</v>
      </c>
      <c r="AB97" s="35">
        <v>9</v>
      </c>
      <c r="AC97" s="35">
        <v>10</v>
      </c>
      <c r="AD97" s="35">
        <v>11</v>
      </c>
      <c r="AE97" s="35">
        <v>12</v>
      </c>
      <c r="AF97" s="1034"/>
      <c r="AG97" s="35">
        <v>1</v>
      </c>
      <c r="AH97" s="35">
        <v>2</v>
      </c>
      <c r="AI97" s="35">
        <v>3</v>
      </c>
      <c r="AJ97" s="35">
        <v>4</v>
      </c>
      <c r="AK97" s="35">
        <v>5</v>
      </c>
      <c r="AL97" s="35">
        <v>6</v>
      </c>
      <c r="AM97" s="35">
        <v>7</v>
      </c>
      <c r="AN97" s="35">
        <v>8</v>
      </c>
      <c r="AO97" s="35">
        <v>9</v>
      </c>
      <c r="AP97" s="35">
        <v>10</v>
      </c>
      <c r="AQ97" s="35">
        <v>11</v>
      </c>
      <c r="AR97" s="35">
        <v>12</v>
      </c>
      <c r="AS97" s="35" t="s">
        <v>51</v>
      </c>
      <c r="AT97" s="266">
        <v>1</v>
      </c>
      <c r="AU97" s="266">
        <v>2</v>
      </c>
      <c r="AV97" s="266">
        <v>3</v>
      </c>
      <c r="AW97" s="266">
        <v>4</v>
      </c>
      <c r="AX97" s="266">
        <v>5</v>
      </c>
      <c r="AY97" s="266">
        <v>6</v>
      </c>
      <c r="AZ97" s="266">
        <v>7</v>
      </c>
      <c r="BA97" s="266">
        <v>8</v>
      </c>
      <c r="BB97" s="266">
        <v>9</v>
      </c>
      <c r="BC97" s="266">
        <v>10</v>
      </c>
      <c r="BD97" s="266">
        <v>11</v>
      </c>
      <c r="BE97" s="266">
        <v>12</v>
      </c>
      <c r="BF97" s="35" t="s">
        <v>51</v>
      </c>
      <c r="BG97" s="1024"/>
      <c r="BH97" s="1024"/>
      <c r="BI97" s="1028"/>
      <c r="BJ97" s="7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</row>
    <row r="98" spans="1:98" s="7" customFormat="1" ht="24.75" customHeight="1" x14ac:dyDescent="0.2">
      <c r="A98" s="58"/>
      <c r="B98" s="949" t="s">
        <v>166</v>
      </c>
      <c r="C98" s="38" t="s">
        <v>65</v>
      </c>
      <c r="D98" s="953">
        <v>750</v>
      </c>
      <c r="E98" s="884">
        <v>750</v>
      </c>
      <c r="F98" s="39"/>
      <c r="G98" s="39"/>
      <c r="H98" s="39"/>
      <c r="I98" s="39"/>
      <c r="J98" s="39"/>
      <c r="K98" s="39"/>
      <c r="L98" s="39"/>
      <c r="M98" s="39"/>
      <c r="N98" s="39"/>
      <c r="O98" s="39"/>
      <c r="P98" s="39"/>
      <c r="Q98" s="40">
        <f>SUM(E98:P98)</f>
        <v>750</v>
      </c>
      <c r="R98" s="108" t="s">
        <v>42</v>
      </c>
      <c r="S98" s="951">
        <v>500</v>
      </c>
      <c r="T98" s="109">
        <v>300</v>
      </c>
      <c r="U98" s="42"/>
      <c r="V98" s="42"/>
      <c r="W98" s="42"/>
      <c r="X98" s="42"/>
      <c r="Y98" s="42"/>
      <c r="Z98" s="42"/>
      <c r="AA98" s="42"/>
      <c r="AB98" s="42"/>
      <c r="AC98" s="42"/>
      <c r="AD98" s="42"/>
      <c r="AE98" s="42"/>
      <c r="AF98" s="94">
        <f t="shared" ref="AF98:AF99" si="77">SUM(Q98*S98)</f>
        <v>375000</v>
      </c>
      <c r="AG98" s="95">
        <f t="shared" ref="AG98:AI99" si="78">T98*E98</f>
        <v>225000</v>
      </c>
      <c r="AH98" s="95">
        <f t="shared" si="78"/>
        <v>0</v>
      </c>
      <c r="AI98" s="95">
        <f t="shared" si="78"/>
        <v>0</v>
      </c>
      <c r="AJ98" s="95">
        <f t="shared" ref="AJ98:AR99" si="79">W98*H98</f>
        <v>0</v>
      </c>
      <c r="AK98" s="95">
        <f t="shared" si="79"/>
        <v>0</v>
      </c>
      <c r="AL98" s="95">
        <f t="shared" si="79"/>
        <v>0</v>
      </c>
      <c r="AM98" s="95">
        <f t="shared" si="79"/>
        <v>0</v>
      </c>
      <c r="AN98" s="95">
        <f t="shared" si="79"/>
        <v>0</v>
      </c>
      <c r="AO98" s="95">
        <f t="shared" si="79"/>
        <v>0</v>
      </c>
      <c r="AP98" s="95">
        <f t="shared" si="79"/>
        <v>0</v>
      </c>
      <c r="AQ98" s="95">
        <f t="shared" si="79"/>
        <v>0</v>
      </c>
      <c r="AR98" s="95">
        <f t="shared" si="79"/>
        <v>0</v>
      </c>
      <c r="AS98" s="96">
        <f>SUM(AG98:AR98)</f>
        <v>225000</v>
      </c>
      <c r="AT98" s="95">
        <f t="shared" ref="AT98:AT99" si="80">SUM(AG98*4%)</f>
        <v>9000</v>
      </c>
      <c r="AU98" s="95">
        <f>SUM(AH98*14%)</f>
        <v>0</v>
      </c>
      <c r="AV98" s="95">
        <f t="shared" ref="AV98:BE99" si="81">SUM(AI98*14%)</f>
        <v>0</v>
      </c>
      <c r="AW98" s="95">
        <f t="shared" si="81"/>
        <v>0</v>
      </c>
      <c r="AX98" s="95">
        <f t="shared" si="81"/>
        <v>0</v>
      </c>
      <c r="AY98" s="95">
        <f t="shared" si="81"/>
        <v>0</v>
      </c>
      <c r="AZ98" s="95">
        <f t="shared" si="81"/>
        <v>0</v>
      </c>
      <c r="BA98" s="95">
        <f t="shared" si="81"/>
        <v>0</v>
      </c>
      <c r="BB98" s="95">
        <f t="shared" si="81"/>
        <v>0</v>
      </c>
      <c r="BC98" s="95">
        <f t="shared" si="81"/>
        <v>0</v>
      </c>
      <c r="BD98" s="95">
        <f t="shared" si="81"/>
        <v>0</v>
      </c>
      <c r="BE98" s="95">
        <f t="shared" si="81"/>
        <v>0</v>
      </c>
      <c r="BF98" s="97">
        <f>SUM(AT98:BE98)</f>
        <v>9000</v>
      </c>
      <c r="BG98" s="98">
        <f>AF98-AS98-BF98</f>
        <v>141000</v>
      </c>
      <c r="BH98" s="99">
        <f>S98*D98</f>
        <v>375000</v>
      </c>
      <c r="BI98" s="100">
        <f>BH98-AS98-BF98</f>
        <v>141000</v>
      </c>
      <c r="BJ98" s="268">
        <f>SUM(Q98/D98)</f>
        <v>1</v>
      </c>
      <c r="BK98" s="52"/>
      <c r="BL98" s="52"/>
      <c r="BM98" s="52"/>
      <c r="BN98" s="52"/>
      <c r="BO98" s="52"/>
      <c r="BP98" s="61"/>
      <c r="BQ98" s="61"/>
      <c r="BR98" s="61"/>
      <c r="BS98" s="61"/>
      <c r="BT98" s="61"/>
      <c r="BU98" s="61"/>
      <c r="BV98" s="61"/>
      <c r="BW98" s="61"/>
      <c r="BX98" s="61"/>
      <c r="BY98" s="61"/>
      <c r="BZ98" s="61"/>
      <c r="CA98" s="61"/>
      <c r="CB98" s="61"/>
    </row>
    <row r="99" spans="1:98" s="7" customFormat="1" ht="24.75" customHeight="1" thickBot="1" x14ac:dyDescent="0.25">
      <c r="A99" s="58"/>
      <c r="B99" s="949" t="s">
        <v>167</v>
      </c>
      <c r="C99" s="38" t="s">
        <v>65</v>
      </c>
      <c r="D99" s="953">
        <v>3</v>
      </c>
      <c r="E99" s="884">
        <v>3</v>
      </c>
      <c r="F99" s="39"/>
      <c r="G99" s="39"/>
      <c r="H99" s="39"/>
      <c r="I99" s="39"/>
      <c r="J99" s="39"/>
      <c r="K99" s="39"/>
      <c r="L99" s="39"/>
      <c r="M99" s="39"/>
      <c r="N99" s="39"/>
      <c r="O99" s="39"/>
      <c r="P99" s="39"/>
      <c r="Q99" s="40">
        <f>SUM(E99:P99)</f>
        <v>3</v>
      </c>
      <c r="R99" s="108" t="s">
        <v>168</v>
      </c>
      <c r="S99" s="951">
        <v>25000</v>
      </c>
      <c r="T99" s="109">
        <v>24000</v>
      </c>
      <c r="U99" s="42"/>
      <c r="V99" s="42"/>
      <c r="W99" s="42"/>
      <c r="X99" s="42"/>
      <c r="Y99" s="42"/>
      <c r="Z99" s="42"/>
      <c r="AA99" s="42"/>
      <c r="AB99" s="42"/>
      <c r="AC99" s="42"/>
      <c r="AD99" s="42"/>
      <c r="AE99" s="42"/>
      <c r="AF99" s="94">
        <f t="shared" si="77"/>
        <v>75000</v>
      </c>
      <c r="AG99" s="95">
        <f t="shared" si="78"/>
        <v>72000</v>
      </c>
      <c r="AH99" s="95">
        <f t="shared" si="78"/>
        <v>0</v>
      </c>
      <c r="AI99" s="95">
        <f t="shared" si="78"/>
        <v>0</v>
      </c>
      <c r="AJ99" s="95">
        <f t="shared" si="79"/>
        <v>0</v>
      </c>
      <c r="AK99" s="95">
        <f t="shared" si="79"/>
        <v>0</v>
      </c>
      <c r="AL99" s="95">
        <f t="shared" si="79"/>
        <v>0</v>
      </c>
      <c r="AM99" s="95">
        <f t="shared" si="79"/>
        <v>0</v>
      </c>
      <c r="AN99" s="95">
        <f t="shared" si="79"/>
        <v>0</v>
      </c>
      <c r="AO99" s="95">
        <f t="shared" si="79"/>
        <v>0</v>
      </c>
      <c r="AP99" s="95">
        <f t="shared" si="79"/>
        <v>0</v>
      </c>
      <c r="AQ99" s="95">
        <f t="shared" si="79"/>
        <v>0</v>
      </c>
      <c r="AR99" s="95">
        <f t="shared" si="79"/>
        <v>0</v>
      </c>
      <c r="AS99" s="96">
        <f>SUM(AG99:AR99)</f>
        <v>72000</v>
      </c>
      <c r="AT99" s="95">
        <f t="shared" si="80"/>
        <v>2880</v>
      </c>
      <c r="AU99" s="95">
        <f>SUM(AH99*14%)</f>
        <v>0</v>
      </c>
      <c r="AV99" s="95">
        <f t="shared" si="81"/>
        <v>0</v>
      </c>
      <c r="AW99" s="95">
        <f t="shared" si="81"/>
        <v>0</v>
      </c>
      <c r="AX99" s="95">
        <f t="shared" si="81"/>
        <v>0</v>
      </c>
      <c r="AY99" s="95">
        <f t="shared" si="81"/>
        <v>0</v>
      </c>
      <c r="AZ99" s="95">
        <f t="shared" si="81"/>
        <v>0</v>
      </c>
      <c r="BA99" s="95">
        <f t="shared" si="81"/>
        <v>0</v>
      </c>
      <c r="BB99" s="95">
        <f t="shared" si="81"/>
        <v>0</v>
      </c>
      <c r="BC99" s="95">
        <f t="shared" si="81"/>
        <v>0</v>
      </c>
      <c r="BD99" s="95">
        <f t="shared" si="81"/>
        <v>0</v>
      </c>
      <c r="BE99" s="95">
        <f t="shared" si="81"/>
        <v>0</v>
      </c>
      <c r="BF99" s="97">
        <f>SUM(AT99:BE99)</f>
        <v>2880</v>
      </c>
      <c r="BG99" s="98">
        <f>AF99-AS99-BF99</f>
        <v>120</v>
      </c>
      <c r="BH99" s="99">
        <f>S99*D99</f>
        <v>75000</v>
      </c>
      <c r="BI99" s="100">
        <f>BH99-AS99-BF99</f>
        <v>120</v>
      </c>
      <c r="BJ99" s="268">
        <f>SUM(Q99/D99)</f>
        <v>1</v>
      </c>
      <c r="BK99" s="52"/>
      <c r="BL99" s="52"/>
      <c r="BM99" s="52"/>
      <c r="BN99" s="52"/>
      <c r="BO99" s="52"/>
      <c r="BP99" s="61"/>
      <c r="BQ99" s="61"/>
      <c r="BR99" s="61"/>
      <c r="BS99" s="61"/>
      <c r="BT99" s="61"/>
      <c r="BU99" s="61"/>
      <c r="BV99" s="61"/>
      <c r="BW99" s="61"/>
      <c r="BX99" s="61"/>
      <c r="BY99" s="61"/>
      <c r="BZ99" s="61"/>
      <c r="CA99" s="61"/>
      <c r="CB99" s="61"/>
    </row>
    <row r="100" spans="1:98" s="54" customFormat="1" ht="24.75" customHeight="1" thickBot="1" x14ac:dyDescent="0.25">
      <c r="A100" s="62"/>
      <c r="B100" s="63" t="s">
        <v>15</v>
      </c>
      <c r="C100" s="63"/>
      <c r="D100" s="383"/>
      <c r="E100" s="65"/>
      <c r="F100" s="65"/>
      <c r="G100" s="65"/>
      <c r="H100" s="65"/>
      <c r="I100" s="65"/>
      <c r="J100" s="65"/>
      <c r="K100" s="65"/>
      <c r="L100" s="65"/>
      <c r="M100" s="65"/>
      <c r="N100" s="65"/>
      <c r="O100" s="65"/>
      <c r="P100" s="65"/>
      <c r="Q100" s="66"/>
      <c r="R100" s="102"/>
      <c r="S100" s="64"/>
      <c r="T100" s="67"/>
      <c r="U100" s="67"/>
      <c r="V100" s="67"/>
      <c r="W100" s="67"/>
      <c r="X100" s="67"/>
      <c r="Y100" s="67"/>
      <c r="Z100" s="67"/>
      <c r="AA100" s="67"/>
      <c r="AB100" s="67"/>
      <c r="AC100" s="67"/>
      <c r="AD100" s="67"/>
      <c r="AE100" s="67"/>
      <c r="AF100" s="103">
        <f t="shared" ref="AF100:BF100" si="82">SUM(AF98:AF99)</f>
        <v>450000</v>
      </c>
      <c r="AG100" s="103">
        <f t="shared" si="82"/>
        <v>297000</v>
      </c>
      <c r="AH100" s="103">
        <f t="shared" si="82"/>
        <v>0</v>
      </c>
      <c r="AI100" s="103">
        <f t="shared" si="82"/>
        <v>0</v>
      </c>
      <c r="AJ100" s="103">
        <f t="shared" ref="AJ100:AR100" si="83">SUM(AJ98:AJ99)</f>
        <v>0</v>
      </c>
      <c r="AK100" s="103">
        <f t="shared" si="83"/>
        <v>0</v>
      </c>
      <c r="AL100" s="103">
        <f t="shared" si="83"/>
        <v>0</v>
      </c>
      <c r="AM100" s="103">
        <f t="shared" si="83"/>
        <v>0</v>
      </c>
      <c r="AN100" s="103">
        <f t="shared" si="83"/>
        <v>0</v>
      </c>
      <c r="AO100" s="103">
        <f t="shared" si="83"/>
        <v>0</v>
      </c>
      <c r="AP100" s="103">
        <f t="shared" si="83"/>
        <v>0</v>
      </c>
      <c r="AQ100" s="103">
        <f t="shared" si="83"/>
        <v>0</v>
      </c>
      <c r="AR100" s="103">
        <f t="shared" si="83"/>
        <v>0</v>
      </c>
      <c r="AS100" s="103">
        <f t="shared" si="82"/>
        <v>297000</v>
      </c>
      <c r="AT100" s="103">
        <f>SUM(AT98:AT99)</f>
        <v>11880</v>
      </c>
      <c r="AU100" s="103">
        <f t="shared" si="82"/>
        <v>0</v>
      </c>
      <c r="AV100" s="103">
        <f t="shared" ref="AV100:BE100" si="84">SUM(AV98:AV99)</f>
        <v>0</v>
      </c>
      <c r="AW100" s="103">
        <f t="shared" si="84"/>
        <v>0</v>
      </c>
      <c r="AX100" s="103">
        <f t="shared" si="84"/>
        <v>0</v>
      </c>
      <c r="AY100" s="103">
        <f t="shared" si="84"/>
        <v>0</v>
      </c>
      <c r="AZ100" s="103">
        <f t="shared" si="84"/>
        <v>0</v>
      </c>
      <c r="BA100" s="103">
        <f t="shared" si="84"/>
        <v>0</v>
      </c>
      <c r="BB100" s="103">
        <f t="shared" si="84"/>
        <v>0</v>
      </c>
      <c r="BC100" s="103">
        <f t="shared" si="84"/>
        <v>0</v>
      </c>
      <c r="BD100" s="103">
        <f t="shared" si="84"/>
        <v>0</v>
      </c>
      <c r="BE100" s="103">
        <f t="shared" si="84"/>
        <v>0</v>
      </c>
      <c r="BF100" s="103">
        <f t="shared" si="82"/>
        <v>11880</v>
      </c>
      <c r="BG100" s="104">
        <f>AF100-AS100-BF100</f>
        <v>141120</v>
      </c>
      <c r="BH100" s="103">
        <f>SUM(BH98:BH99)</f>
        <v>450000</v>
      </c>
      <c r="BI100" s="103">
        <f>SUM(BI98:BI99)</f>
        <v>141120</v>
      </c>
      <c r="BJ100" s="269">
        <f>SUM(BJ98:BJ99)/2</f>
        <v>1</v>
      </c>
      <c r="BK100" s="69"/>
      <c r="BL100" s="69"/>
      <c r="BM100" s="69"/>
      <c r="BN100" s="69"/>
      <c r="BO100" s="69"/>
      <c r="BP100" s="69"/>
      <c r="BQ100" s="69"/>
      <c r="BR100" s="69"/>
      <c r="BS100" s="69"/>
      <c r="BT100" s="69"/>
      <c r="BU100" s="69"/>
      <c r="BV100" s="69"/>
      <c r="BW100" s="69"/>
      <c r="BX100" s="69"/>
      <c r="BY100" s="69"/>
      <c r="BZ100" s="69"/>
      <c r="CA100" s="69"/>
      <c r="CB100" s="69"/>
    </row>
    <row r="101" spans="1:98" s="29" customFormat="1" ht="24.75" customHeight="1" x14ac:dyDescent="0.2">
      <c r="A101" s="70"/>
      <c r="D101" s="384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AE101" s="57"/>
      <c r="AS101" s="71"/>
      <c r="BF101" s="72">
        <f>SUM(AS100+BF100)</f>
        <v>308880</v>
      </c>
      <c r="BG101" s="73">
        <f>AF100-AS100-BF100</f>
        <v>141120</v>
      </c>
      <c r="BH101" s="74">
        <f>SUM(BI100+AS100+BF100)</f>
        <v>450000</v>
      </c>
      <c r="BI101" s="75">
        <f>SUM(BG100)</f>
        <v>141120</v>
      </c>
      <c r="BJ101" s="57" t="s">
        <v>78</v>
      </c>
      <c r="BK101" s="57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  <c r="BZ101" s="33"/>
      <c r="CA101" s="33"/>
      <c r="CB101" s="33"/>
      <c r="CC101" s="33"/>
    </row>
    <row r="102" spans="1:98" s="57" customFormat="1" ht="24.75" customHeight="1" x14ac:dyDescent="0.2">
      <c r="A102" s="250"/>
      <c r="D102" s="385"/>
      <c r="E102" s="250"/>
      <c r="F102" s="250"/>
      <c r="G102" s="250"/>
      <c r="H102" s="250"/>
      <c r="I102" s="250"/>
      <c r="J102" s="250"/>
      <c r="K102" s="250"/>
      <c r="L102" s="250"/>
      <c r="M102" s="250"/>
      <c r="N102" s="250"/>
      <c r="O102" s="250"/>
      <c r="P102" s="250"/>
      <c r="Q102" s="250"/>
      <c r="AT102" s="170">
        <f>SUM(AG100+AT100)</f>
        <v>308880</v>
      </c>
      <c r="AU102" s="170">
        <f t="shared" ref="AU102:BE102" si="85">SUM(AH100+AU100)</f>
        <v>0</v>
      </c>
      <c r="AV102" s="170">
        <f t="shared" si="85"/>
        <v>0</v>
      </c>
      <c r="AW102" s="170">
        <f t="shared" si="85"/>
        <v>0</v>
      </c>
      <c r="AX102" s="170">
        <f t="shared" si="85"/>
        <v>0</v>
      </c>
      <c r="AY102" s="170">
        <f t="shared" si="85"/>
        <v>0</v>
      </c>
      <c r="AZ102" s="170">
        <f t="shared" si="85"/>
        <v>0</v>
      </c>
      <c r="BA102" s="170">
        <f t="shared" si="85"/>
        <v>0</v>
      </c>
      <c r="BB102" s="170">
        <f t="shared" si="85"/>
        <v>0</v>
      </c>
      <c r="BC102" s="170">
        <f t="shared" si="85"/>
        <v>0</v>
      </c>
      <c r="BD102" s="170">
        <f t="shared" si="85"/>
        <v>0</v>
      </c>
      <c r="BE102" s="170">
        <f t="shared" si="85"/>
        <v>0</v>
      </c>
      <c r="BF102" s="170">
        <f>SUM(AT102:BE102)</f>
        <v>308880</v>
      </c>
      <c r="BH102" s="376"/>
      <c r="BI102" s="77">
        <f>SUM(BI100-BI101)</f>
        <v>0</v>
      </c>
      <c r="BJ102" s="57" t="s">
        <v>77</v>
      </c>
      <c r="BL102" s="178"/>
      <c r="BM102" s="178"/>
      <c r="BN102" s="178"/>
      <c r="BO102" s="178"/>
      <c r="BP102" s="178"/>
      <c r="BQ102" s="178"/>
      <c r="BR102" s="178"/>
      <c r="BS102" s="178"/>
      <c r="BT102" s="178"/>
      <c r="BU102" s="178"/>
      <c r="BV102" s="178"/>
      <c r="BW102" s="178"/>
      <c r="BX102" s="178"/>
      <c r="BY102" s="178"/>
      <c r="BZ102" s="178"/>
      <c r="CA102" s="178"/>
      <c r="CB102" s="178"/>
      <c r="CC102" s="178"/>
    </row>
    <row r="103" spans="1:98" s="171" customFormat="1" ht="16.5" customHeight="1" x14ac:dyDescent="0.2">
      <c r="A103" s="1015" t="s">
        <v>43</v>
      </c>
      <c r="B103" s="1016"/>
      <c r="C103" s="171" t="s">
        <v>170</v>
      </c>
      <c r="D103" s="380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  <c r="Q103" s="32"/>
      <c r="R103" s="32"/>
      <c r="S103" s="32"/>
      <c r="T103" s="174"/>
      <c r="U103" s="174"/>
      <c r="V103" s="174"/>
      <c r="W103" s="174"/>
      <c r="X103" s="174"/>
      <c r="Y103" s="174"/>
      <c r="Z103" s="174"/>
      <c r="AA103" s="174"/>
      <c r="AB103" s="174"/>
      <c r="AC103" s="174"/>
      <c r="AD103" s="174"/>
      <c r="AE103" s="174"/>
      <c r="AF103" s="32"/>
      <c r="AG103" s="174"/>
      <c r="AH103" s="174"/>
      <c r="AI103" s="174"/>
      <c r="AJ103" s="174"/>
      <c r="AK103" s="174"/>
      <c r="AL103" s="174"/>
      <c r="AM103" s="174"/>
      <c r="AN103" s="174"/>
      <c r="AO103" s="174"/>
      <c r="AP103" s="174"/>
      <c r="AQ103" s="174"/>
      <c r="AR103" s="174"/>
      <c r="AS103" s="173"/>
      <c r="AT103" s="174"/>
      <c r="AU103" s="174"/>
      <c r="AV103" s="174"/>
      <c r="AW103" s="174"/>
      <c r="AX103" s="174"/>
      <c r="AY103" s="174"/>
      <c r="AZ103" s="174"/>
      <c r="BA103" s="174"/>
      <c r="BB103" s="174"/>
      <c r="BC103" s="174"/>
      <c r="BD103" s="174"/>
      <c r="BE103" s="174"/>
      <c r="BF103" s="173"/>
      <c r="BG103" s="173"/>
      <c r="BH103" s="173"/>
      <c r="BI103" s="177"/>
      <c r="BJ103" s="173"/>
      <c r="BK103" s="174"/>
      <c r="BL103" s="174"/>
      <c r="BM103" s="174"/>
      <c r="BN103" s="174"/>
      <c r="BO103" s="174"/>
      <c r="BP103" s="174"/>
      <c r="BQ103" s="174"/>
      <c r="BR103" s="174"/>
      <c r="BS103" s="174"/>
      <c r="BT103" s="174"/>
      <c r="BU103" s="174"/>
      <c r="BV103" s="173"/>
      <c r="BW103" s="173"/>
      <c r="BX103" s="173"/>
      <c r="BY103" s="173"/>
      <c r="BZ103" s="177"/>
      <c r="CA103" s="173"/>
      <c r="CB103" s="173"/>
      <c r="CC103" s="600"/>
      <c r="CD103" s="600"/>
      <c r="CE103" s="600"/>
      <c r="CF103" s="600"/>
      <c r="CG103" s="600"/>
      <c r="CH103" s="600"/>
      <c r="CI103" s="600"/>
      <c r="CJ103" s="600"/>
      <c r="CK103" s="600"/>
      <c r="CL103" s="600"/>
      <c r="CM103" s="600"/>
      <c r="CN103" s="600"/>
      <c r="CO103" s="600"/>
      <c r="CP103" s="600"/>
      <c r="CQ103" s="600"/>
      <c r="CR103" s="600"/>
      <c r="CS103" s="600"/>
      <c r="CT103" s="600"/>
    </row>
    <row r="104" spans="1:98" s="171" customFormat="1" ht="16.5" customHeight="1" x14ac:dyDescent="0.2">
      <c r="A104" s="1017" t="s">
        <v>44</v>
      </c>
      <c r="B104" s="1018"/>
      <c r="C104" s="180" t="s">
        <v>151</v>
      </c>
      <c r="D104" s="381"/>
      <c r="E104" s="181"/>
      <c r="F104" s="181"/>
      <c r="G104" s="181"/>
      <c r="H104" s="181"/>
      <c r="I104" s="181"/>
      <c r="J104" s="181"/>
      <c r="K104" s="181"/>
      <c r="L104" s="181"/>
      <c r="M104" s="181"/>
      <c r="N104" s="181"/>
      <c r="O104" s="181"/>
      <c r="P104" s="181"/>
      <c r="Q104" s="181"/>
      <c r="R104" s="181"/>
      <c r="S104" s="181"/>
      <c r="T104" s="179"/>
      <c r="U104" s="179"/>
      <c r="V104" s="179"/>
      <c r="W104" s="179"/>
      <c r="X104" s="179"/>
      <c r="Y104" s="179"/>
      <c r="Z104" s="179"/>
      <c r="AA104" s="179"/>
      <c r="AB104" s="179"/>
      <c r="AC104" s="179"/>
      <c r="AD104" s="179"/>
      <c r="AE104" s="179"/>
      <c r="AF104" s="181"/>
      <c r="AG104" s="179"/>
      <c r="AH104" s="179"/>
      <c r="AI104" s="179"/>
      <c r="AJ104" s="179"/>
      <c r="AK104" s="179"/>
      <c r="AL104" s="179"/>
      <c r="AM104" s="179"/>
      <c r="AN104" s="179"/>
      <c r="AO104" s="179"/>
      <c r="AP104" s="179"/>
      <c r="AQ104" s="179"/>
      <c r="AR104" s="179"/>
      <c r="AS104" s="179"/>
      <c r="AT104" s="179"/>
      <c r="AU104" s="179"/>
      <c r="AV104" s="179"/>
      <c r="AW104" s="179"/>
      <c r="AX104" s="179"/>
      <c r="AY104" s="179"/>
      <c r="AZ104" s="179"/>
      <c r="BA104" s="179"/>
      <c r="BB104" s="179"/>
      <c r="BC104" s="179"/>
      <c r="BD104" s="179"/>
      <c r="BE104" s="179"/>
      <c r="BF104" s="179"/>
      <c r="BG104" s="179"/>
      <c r="BH104" s="179"/>
      <c r="BI104" s="184"/>
      <c r="BJ104" s="173"/>
      <c r="BK104" s="32"/>
      <c r="BL104" s="32"/>
      <c r="BM104" s="32"/>
      <c r="BN104" s="32"/>
      <c r="BO104" s="32"/>
      <c r="BP104" s="32"/>
      <c r="BQ104" s="32"/>
      <c r="BR104" s="32"/>
      <c r="BS104" s="32"/>
      <c r="BT104" s="32"/>
      <c r="BU104" s="32"/>
      <c r="BV104" s="32"/>
      <c r="BW104" s="32"/>
      <c r="BX104" s="32"/>
      <c r="BY104" s="32"/>
      <c r="BZ104" s="32"/>
      <c r="CA104" s="173"/>
      <c r="CB104" s="173"/>
      <c r="CC104" s="600">
        <v>1100000</v>
      </c>
      <c r="CD104" s="600"/>
      <c r="CE104" s="600"/>
      <c r="CF104" s="600"/>
      <c r="CG104" s="600"/>
      <c r="CH104" s="600"/>
      <c r="CI104" s="600"/>
      <c r="CJ104" s="600"/>
      <c r="CK104" s="600"/>
      <c r="CL104" s="600"/>
      <c r="CM104" s="600"/>
      <c r="CN104" s="600"/>
      <c r="CO104" s="600"/>
      <c r="CP104" s="600"/>
      <c r="CQ104" s="600"/>
      <c r="CR104" s="600"/>
      <c r="CS104" s="600"/>
      <c r="CT104" s="600"/>
    </row>
    <row r="105" spans="1:98" s="8" customFormat="1" ht="48.75" customHeight="1" x14ac:dyDescent="0.2">
      <c r="A105" s="1019" t="s">
        <v>45</v>
      </c>
      <c r="B105" s="1022" t="s">
        <v>46</v>
      </c>
      <c r="C105" s="1022" t="s">
        <v>62</v>
      </c>
      <c r="D105" s="1025" t="s">
        <v>47</v>
      </c>
      <c r="E105" s="1025"/>
      <c r="F105" s="1025"/>
      <c r="G105" s="1025"/>
      <c r="H105" s="1025"/>
      <c r="I105" s="1025"/>
      <c r="J105" s="1025"/>
      <c r="K105" s="1025"/>
      <c r="L105" s="1025"/>
      <c r="M105" s="1025"/>
      <c r="N105" s="1025"/>
      <c r="O105" s="1025"/>
      <c r="P105" s="1025"/>
      <c r="Q105" s="1025"/>
      <c r="R105" s="1022" t="s">
        <v>59</v>
      </c>
      <c r="S105" s="1036" t="s">
        <v>56</v>
      </c>
      <c r="T105" s="1037"/>
      <c r="U105" s="1037"/>
      <c r="V105" s="1037"/>
      <c r="W105" s="1037"/>
      <c r="X105" s="1037"/>
      <c r="Y105" s="1037"/>
      <c r="Z105" s="1037"/>
      <c r="AA105" s="1037"/>
      <c r="AB105" s="1037"/>
      <c r="AC105" s="1037"/>
      <c r="AD105" s="1037"/>
      <c r="AE105" s="1038"/>
      <c r="AF105" s="1039" t="s">
        <v>38</v>
      </c>
      <c r="AG105" s="1039"/>
      <c r="AH105" s="1039"/>
      <c r="AI105" s="1039"/>
      <c r="AJ105" s="1039"/>
      <c r="AK105" s="1039"/>
      <c r="AL105" s="1039"/>
      <c r="AM105" s="1039"/>
      <c r="AN105" s="1039"/>
      <c r="AO105" s="1039"/>
      <c r="AP105" s="1039"/>
      <c r="AQ105" s="1039"/>
      <c r="AR105" s="1039"/>
      <c r="AS105" s="1039"/>
      <c r="AT105" s="1040" t="s">
        <v>82</v>
      </c>
      <c r="AU105" s="1041"/>
      <c r="AV105" s="1041"/>
      <c r="AW105" s="1041"/>
      <c r="AX105" s="1041"/>
      <c r="AY105" s="1041"/>
      <c r="AZ105" s="1041"/>
      <c r="BA105" s="1041"/>
      <c r="BB105" s="1041"/>
      <c r="BC105" s="1041"/>
      <c r="BD105" s="1041"/>
      <c r="BE105" s="1041"/>
      <c r="BF105" s="1042"/>
      <c r="BG105" s="1022" t="s">
        <v>78</v>
      </c>
      <c r="BH105" s="1022" t="s">
        <v>561</v>
      </c>
      <c r="BI105" s="1026" t="s">
        <v>79</v>
      </c>
      <c r="BJ105" s="173"/>
      <c r="BK105" s="32"/>
      <c r="BL105" s="32"/>
      <c r="BM105" s="32"/>
      <c r="BN105" s="32"/>
      <c r="BO105" s="32"/>
      <c r="BP105" s="32"/>
      <c r="BQ105" s="32"/>
      <c r="BR105" s="32"/>
      <c r="BS105" s="32"/>
      <c r="BT105" s="32"/>
      <c r="BU105" s="32"/>
      <c r="BV105" s="32"/>
      <c r="BW105" s="32"/>
      <c r="BX105" s="32"/>
      <c r="BY105" s="32"/>
      <c r="BZ105" s="32"/>
      <c r="CA105" s="34"/>
      <c r="CB105" s="34"/>
    </row>
    <row r="106" spans="1:98" s="8" customFormat="1" ht="48.75" customHeight="1" x14ac:dyDescent="0.2">
      <c r="A106" s="1020"/>
      <c r="B106" s="1023"/>
      <c r="C106" s="1023"/>
      <c r="D106" s="1029" t="s">
        <v>57</v>
      </c>
      <c r="E106" s="1031" t="s">
        <v>58</v>
      </c>
      <c r="F106" s="1032"/>
      <c r="G106" s="1032"/>
      <c r="H106" s="1032"/>
      <c r="I106" s="1032"/>
      <c r="J106" s="1032"/>
      <c r="K106" s="1032"/>
      <c r="L106" s="1032"/>
      <c r="M106" s="1032"/>
      <c r="N106" s="1032"/>
      <c r="O106" s="1032"/>
      <c r="P106" s="1032"/>
      <c r="Q106" s="1032"/>
      <c r="R106" s="1023"/>
      <c r="S106" s="1033" t="s">
        <v>57</v>
      </c>
      <c r="T106" s="1031" t="s">
        <v>58</v>
      </c>
      <c r="U106" s="1032"/>
      <c r="V106" s="1032"/>
      <c r="W106" s="1032"/>
      <c r="X106" s="1032"/>
      <c r="Y106" s="1032"/>
      <c r="Z106" s="1032"/>
      <c r="AA106" s="1032"/>
      <c r="AB106" s="1032"/>
      <c r="AC106" s="1032"/>
      <c r="AD106" s="1032"/>
      <c r="AE106" s="1035"/>
      <c r="AF106" s="1033" t="s">
        <v>57</v>
      </c>
      <c r="AG106" s="1031" t="s">
        <v>58</v>
      </c>
      <c r="AH106" s="1032"/>
      <c r="AI106" s="1032"/>
      <c r="AJ106" s="1032"/>
      <c r="AK106" s="1032"/>
      <c r="AL106" s="1032"/>
      <c r="AM106" s="1032"/>
      <c r="AN106" s="1032"/>
      <c r="AO106" s="1032"/>
      <c r="AP106" s="1032"/>
      <c r="AQ106" s="1032"/>
      <c r="AR106" s="1032"/>
      <c r="AS106" s="1035"/>
      <c r="AT106" s="1043"/>
      <c r="AU106" s="1044"/>
      <c r="AV106" s="1044"/>
      <c r="AW106" s="1044"/>
      <c r="AX106" s="1044"/>
      <c r="AY106" s="1044"/>
      <c r="AZ106" s="1044"/>
      <c r="BA106" s="1044"/>
      <c r="BB106" s="1044"/>
      <c r="BC106" s="1044"/>
      <c r="BD106" s="1044"/>
      <c r="BE106" s="1044"/>
      <c r="BF106" s="1045"/>
      <c r="BG106" s="1023"/>
      <c r="BH106" s="1023"/>
      <c r="BI106" s="1027"/>
      <c r="BJ106" s="173"/>
      <c r="BK106" s="32"/>
      <c r="BL106" s="32"/>
      <c r="BM106" s="32"/>
      <c r="BN106" s="32"/>
      <c r="BO106" s="32"/>
      <c r="BP106" s="32"/>
      <c r="BQ106" s="32"/>
      <c r="BR106" s="32"/>
      <c r="BS106" s="32"/>
      <c r="BT106" s="32"/>
      <c r="BU106" s="32"/>
      <c r="BV106" s="32"/>
      <c r="BW106" s="32"/>
      <c r="BX106" s="32"/>
      <c r="BY106" s="32"/>
      <c r="BZ106" s="32"/>
      <c r="CA106" s="34"/>
      <c r="CB106" s="34"/>
    </row>
    <row r="107" spans="1:98" s="6" customFormat="1" ht="28.5" customHeight="1" x14ac:dyDescent="0.2">
      <c r="A107" s="1021"/>
      <c r="B107" s="1024"/>
      <c r="C107" s="1024"/>
      <c r="D107" s="1030"/>
      <c r="E107" s="35">
        <v>1</v>
      </c>
      <c r="F107" s="35">
        <v>2</v>
      </c>
      <c r="G107" s="35">
        <v>3</v>
      </c>
      <c r="H107" s="35">
        <v>4</v>
      </c>
      <c r="I107" s="35">
        <v>5</v>
      </c>
      <c r="J107" s="35">
        <v>6</v>
      </c>
      <c r="K107" s="35">
        <v>7</v>
      </c>
      <c r="L107" s="35">
        <v>8</v>
      </c>
      <c r="M107" s="35">
        <v>9</v>
      </c>
      <c r="N107" s="35">
        <v>10</v>
      </c>
      <c r="O107" s="35">
        <v>11</v>
      </c>
      <c r="P107" s="35">
        <v>12</v>
      </c>
      <c r="Q107" s="35" t="s">
        <v>61</v>
      </c>
      <c r="R107" s="1024"/>
      <c r="S107" s="1034"/>
      <c r="T107" s="35">
        <v>1</v>
      </c>
      <c r="U107" s="35">
        <v>2</v>
      </c>
      <c r="V107" s="35">
        <v>3</v>
      </c>
      <c r="W107" s="35">
        <v>4</v>
      </c>
      <c r="X107" s="35">
        <v>5</v>
      </c>
      <c r="Y107" s="35">
        <v>6</v>
      </c>
      <c r="Z107" s="35">
        <v>7</v>
      </c>
      <c r="AA107" s="35">
        <v>8</v>
      </c>
      <c r="AB107" s="35">
        <v>9</v>
      </c>
      <c r="AC107" s="35">
        <v>10</v>
      </c>
      <c r="AD107" s="35">
        <v>11</v>
      </c>
      <c r="AE107" s="35">
        <v>12</v>
      </c>
      <c r="AF107" s="1034"/>
      <c r="AG107" s="35">
        <v>1</v>
      </c>
      <c r="AH107" s="35">
        <v>2</v>
      </c>
      <c r="AI107" s="35">
        <v>3</v>
      </c>
      <c r="AJ107" s="35">
        <v>4</v>
      </c>
      <c r="AK107" s="35">
        <v>5</v>
      </c>
      <c r="AL107" s="35">
        <v>6</v>
      </c>
      <c r="AM107" s="35">
        <v>7</v>
      </c>
      <c r="AN107" s="35">
        <v>8</v>
      </c>
      <c r="AO107" s="35">
        <v>9</v>
      </c>
      <c r="AP107" s="35">
        <v>10</v>
      </c>
      <c r="AQ107" s="35">
        <v>11</v>
      </c>
      <c r="AR107" s="35">
        <v>12</v>
      </c>
      <c r="AS107" s="35" t="s">
        <v>51</v>
      </c>
      <c r="AT107" s="266">
        <v>1</v>
      </c>
      <c r="AU107" s="266">
        <v>2</v>
      </c>
      <c r="AV107" s="266">
        <v>3</v>
      </c>
      <c r="AW107" s="266">
        <v>4</v>
      </c>
      <c r="AX107" s="266">
        <v>5</v>
      </c>
      <c r="AY107" s="266">
        <v>6</v>
      </c>
      <c r="AZ107" s="266">
        <v>7</v>
      </c>
      <c r="BA107" s="266">
        <v>8</v>
      </c>
      <c r="BB107" s="266">
        <v>9</v>
      </c>
      <c r="BC107" s="266">
        <v>10</v>
      </c>
      <c r="BD107" s="266">
        <v>11</v>
      </c>
      <c r="BE107" s="266">
        <v>12</v>
      </c>
      <c r="BF107" s="35" t="s">
        <v>51</v>
      </c>
      <c r="BG107" s="1024"/>
      <c r="BH107" s="1024"/>
      <c r="BI107" s="1028"/>
      <c r="BJ107" s="7"/>
      <c r="BK107" s="36"/>
      <c r="BL107" s="36"/>
      <c r="BM107" s="36"/>
      <c r="BN107" s="36"/>
      <c r="BO107" s="36"/>
      <c r="BP107" s="36"/>
      <c r="BQ107" s="36"/>
      <c r="BR107" s="36"/>
      <c r="BS107" s="36"/>
      <c r="BT107" s="36"/>
      <c r="BU107" s="36"/>
      <c r="BV107" s="36"/>
      <c r="BW107" s="36"/>
      <c r="BX107" s="36"/>
      <c r="BY107" s="36"/>
      <c r="BZ107" s="36"/>
      <c r="CA107" s="36"/>
      <c r="CB107" s="36"/>
    </row>
    <row r="108" spans="1:98" s="7" customFormat="1" ht="24.75" customHeight="1" x14ac:dyDescent="0.2">
      <c r="A108" s="58"/>
      <c r="B108" s="949" t="s">
        <v>171</v>
      </c>
      <c r="C108" s="38" t="s">
        <v>65</v>
      </c>
      <c r="D108" s="953">
        <v>200</v>
      </c>
      <c r="E108" s="107">
        <v>100</v>
      </c>
      <c r="F108" s="107"/>
      <c r="G108" s="39"/>
      <c r="H108" s="39"/>
      <c r="I108" s="39">
        <v>50</v>
      </c>
      <c r="J108" s="39"/>
      <c r="K108" s="39"/>
      <c r="L108" s="39">
        <v>20</v>
      </c>
      <c r="M108" s="39"/>
      <c r="N108" s="39"/>
      <c r="O108" s="39">
        <v>30</v>
      </c>
      <c r="P108" s="39"/>
      <c r="Q108" s="40">
        <f>SUM(E108:P108)</f>
        <v>200</v>
      </c>
      <c r="R108" s="108" t="s">
        <v>42</v>
      </c>
      <c r="S108" s="951">
        <v>10000</v>
      </c>
      <c r="T108" s="109">
        <v>10000</v>
      </c>
      <c r="U108" s="109">
        <v>10000</v>
      </c>
      <c r="V108" s="42"/>
      <c r="W108" s="42"/>
      <c r="X108" s="42">
        <v>10000</v>
      </c>
      <c r="Y108" s="42"/>
      <c r="Z108" s="42"/>
      <c r="AA108" s="42">
        <v>10000</v>
      </c>
      <c r="AB108" s="42"/>
      <c r="AC108" s="42"/>
      <c r="AD108" s="42">
        <v>10000</v>
      </c>
      <c r="AE108" s="42"/>
      <c r="AF108" s="94">
        <f>SUM(Q108*S108)</f>
        <v>2000000</v>
      </c>
      <c r="AG108" s="95">
        <f t="shared" ref="AG108:AI110" si="86">T108*E108</f>
        <v>1000000</v>
      </c>
      <c r="AH108" s="95">
        <f t="shared" si="86"/>
        <v>0</v>
      </c>
      <c r="AI108" s="95">
        <f t="shared" si="86"/>
        <v>0</v>
      </c>
      <c r="AJ108" s="95">
        <f t="shared" ref="AJ108:AR110" si="87">W108*H108</f>
        <v>0</v>
      </c>
      <c r="AK108" s="95">
        <f t="shared" si="87"/>
        <v>500000</v>
      </c>
      <c r="AL108" s="95">
        <f t="shared" si="87"/>
        <v>0</v>
      </c>
      <c r="AM108" s="95">
        <f t="shared" si="87"/>
        <v>0</v>
      </c>
      <c r="AN108" s="95">
        <f t="shared" si="87"/>
        <v>200000</v>
      </c>
      <c r="AO108" s="95">
        <f t="shared" si="87"/>
        <v>0</v>
      </c>
      <c r="AP108" s="95">
        <f t="shared" si="87"/>
        <v>0</v>
      </c>
      <c r="AQ108" s="95">
        <f t="shared" si="87"/>
        <v>300000</v>
      </c>
      <c r="AR108" s="95">
        <f t="shared" si="87"/>
        <v>0</v>
      </c>
      <c r="AS108" s="96">
        <f>SUM(AG108:AR108)</f>
        <v>2000000</v>
      </c>
      <c r="AT108" s="95"/>
      <c r="AU108" s="95"/>
      <c r="AV108" s="95"/>
      <c r="AW108" s="95"/>
      <c r="AX108" s="95"/>
      <c r="AY108" s="95"/>
      <c r="AZ108" s="95"/>
      <c r="BA108" s="95"/>
      <c r="BB108" s="95"/>
      <c r="BC108" s="95"/>
      <c r="BD108" s="95"/>
      <c r="BE108" s="95"/>
      <c r="BF108" s="97">
        <f>SUM(AT108:BE108)</f>
        <v>0</v>
      </c>
      <c r="BG108" s="98">
        <f>AF108-AS108-BF108</f>
        <v>0</v>
      </c>
      <c r="BH108" s="99">
        <f>S108*D108</f>
        <v>2000000</v>
      </c>
      <c r="BI108" s="100">
        <f>BH108-AS108-BF108</f>
        <v>0</v>
      </c>
      <c r="BJ108" s="268">
        <f>SUM(Q108/D108)</f>
        <v>1</v>
      </c>
      <c r="BK108" s="52"/>
      <c r="BL108" s="52"/>
      <c r="BM108" s="52"/>
      <c r="BN108" s="52"/>
      <c r="BO108" s="52"/>
      <c r="BP108" s="61"/>
      <c r="BQ108" s="61"/>
      <c r="BR108" s="61"/>
      <c r="BS108" s="61"/>
      <c r="BT108" s="61"/>
      <c r="BU108" s="61"/>
      <c r="BV108" s="61"/>
      <c r="BW108" s="61"/>
      <c r="BX108" s="61"/>
      <c r="BY108" s="61"/>
      <c r="BZ108" s="61"/>
      <c r="CA108" s="61"/>
      <c r="CB108" s="61"/>
    </row>
    <row r="109" spans="1:98" s="7" customFormat="1" ht="24.75" customHeight="1" x14ac:dyDescent="0.2">
      <c r="A109" s="58"/>
      <c r="B109" s="949" t="s">
        <v>172</v>
      </c>
      <c r="C109" s="38" t="s">
        <v>65</v>
      </c>
      <c r="D109" s="953">
        <v>7500</v>
      </c>
      <c r="E109" s="598">
        <v>625</v>
      </c>
      <c r="F109" s="598">
        <v>625</v>
      </c>
      <c r="G109" s="39">
        <v>625</v>
      </c>
      <c r="H109" s="39">
        <v>625</v>
      </c>
      <c r="I109" s="39">
        <v>625</v>
      </c>
      <c r="J109" s="39">
        <v>625</v>
      </c>
      <c r="K109" s="39">
        <v>625</v>
      </c>
      <c r="L109" s="39">
        <v>625</v>
      </c>
      <c r="M109" s="39">
        <v>625</v>
      </c>
      <c r="N109" s="39">
        <v>625</v>
      </c>
      <c r="O109" s="39">
        <v>625</v>
      </c>
      <c r="P109" s="821">
        <v>625</v>
      </c>
      <c r="Q109" s="611">
        <f>SUM(E109:P109)</f>
        <v>7500</v>
      </c>
      <c r="R109" s="108" t="s">
        <v>42</v>
      </c>
      <c r="S109" s="951">
        <v>500</v>
      </c>
      <c r="T109" s="109">
        <v>300</v>
      </c>
      <c r="U109" s="109">
        <v>300</v>
      </c>
      <c r="V109" s="109">
        <v>300</v>
      </c>
      <c r="W109" s="109">
        <v>300</v>
      </c>
      <c r="X109" s="109">
        <v>300</v>
      </c>
      <c r="Y109" s="42">
        <v>300</v>
      </c>
      <c r="Z109" s="42">
        <v>300</v>
      </c>
      <c r="AA109" s="42">
        <v>300</v>
      </c>
      <c r="AB109" s="42">
        <v>300</v>
      </c>
      <c r="AC109" s="42">
        <v>300</v>
      </c>
      <c r="AD109" s="42">
        <v>300</v>
      </c>
      <c r="AE109" s="42">
        <v>300</v>
      </c>
      <c r="AF109" s="94">
        <f>SUM(Q109*S109)</f>
        <v>3750000</v>
      </c>
      <c r="AG109" s="95">
        <f t="shared" si="86"/>
        <v>187500</v>
      </c>
      <c r="AH109" s="95">
        <f t="shared" si="86"/>
        <v>187500</v>
      </c>
      <c r="AI109" s="95">
        <f t="shared" si="86"/>
        <v>187500</v>
      </c>
      <c r="AJ109" s="95">
        <f t="shared" si="87"/>
        <v>187500</v>
      </c>
      <c r="AK109" s="95">
        <f t="shared" si="87"/>
        <v>187500</v>
      </c>
      <c r="AL109" s="95">
        <f t="shared" si="87"/>
        <v>187500</v>
      </c>
      <c r="AM109" s="95">
        <f t="shared" si="87"/>
        <v>187500</v>
      </c>
      <c r="AN109" s="95">
        <f t="shared" si="87"/>
        <v>187500</v>
      </c>
      <c r="AO109" s="95">
        <f t="shared" si="87"/>
        <v>187500</v>
      </c>
      <c r="AP109" s="95">
        <f t="shared" si="87"/>
        <v>187500</v>
      </c>
      <c r="AQ109" s="95">
        <f t="shared" si="87"/>
        <v>187500</v>
      </c>
      <c r="AR109" s="95">
        <f t="shared" si="87"/>
        <v>187500</v>
      </c>
      <c r="AS109" s="96">
        <f>SUM(AG109:AR109)</f>
        <v>2250000</v>
      </c>
      <c r="AT109" s="95">
        <f>SUM(AG109*4%)</f>
        <v>7500</v>
      </c>
      <c r="AU109" s="95">
        <f>SUM(AH109*4%)</f>
        <v>7500</v>
      </c>
      <c r="AV109" s="95">
        <f t="shared" ref="AV109:BE110" si="88">SUM(AI109*4%)</f>
        <v>7500</v>
      </c>
      <c r="AW109" s="95">
        <f t="shared" si="88"/>
        <v>7500</v>
      </c>
      <c r="AX109" s="95">
        <f>SUM(AK109*4%)</f>
        <v>7500</v>
      </c>
      <c r="AY109" s="95">
        <f t="shared" si="88"/>
        <v>7500</v>
      </c>
      <c r="AZ109" s="95">
        <f t="shared" si="88"/>
        <v>7500</v>
      </c>
      <c r="BA109" s="95">
        <f t="shared" si="88"/>
        <v>7500</v>
      </c>
      <c r="BB109" s="95">
        <f t="shared" si="88"/>
        <v>7500</v>
      </c>
      <c r="BC109" s="95">
        <f t="shared" si="88"/>
        <v>7500</v>
      </c>
      <c r="BD109" s="95">
        <f t="shared" si="88"/>
        <v>7500</v>
      </c>
      <c r="BE109" s="95">
        <f t="shared" si="88"/>
        <v>7500</v>
      </c>
      <c r="BF109" s="97">
        <f>SUM(AT109:BE109)</f>
        <v>90000</v>
      </c>
      <c r="BG109" s="98">
        <f>AF109-AS109-BF109</f>
        <v>1410000</v>
      </c>
      <c r="BH109" s="99">
        <f>S109*D109</f>
        <v>3750000</v>
      </c>
      <c r="BI109" s="100">
        <f>BH109-AS109-BF109</f>
        <v>1410000</v>
      </c>
      <c r="BJ109" s="268">
        <f>SUM(Q109/D109)</f>
        <v>1</v>
      </c>
      <c r="BK109" s="52"/>
      <c r="BL109" s="52"/>
      <c r="BM109" s="52"/>
      <c r="BN109" s="52"/>
      <c r="BO109" s="52"/>
      <c r="BP109" s="61"/>
      <c r="BQ109" s="61"/>
      <c r="BR109" s="61"/>
      <c r="BS109" s="61"/>
      <c r="BT109" s="61"/>
      <c r="BU109" s="61"/>
      <c r="BV109" s="61"/>
      <c r="BW109" s="61"/>
      <c r="BX109" s="61"/>
      <c r="BY109" s="61"/>
      <c r="BZ109" s="61"/>
      <c r="CA109" s="61"/>
      <c r="CB109" s="61"/>
    </row>
    <row r="110" spans="1:98" s="7" customFormat="1" ht="24.75" customHeight="1" thickBot="1" x14ac:dyDescent="0.25">
      <c r="A110" s="58"/>
      <c r="B110" s="949" t="s">
        <v>173</v>
      </c>
      <c r="C110" s="38" t="s">
        <v>65</v>
      </c>
      <c r="D110" s="382">
        <v>36</v>
      </c>
      <c r="E110" s="107">
        <v>3</v>
      </c>
      <c r="F110" s="107">
        <v>3</v>
      </c>
      <c r="G110" s="39">
        <v>3</v>
      </c>
      <c r="H110" s="39">
        <v>3</v>
      </c>
      <c r="I110" s="39">
        <v>3</v>
      </c>
      <c r="J110" s="39">
        <v>3</v>
      </c>
      <c r="K110" s="39">
        <v>3</v>
      </c>
      <c r="L110" s="39">
        <v>3</v>
      </c>
      <c r="M110" s="39">
        <v>3</v>
      </c>
      <c r="N110" s="39">
        <v>3</v>
      </c>
      <c r="O110" s="39">
        <v>3</v>
      </c>
      <c r="P110" s="821">
        <v>3</v>
      </c>
      <c r="Q110" s="40">
        <f>SUM(E110:P110)</f>
        <v>36</v>
      </c>
      <c r="R110" s="108" t="s">
        <v>168</v>
      </c>
      <c r="S110" s="951">
        <v>25000</v>
      </c>
      <c r="T110" s="109">
        <v>24000</v>
      </c>
      <c r="U110" s="109">
        <v>24000</v>
      </c>
      <c r="V110" s="109">
        <v>24000</v>
      </c>
      <c r="W110" s="109">
        <v>24000</v>
      </c>
      <c r="X110" s="109">
        <v>24000</v>
      </c>
      <c r="Y110" s="42">
        <v>24000</v>
      </c>
      <c r="Z110" s="42">
        <v>24000</v>
      </c>
      <c r="AA110" s="42">
        <v>24000</v>
      </c>
      <c r="AB110" s="42">
        <v>24000</v>
      </c>
      <c r="AC110" s="42">
        <v>24000</v>
      </c>
      <c r="AD110" s="42">
        <v>24000</v>
      </c>
      <c r="AE110" s="42">
        <v>24000</v>
      </c>
      <c r="AF110" s="94">
        <f t="shared" ref="AF110" si="89">SUM(Q110*S110)</f>
        <v>900000</v>
      </c>
      <c r="AG110" s="95">
        <f t="shared" si="86"/>
        <v>72000</v>
      </c>
      <c r="AH110" s="95">
        <f t="shared" si="86"/>
        <v>72000</v>
      </c>
      <c r="AI110" s="95">
        <f t="shared" si="86"/>
        <v>72000</v>
      </c>
      <c r="AJ110" s="95">
        <f t="shared" si="87"/>
        <v>72000</v>
      </c>
      <c r="AK110" s="95">
        <f t="shared" si="87"/>
        <v>72000</v>
      </c>
      <c r="AL110" s="95">
        <f t="shared" si="87"/>
        <v>72000</v>
      </c>
      <c r="AM110" s="95">
        <f t="shared" si="87"/>
        <v>72000</v>
      </c>
      <c r="AN110" s="95">
        <f t="shared" si="87"/>
        <v>72000</v>
      </c>
      <c r="AO110" s="95">
        <f t="shared" si="87"/>
        <v>72000</v>
      </c>
      <c r="AP110" s="95">
        <f t="shared" si="87"/>
        <v>72000</v>
      </c>
      <c r="AQ110" s="95">
        <f t="shared" si="87"/>
        <v>72000</v>
      </c>
      <c r="AR110" s="95">
        <f t="shared" si="87"/>
        <v>72000</v>
      </c>
      <c r="AS110" s="96">
        <f>SUM(AG110:AR110)</f>
        <v>864000</v>
      </c>
      <c r="AT110" s="95">
        <f>SUM(AG110*4%)</f>
        <v>2880</v>
      </c>
      <c r="AU110" s="95">
        <f>SUM(AH110*4%)</f>
        <v>2880</v>
      </c>
      <c r="AV110" s="95">
        <f t="shared" si="88"/>
        <v>2880</v>
      </c>
      <c r="AW110" s="95">
        <f t="shared" si="88"/>
        <v>2880</v>
      </c>
      <c r="AX110" s="95">
        <f t="shared" si="88"/>
        <v>2880</v>
      </c>
      <c r="AY110" s="95">
        <f t="shared" si="88"/>
        <v>2880</v>
      </c>
      <c r="AZ110" s="95">
        <f t="shared" si="88"/>
        <v>2880</v>
      </c>
      <c r="BA110" s="95">
        <f t="shared" si="88"/>
        <v>2880</v>
      </c>
      <c r="BB110" s="95">
        <f t="shared" si="88"/>
        <v>2880</v>
      </c>
      <c r="BC110" s="95">
        <f t="shared" si="88"/>
        <v>2880</v>
      </c>
      <c r="BD110" s="95">
        <f t="shared" si="88"/>
        <v>2880</v>
      </c>
      <c r="BE110" s="95">
        <f t="shared" si="88"/>
        <v>2880</v>
      </c>
      <c r="BF110" s="97">
        <f>SUM(AT110:BE110)</f>
        <v>34560</v>
      </c>
      <c r="BG110" s="98">
        <f>AF110-AS110-BF110</f>
        <v>1440</v>
      </c>
      <c r="BH110" s="99">
        <f>S110*D110</f>
        <v>900000</v>
      </c>
      <c r="BI110" s="100">
        <f>BH110-AS110-BF110</f>
        <v>1440</v>
      </c>
      <c r="BJ110" s="268">
        <f>SUM(Q110/D110)</f>
        <v>1</v>
      </c>
      <c r="BK110" s="52"/>
      <c r="BL110" s="52"/>
      <c r="BM110" s="52"/>
      <c r="BN110" s="52"/>
      <c r="BO110" s="52"/>
      <c r="BP110" s="52"/>
      <c r="BQ110" s="61"/>
      <c r="BR110" s="61"/>
      <c r="BS110" s="61"/>
      <c r="BT110" s="61"/>
      <c r="BU110" s="61"/>
      <c r="BV110" s="61"/>
      <c r="BW110" s="61"/>
      <c r="BX110" s="61"/>
      <c r="BY110" s="61"/>
      <c r="BZ110" s="61"/>
      <c r="CA110" s="61"/>
      <c r="CB110" s="61"/>
    </row>
    <row r="111" spans="1:98" s="54" customFormat="1" ht="24.75" customHeight="1" thickBot="1" x14ac:dyDescent="0.25">
      <c r="A111" s="62"/>
      <c r="B111" s="63" t="s">
        <v>15</v>
      </c>
      <c r="C111" s="63"/>
      <c r="D111" s="383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6"/>
      <c r="R111" s="102"/>
      <c r="S111" s="64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103">
        <f>SUM(AF108:AF110)</f>
        <v>6650000</v>
      </c>
      <c r="AG111" s="103">
        <f>SUM(AG107:AG110)</f>
        <v>1259501</v>
      </c>
      <c r="AH111" s="103">
        <f>SUM(AH108:AH110)</f>
        <v>259500</v>
      </c>
      <c r="AI111" s="103">
        <f>SUM(AI108:AI110)</f>
        <v>259500</v>
      </c>
      <c r="AJ111" s="103">
        <f t="shared" ref="AJ111:AR111" si="90">SUM(AJ108:AJ110)</f>
        <v>259500</v>
      </c>
      <c r="AK111" s="103">
        <f t="shared" si="90"/>
        <v>759500</v>
      </c>
      <c r="AL111" s="103">
        <f t="shared" si="90"/>
        <v>259500</v>
      </c>
      <c r="AM111" s="103">
        <f t="shared" si="90"/>
        <v>259500</v>
      </c>
      <c r="AN111" s="103">
        <f t="shared" si="90"/>
        <v>459500</v>
      </c>
      <c r="AO111" s="103">
        <f t="shared" si="90"/>
        <v>259500</v>
      </c>
      <c r="AP111" s="103">
        <f t="shared" si="90"/>
        <v>259500</v>
      </c>
      <c r="AQ111" s="103">
        <f t="shared" si="90"/>
        <v>559500</v>
      </c>
      <c r="AR111" s="103">
        <f t="shared" si="90"/>
        <v>259500</v>
      </c>
      <c r="AS111" s="103">
        <f>SUM(AS108:AS110)</f>
        <v>5114000</v>
      </c>
      <c r="AT111" s="103">
        <f>SUM(AT109:AT110)</f>
        <v>10380</v>
      </c>
      <c r="AU111" s="103">
        <f>SUM(AU108:AU110)</f>
        <v>10380</v>
      </c>
      <c r="AV111" s="103">
        <f t="shared" ref="AV111:BE111" si="91">SUM(AV108:AV110)</f>
        <v>10380</v>
      </c>
      <c r="AW111" s="103">
        <f t="shared" si="91"/>
        <v>10380</v>
      </c>
      <c r="AX111" s="103">
        <f t="shared" si="91"/>
        <v>10380</v>
      </c>
      <c r="AY111" s="103">
        <f t="shared" si="91"/>
        <v>10380</v>
      </c>
      <c r="AZ111" s="103">
        <f t="shared" si="91"/>
        <v>10380</v>
      </c>
      <c r="BA111" s="103">
        <f t="shared" si="91"/>
        <v>10380</v>
      </c>
      <c r="BB111" s="103">
        <f t="shared" si="91"/>
        <v>10380</v>
      </c>
      <c r="BC111" s="103">
        <f t="shared" si="91"/>
        <v>10380</v>
      </c>
      <c r="BD111" s="103">
        <f t="shared" si="91"/>
        <v>10380</v>
      </c>
      <c r="BE111" s="103">
        <f t="shared" si="91"/>
        <v>10380</v>
      </c>
      <c r="BF111" s="103">
        <f>SUM(BF109:BF110)</f>
        <v>124560</v>
      </c>
      <c r="BG111" s="104">
        <f>AF111-AS111-BF111</f>
        <v>1411440</v>
      </c>
      <c r="BH111" s="103">
        <f>SUM(BH108:BH110)</f>
        <v>6650000</v>
      </c>
      <c r="BI111" s="103">
        <f>SUM(BI108:BI110)</f>
        <v>1411440</v>
      </c>
      <c r="BJ111" s="269">
        <f>SUM(BJ108:BJ110)/3</f>
        <v>1</v>
      </c>
      <c r="BK111" s="69"/>
      <c r="BL111" s="69"/>
      <c r="BM111" s="69"/>
      <c r="BN111" s="69"/>
      <c r="BO111" s="69"/>
      <c r="BP111" s="69"/>
      <c r="BQ111" s="69"/>
      <c r="BR111" s="69"/>
      <c r="BS111" s="69"/>
      <c r="BT111" s="69"/>
      <c r="BU111" s="69"/>
      <c r="BV111" s="69"/>
      <c r="BW111" s="69"/>
      <c r="BX111" s="69"/>
      <c r="BY111" s="69"/>
      <c r="BZ111" s="69"/>
      <c r="CA111" s="69"/>
      <c r="CB111" s="69"/>
    </row>
    <row r="112" spans="1:98" s="29" customFormat="1" ht="24.75" customHeight="1" x14ac:dyDescent="0.2">
      <c r="A112" s="70"/>
      <c r="D112" s="384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AE112" s="57"/>
      <c r="AS112" s="71"/>
      <c r="BF112" s="72">
        <f>SUM(AS111+BF111)</f>
        <v>5238560</v>
      </c>
      <c r="BG112" s="73">
        <f>AF111-AS111-BF111</f>
        <v>1411440</v>
      </c>
      <c r="BH112" s="74">
        <f>SUM(BI111+AS111+BF111)</f>
        <v>6650000</v>
      </c>
      <c r="BI112" s="75">
        <f>SUM(BG111)</f>
        <v>1411440</v>
      </c>
      <c r="BJ112" s="57" t="s">
        <v>78</v>
      </c>
      <c r="BK112" s="57"/>
      <c r="BL112" s="33"/>
      <c r="BM112" s="33"/>
      <c r="BN112" s="33"/>
      <c r="BO112" s="33"/>
      <c r="BP112" s="33"/>
      <c r="BQ112" s="33"/>
      <c r="BR112" s="33"/>
      <c r="BS112" s="33"/>
      <c r="BT112" s="33"/>
      <c r="BU112" s="33"/>
      <c r="BV112" s="33"/>
      <c r="BW112" s="33"/>
      <c r="BX112" s="33"/>
      <c r="BY112" s="33"/>
      <c r="BZ112" s="33"/>
      <c r="CA112" s="33"/>
      <c r="CB112" s="33"/>
      <c r="CC112" s="33"/>
    </row>
    <row r="113" spans="1:98" s="29" customFormat="1" ht="24.75" customHeight="1" x14ac:dyDescent="0.2">
      <c r="A113" s="70"/>
      <c r="D113" s="384"/>
      <c r="E113" s="70"/>
      <c r="F113" s="70"/>
      <c r="G113" s="70"/>
      <c r="H113" s="70"/>
      <c r="I113" s="70"/>
      <c r="J113" s="70"/>
      <c r="K113" s="70"/>
      <c r="L113" s="70"/>
      <c r="M113" s="70"/>
      <c r="N113" s="70"/>
      <c r="O113" s="70"/>
      <c r="P113" s="70"/>
      <c r="Q113" s="70"/>
      <c r="AE113" s="57"/>
      <c r="AS113" s="77"/>
      <c r="AT113" s="170">
        <f>SUM(AG111+AT111)</f>
        <v>1269881</v>
      </c>
      <c r="AU113" s="170">
        <f t="shared" ref="AU113:BE113" si="92">SUM(AH111+AU111)</f>
        <v>269880</v>
      </c>
      <c r="AV113" s="170">
        <f t="shared" si="92"/>
        <v>269880</v>
      </c>
      <c r="AW113" s="170">
        <f t="shared" si="92"/>
        <v>269880</v>
      </c>
      <c r="AX113" s="170">
        <f t="shared" si="92"/>
        <v>769880</v>
      </c>
      <c r="AY113" s="170">
        <f t="shared" si="92"/>
        <v>269880</v>
      </c>
      <c r="AZ113" s="170">
        <f t="shared" si="92"/>
        <v>269880</v>
      </c>
      <c r="BA113" s="170">
        <f t="shared" si="92"/>
        <v>469880</v>
      </c>
      <c r="BB113" s="170">
        <f t="shared" si="92"/>
        <v>269880</v>
      </c>
      <c r="BC113" s="170">
        <f t="shared" si="92"/>
        <v>269880</v>
      </c>
      <c r="BD113" s="170">
        <f t="shared" si="92"/>
        <v>569880</v>
      </c>
      <c r="BE113" s="170">
        <f t="shared" si="92"/>
        <v>269880</v>
      </c>
      <c r="BF113" s="170">
        <f>SUM(AT113:BE113)</f>
        <v>5238561</v>
      </c>
      <c r="BG113" s="57"/>
      <c r="BH113" s="76"/>
      <c r="BI113" s="77">
        <f>SUM(BI111-BI112)</f>
        <v>0</v>
      </c>
      <c r="BJ113" s="57" t="s">
        <v>77</v>
      </c>
      <c r="BK113" s="57"/>
      <c r="BL113" s="33"/>
      <c r="BM113" s="33"/>
      <c r="BN113" s="33"/>
      <c r="BO113" s="33"/>
      <c r="BP113" s="33"/>
      <c r="BQ113" s="33"/>
      <c r="BR113" s="33"/>
      <c r="BS113" s="33"/>
      <c r="BT113" s="33"/>
      <c r="BU113" s="33"/>
      <c r="BV113" s="33"/>
      <c r="BW113" s="33"/>
      <c r="BX113" s="33"/>
      <c r="BY113" s="33"/>
      <c r="BZ113" s="33"/>
      <c r="CA113" s="33"/>
      <c r="CB113" s="33"/>
      <c r="CC113" s="33"/>
    </row>
    <row r="114" spans="1:98" s="29" customFormat="1" ht="16.5" customHeight="1" x14ac:dyDescent="0.2">
      <c r="A114" s="1015" t="s">
        <v>43</v>
      </c>
      <c r="B114" s="1016"/>
      <c r="C114" s="171" t="s">
        <v>174</v>
      </c>
      <c r="D114" s="380"/>
      <c r="E114" s="32"/>
      <c r="F114" s="32"/>
      <c r="G114" s="32"/>
      <c r="H114" s="32"/>
      <c r="I114" s="32"/>
      <c r="J114" s="32"/>
      <c r="K114" s="32"/>
      <c r="L114" s="32"/>
      <c r="M114" s="32"/>
      <c r="N114" s="32"/>
      <c r="O114" s="32"/>
      <c r="P114" s="32"/>
      <c r="Q114" s="32"/>
      <c r="R114" s="32"/>
      <c r="S114" s="32"/>
      <c r="T114" s="174"/>
      <c r="U114" s="174"/>
      <c r="V114" s="174"/>
      <c r="W114" s="174"/>
      <c r="X114" s="174"/>
      <c r="Y114" s="174"/>
      <c r="Z114" s="174"/>
      <c r="AA114" s="174"/>
      <c r="AB114" s="174"/>
      <c r="AC114" s="174"/>
      <c r="AD114" s="174"/>
      <c r="AE114" s="175"/>
      <c r="AF114" s="32"/>
      <c r="AG114" s="174"/>
      <c r="AH114" s="174"/>
      <c r="AI114" s="174"/>
      <c r="AJ114" s="174"/>
      <c r="AK114" s="174"/>
      <c r="AL114" s="174"/>
      <c r="AM114" s="174"/>
      <c r="AN114" s="174"/>
      <c r="AO114" s="174"/>
      <c r="AP114" s="174"/>
      <c r="AQ114" s="174"/>
      <c r="AR114" s="174"/>
      <c r="AS114" s="176"/>
      <c r="AT114" s="174"/>
      <c r="AU114" s="174"/>
      <c r="AV114" s="174"/>
      <c r="AW114" s="174"/>
      <c r="AX114" s="174"/>
      <c r="AY114" s="708"/>
      <c r="AZ114" s="174"/>
      <c r="BA114" s="174"/>
      <c r="BB114" s="174"/>
      <c r="BC114" s="174"/>
      <c r="BD114" s="174"/>
      <c r="BE114" s="174"/>
      <c r="BF114" s="176"/>
      <c r="BG114" s="176"/>
      <c r="BH114" s="173"/>
      <c r="BI114" s="177"/>
      <c r="BJ114" s="173"/>
      <c r="BK114" s="174"/>
      <c r="BL114" s="174"/>
      <c r="BM114" s="174"/>
      <c r="BN114" s="174"/>
      <c r="BO114" s="174"/>
      <c r="BP114" s="175"/>
      <c r="BQ114" s="174"/>
      <c r="BR114" s="174"/>
      <c r="BS114" s="174"/>
      <c r="BT114" s="174"/>
      <c r="BU114" s="174"/>
      <c r="BV114" s="176"/>
      <c r="BW114" s="176"/>
      <c r="BX114" s="176"/>
      <c r="BY114" s="173"/>
      <c r="BZ114" s="177"/>
      <c r="CA114" s="176"/>
      <c r="CB114" s="176"/>
      <c r="CC114" s="33"/>
      <c r="CD114" s="33"/>
      <c r="CE114" s="33"/>
      <c r="CF114" s="33"/>
      <c r="CG114" s="33"/>
      <c r="CH114" s="178"/>
      <c r="CI114" s="33"/>
      <c r="CJ114" s="33"/>
      <c r="CK114" s="33"/>
      <c r="CL114" s="33"/>
      <c r="CM114" s="33"/>
      <c r="CN114" s="33"/>
      <c r="CO114" s="33"/>
      <c r="CP114" s="33"/>
      <c r="CQ114" s="33"/>
      <c r="CR114" s="33"/>
      <c r="CS114" s="33"/>
      <c r="CT114" s="33"/>
    </row>
    <row r="115" spans="1:98" s="29" customFormat="1" ht="16.5" customHeight="1" x14ac:dyDescent="0.2">
      <c r="A115" s="1017" t="s">
        <v>44</v>
      </c>
      <c r="B115" s="1018"/>
      <c r="C115" s="180" t="s">
        <v>151</v>
      </c>
      <c r="D115" s="381"/>
      <c r="E115" s="181"/>
      <c r="F115" s="181"/>
      <c r="G115" s="181"/>
      <c r="H115" s="181"/>
      <c r="I115" s="181"/>
      <c r="J115" s="181"/>
      <c r="K115" s="181"/>
      <c r="L115" s="181"/>
      <c r="M115" s="181"/>
      <c r="N115" s="181"/>
      <c r="O115" s="181"/>
      <c r="P115" s="181"/>
      <c r="Q115" s="181"/>
      <c r="R115" s="181"/>
      <c r="S115" s="181"/>
      <c r="T115" s="182"/>
      <c r="U115" s="182"/>
      <c r="V115" s="182"/>
      <c r="W115" s="182"/>
      <c r="X115" s="182"/>
      <c r="Y115" s="182"/>
      <c r="Z115" s="182"/>
      <c r="AA115" s="182"/>
      <c r="AB115" s="182"/>
      <c r="AC115" s="182"/>
      <c r="AD115" s="182"/>
      <c r="AE115" s="183"/>
      <c r="AF115" s="181"/>
      <c r="AG115" s="182"/>
      <c r="AH115" s="182"/>
      <c r="AI115" s="182"/>
      <c r="AJ115" s="182"/>
      <c r="AK115" s="182"/>
      <c r="AL115" s="182"/>
      <c r="AM115" s="182"/>
      <c r="AN115" s="182"/>
      <c r="AO115" s="182"/>
      <c r="AP115" s="182"/>
      <c r="AQ115" s="182"/>
      <c r="AR115" s="182"/>
      <c r="AS115" s="183"/>
      <c r="AT115" s="182"/>
      <c r="AU115" s="182"/>
      <c r="AV115" s="182"/>
      <c r="AW115" s="182"/>
      <c r="AX115" s="182"/>
      <c r="AY115" s="182"/>
      <c r="AZ115" s="182"/>
      <c r="BA115" s="182"/>
      <c r="BB115" s="182"/>
      <c r="BC115" s="182"/>
      <c r="BD115" s="182"/>
      <c r="BE115" s="182"/>
      <c r="BF115" s="183"/>
      <c r="BG115" s="183"/>
      <c r="BH115" s="179"/>
      <c r="BI115" s="184"/>
      <c r="BJ115" s="173"/>
      <c r="BK115" s="32"/>
      <c r="BL115" s="32"/>
      <c r="BM115" s="32"/>
      <c r="BN115" s="32"/>
      <c r="BO115" s="32"/>
      <c r="BP115" s="32"/>
      <c r="BQ115" s="32"/>
      <c r="BR115" s="32"/>
      <c r="BS115" s="32"/>
      <c r="BT115" s="32"/>
      <c r="BU115" s="32"/>
      <c r="BV115" s="32"/>
      <c r="BW115" s="32"/>
      <c r="BX115" s="32"/>
      <c r="BY115" s="32"/>
      <c r="BZ115" s="32"/>
      <c r="CA115" s="176"/>
      <c r="CB115" s="176"/>
      <c r="CC115" s="33">
        <v>1100000</v>
      </c>
      <c r="CD115" s="33"/>
      <c r="CE115" s="33"/>
      <c r="CF115" s="33"/>
      <c r="CG115" s="33"/>
      <c r="CH115" s="178"/>
      <c r="CI115" s="33"/>
      <c r="CJ115" s="33"/>
      <c r="CK115" s="33"/>
      <c r="CL115" s="33"/>
      <c r="CM115" s="33"/>
      <c r="CN115" s="33"/>
      <c r="CO115" s="33"/>
      <c r="CP115" s="33"/>
      <c r="CQ115" s="33"/>
      <c r="CR115" s="33"/>
      <c r="CS115" s="33"/>
      <c r="CT115" s="33"/>
    </row>
    <row r="116" spans="1:98" s="8" customFormat="1" ht="48.75" customHeight="1" x14ac:dyDescent="0.2">
      <c r="A116" s="1019" t="s">
        <v>45</v>
      </c>
      <c r="B116" s="1022" t="s">
        <v>46</v>
      </c>
      <c r="C116" s="1022" t="s">
        <v>62</v>
      </c>
      <c r="D116" s="1025" t="s">
        <v>47</v>
      </c>
      <c r="E116" s="1025"/>
      <c r="F116" s="1025"/>
      <c r="G116" s="1025"/>
      <c r="H116" s="1025"/>
      <c r="I116" s="1025"/>
      <c r="J116" s="1025"/>
      <c r="K116" s="1025"/>
      <c r="L116" s="1025"/>
      <c r="M116" s="1025"/>
      <c r="N116" s="1025"/>
      <c r="O116" s="1025"/>
      <c r="P116" s="1025"/>
      <c r="Q116" s="1025"/>
      <c r="R116" s="1022" t="s">
        <v>59</v>
      </c>
      <c r="S116" s="1036" t="s">
        <v>56</v>
      </c>
      <c r="T116" s="1037"/>
      <c r="U116" s="1037"/>
      <c r="V116" s="1037"/>
      <c r="W116" s="1037"/>
      <c r="X116" s="1037"/>
      <c r="Y116" s="1037"/>
      <c r="Z116" s="1037"/>
      <c r="AA116" s="1037"/>
      <c r="AB116" s="1037"/>
      <c r="AC116" s="1037"/>
      <c r="AD116" s="1037"/>
      <c r="AE116" s="1038"/>
      <c r="AF116" s="1039" t="s">
        <v>38</v>
      </c>
      <c r="AG116" s="1039"/>
      <c r="AH116" s="1039"/>
      <c r="AI116" s="1039"/>
      <c r="AJ116" s="1039"/>
      <c r="AK116" s="1039"/>
      <c r="AL116" s="1039"/>
      <c r="AM116" s="1039"/>
      <c r="AN116" s="1039"/>
      <c r="AO116" s="1039"/>
      <c r="AP116" s="1039"/>
      <c r="AQ116" s="1039"/>
      <c r="AR116" s="1039"/>
      <c r="AS116" s="1039"/>
      <c r="AT116" s="1040" t="s">
        <v>82</v>
      </c>
      <c r="AU116" s="1041"/>
      <c r="AV116" s="1041"/>
      <c r="AW116" s="1041"/>
      <c r="AX116" s="1041"/>
      <c r="AY116" s="1041"/>
      <c r="AZ116" s="1041"/>
      <c r="BA116" s="1041"/>
      <c r="BB116" s="1041"/>
      <c r="BC116" s="1041"/>
      <c r="BD116" s="1041"/>
      <c r="BE116" s="1041"/>
      <c r="BF116" s="1042"/>
      <c r="BG116" s="1022" t="s">
        <v>78</v>
      </c>
      <c r="BH116" s="1022" t="s">
        <v>561</v>
      </c>
      <c r="BI116" s="1026" t="s">
        <v>79</v>
      </c>
      <c r="BJ116" s="173"/>
      <c r="BK116" s="32"/>
      <c r="BL116" s="32"/>
      <c r="BM116" s="32"/>
      <c r="BN116" s="32"/>
      <c r="BO116" s="32"/>
      <c r="BP116" s="32"/>
      <c r="BQ116" s="32"/>
      <c r="BR116" s="32"/>
      <c r="BS116" s="32"/>
      <c r="BT116" s="32"/>
      <c r="BU116" s="32"/>
      <c r="BV116" s="32"/>
      <c r="BW116" s="32"/>
      <c r="BX116" s="32"/>
      <c r="BY116" s="32"/>
      <c r="BZ116" s="32"/>
      <c r="CA116" s="34"/>
      <c r="CB116" s="34"/>
    </row>
    <row r="117" spans="1:98" s="8" customFormat="1" ht="48.75" customHeight="1" x14ac:dyDescent="0.2">
      <c r="A117" s="1020"/>
      <c r="B117" s="1023"/>
      <c r="C117" s="1023"/>
      <c r="D117" s="1029" t="s">
        <v>57</v>
      </c>
      <c r="E117" s="1031" t="s">
        <v>58</v>
      </c>
      <c r="F117" s="1032"/>
      <c r="G117" s="1032"/>
      <c r="H117" s="1032"/>
      <c r="I117" s="1032"/>
      <c r="J117" s="1032"/>
      <c r="K117" s="1032"/>
      <c r="L117" s="1032"/>
      <c r="M117" s="1032"/>
      <c r="N117" s="1032"/>
      <c r="O117" s="1032"/>
      <c r="P117" s="1032"/>
      <c r="Q117" s="1032"/>
      <c r="R117" s="1023"/>
      <c r="S117" s="1033" t="s">
        <v>57</v>
      </c>
      <c r="T117" s="1031" t="s">
        <v>58</v>
      </c>
      <c r="U117" s="1032"/>
      <c r="V117" s="1032"/>
      <c r="W117" s="1032"/>
      <c r="X117" s="1032"/>
      <c r="Y117" s="1032"/>
      <c r="Z117" s="1032"/>
      <c r="AA117" s="1032"/>
      <c r="AB117" s="1032"/>
      <c r="AC117" s="1032"/>
      <c r="AD117" s="1032"/>
      <c r="AE117" s="1035"/>
      <c r="AF117" s="1033" t="s">
        <v>57</v>
      </c>
      <c r="AG117" s="1031" t="s">
        <v>58</v>
      </c>
      <c r="AH117" s="1032"/>
      <c r="AI117" s="1032"/>
      <c r="AJ117" s="1032"/>
      <c r="AK117" s="1032"/>
      <c r="AL117" s="1032"/>
      <c r="AM117" s="1032"/>
      <c r="AN117" s="1032"/>
      <c r="AO117" s="1032"/>
      <c r="AP117" s="1032"/>
      <c r="AQ117" s="1032"/>
      <c r="AR117" s="1032"/>
      <c r="AS117" s="1035"/>
      <c r="AT117" s="1043"/>
      <c r="AU117" s="1044"/>
      <c r="AV117" s="1044"/>
      <c r="AW117" s="1044"/>
      <c r="AX117" s="1044"/>
      <c r="AY117" s="1044"/>
      <c r="AZ117" s="1044"/>
      <c r="BA117" s="1044"/>
      <c r="BB117" s="1044"/>
      <c r="BC117" s="1044"/>
      <c r="BD117" s="1044"/>
      <c r="BE117" s="1044"/>
      <c r="BF117" s="1045"/>
      <c r="BG117" s="1023"/>
      <c r="BH117" s="1023"/>
      <c r="BI117" s="1027"/>
      <c r="BJ117" s="173"/>
      <c r="BK117" s="32"/>
      <c r="BL117" s="32"/>
      <c r="BM117" s="32"/>
      <c r="BN117" s="32"/>
      <c r="BO117" s="32"/>
      <c r="BP117" s="32"/>
      <c r="BQ117" s="32"/>
      <c r="BR117" s="32"/>
      <c r="BS117" s="32"/>
      <c r="BT117" s="32"/>
      <c r="BU117" s="32"/>
      <c r="BV117" s="32"/>
      <c r="BW117" s="32"/>
      <c r="BX117" s="32"/>
      <c r="BY117" s="32"/>
      <c r="BZ117" s="32"/>
      <c r="CA117" s="34"/>
      <c r="CB117" s="34"/>
    </row>
    <row r="118" spans="1:98" s="6" customFormat="1" ht="28.5" customHeight="1" x14ac:dyDescent="0.2">
      <c r="A118" s="1021"/>
      <c r="B118" s="1024"/>
      <c r="C118" s="1024"/>
      <c r="D118" s="1030"/>
      <c r="E118" s="35">
        <v>1</v>
      </c>
      <c r="F118" s="35">
        <v>2</v>
      </c>
      <c r="G118" s="35">
        <v>3</v>
      </c>
      <c r="H118" s="35">
        <v>4</v>
      </c>
      <c r="I118" s="35">
        <v>5</v>
      </c>
      <c r="J118" s="35">
        <v>6</v>
      </c>
      <c r="K118" s="35">
        <v>7</v>
      </c>
      <c r="L118" s="35">
        <v>8</v>
      </c>
      <c r="M118" s="35">
        <v>9</v>
      </c>
      <c r="N118" s="35">
        <v>10</v>
      </c>
      <c r="O118" s="35">
        <v>11</v>
      </c>
      <c r="P118" s="35">
        <v>12</v>
      </c>
      <c r="Q118" s="35" t="s">
        <v>61</v>
      </c>
      <c r="R118" s="1024"/>
      <c r="S118" s="1034"/>
      <c r="T118" s="35">
        <v>1</v>
      </c>
      <c r="U118" s="35">
        <v>2</v>
      </c>
      <c r="V118" s="35">
        <v>3</v>
      </c>
      <c r="W118" s="35">
        <v>4</v>
      </c>
      <c r="X118" s="35">
        <v>5</v>
      </c>
      <c r="Y118" s="35">
        <v>6</v>
      </c>
      <c r="Z118" s="35">
        <v>7</v>
      </c>
      <c r="AA118" s="35">
        <v>8</v>
      </c>
      <c r="AB118" s="35">
        <v>9</v>
      </c>
      <c r="AC118" s="35">
        <v>10</v>
      </c>
      <c r="AD118" s="35">
        <v>11</v>
      </c>
      <c r="AE118" s="35">
        <v>12</v>
      </c>
      <c r="AF118" s="1034"/>
      <c r="AG118" s="35">
        <v>1</v>
      </c>
      <c r="AH118" s="35">
        <v>2</v>
      </c>
      <c r="AI118" s="35">
        <v>3</v>
      </c>
      <c r="AJ118" s="35">
        <v>4</v>
      </c>
      <c r="AK118" s="35">
        <v>5</v>
      </c>
      <c r="AL118" s="35">
        <v>6</v>
      </c>
      <c r="AM118" s="35">
        <v>7</v>
      </c>
      <c r="AN118" s="35">
        <v>8</v>
      </c>
      <c r="AO118" s="35">
        <v>9</v>
      </c>
      <c r="AP118" s="35">
        <v>10</v>
      </c>
      <c r="AQ118" s="35">
        <v>11</v>
      </c>
      <c r="AR118" s="35">
        <v>12</v>
      </c>
      <c r="AS118" s="35" t="s">
        <v>51</v>
      </c>
      <c r="AT118" s="266">
        <v>1</v>
      </c>
      <c r="AU118" s="266">
        <v>2</v>
      </c>
      <c r="AV118" s="266">
        <v>3</v>
      </c>
      <c r="AW118" s="266">
        <v>4</v>
      </c>
      <c r="AX118" s="266">
        <v>5</v>
      </c>
      <c r="AY118" s="266">
        <v>6</v>
      </c>
      <c r="AZ118" s="266">
        <v>7</v>
      </c>
      <c r="BA118" s="266">
        <v>8</v>
      </c>
      <c r="BB118" s="266">
        <v>9</v>
      </c>
      <c r="BC118" s="266">
        <v>10</v>
      </c>
      <c r="BD118" s="266">
        <v>11</v>
      </c>
      <c r="BE118" s="266">
        <v>12</v>
      </c>
      <c r="BF118" s="35" t="s">
        <v>51</v>
      </c>
      <c r="BG118" s="1024"/>
      <c r="BH118" s="1024"/>
      <c r="BI118" s="1028"/>
      <c r="BJ118" s="7"/>
      <c r="BK118" s="36"/>
      <c r="BL118" s="36"/>
      <c r="BM118" s="36"/>
      <c r="BN118" s="36"/>
      <c r="BO118" s="36"/>
      <c r="BP118" s="36"/>
      <c r="BQ118" s="36"/>
      <c r="BR118" s="36"/>
      <c r="BS118" s="36"/>
      <c r="BT118" s="36"/>
      <c r="BU118" s="36"/>
      <c r="BV118" s="36"/>
      <c r="BW118" s="36"/>
      <c r="BX118" s="36"/>
      <c r="BY118" s="36"/>
      <c r="BZ118" s="36"/>
      <c r="CA118" s="36"/>
      <c r="CB118" s="36"/>
    </row>
    <row r="119" spans="1:98" s="7" customFormat="1" ht="24.75" customHeight="1" x14ac:dyDescent="0.2">
      <c r="A119" s="58"/>
      <c r="B119" s="949" t="s">
        <v>175</v>
      </c>
      <c r="C119" s="38" t="s">
        <v>65</v>
      </c>
      <c r="D119" s="954">
        <v>1500</v>
      </c>
      <c r="E119" s="955">
        <v>1500</v>
      </c>
      <c r="F119" s="39"/>
      <c r="G119" s="39"/>
      <c r="H119" s="39"/>
      <c r="I119" s="39"/>
      <c r="J119" s="39"/>
      <c r="K119" s="39"/>
      <c r="L119" s="39"/>
      <c r="M119" s="39"/>
      <c r="N119" s="39"/>
      <c r="O119" s="39"/>
      <c r="P119" s="39"/>
      <c r="Q119" s="40">
        <f t="shared" ref="Q119:Q124" si="93">SUM(E119:P119)</f>
        <v>1500</v>
      </c>
      <c r="R119" s="108" t="s">
        <v>42</v>
      </c>
      <c r="S119" s="951">
        <v>500</v>
      </c>
      <c r="T119" s="109">
        <v>300</v>
      </c>
      <c r="U119" s="42"/>
      <c r="V119" s="42"/>
      <c r="W119" s="42"/>
      <c r="X119" s="42"/>
      <c r="Y119" s="42"/>
      <c r="Z119" s="42"/>
      <c r="AA119" s="42"/>
      <c r="AB119" s="42"/>
      <c r="AC119" s="42"/>
      <c r="AD119" s="42"/>
      <c r="AE119" s="42"/>
      <c r="AF119" s="94">
        <f t="shared" ref="AF119:AF124" si="94">SUM(Q119*S119)</f>
        <v>750000</v>
      </c>
      <c r="AG119" s="95">
        <f t="shared" ref="AG119:AI124" si="95">T119*E119</f>
        <v>450000</v>
      </c>
      <c r="AH119" s="95">
        <f t="shared" si="95"/>
        <v>0</v>
      </c>
      <c r="AI119" s="95">
        <f t="shared" si="95"/>
        <v>0</v>
      </c>
      <c r="AJ119" s="95">
        <f t="shared" ref="AJ119:AR124" si="96">W119*H119</f>
        <v>0</v>
      </c>
      <c r="AK119" s="95">
        <f t="shared" si="96"/>
        <v>0</v>
      </c>
      <c r="AL119" s="95">
        <f t="shared" si="96"/>
        <v>0</v>
      </c>
      <c r="AM119" s="95">
        <f t="shared" si="96"/>
        <v>0</v>
      </c>
      <c r="AN119" s="95">
        <f t="shared" si="96"/>
        <v>0</v>
      </c>
      <c r="AO119" s="95">
        <f t="shared" si="96"/>
        <v>0</v>
      </c>
      <c r="AP119" s="95">
        <f t="shared" si="96"/>
        <v>0</v>
      </c>
      <c r="AQ119" s="95">
        <f t="shared" si="96"/>
        <v>0</v>
      </c>
      <c r="AR119" s="95">
        <f t="shared" si="96"/>
        <v>0</v>
      </c>
      <c r="AS119" s="96">
        <f t="shared" ref="AS119:AS124" si="97">SUM(AG119:AR119)</f>
        <v>450000</v>
      </c>
      <c r="AT119" s="95">
        <f>SUM(AG119*4%)</f>
        <v>18000</v>
      </c>
      <c r="AU119" s="95">
        <f t="shared" ref="AU119:AU124" si="98">SUM(AH119*14%)</f>
        <v>0</v>
      </c>
      <c r="AV119" s="95">
        <f t="shared" ref="AV119:BE124" si="99">SUM(AI119*14%)</f>
        <v>0</v>
      </c>
      <c r="AW119" s="95">
        <f t="shared" si="99"/>
        <v>0</v>
      </c>
      <c r="AX119" s="95">
        <f t="shared" si="99"/>
        <v>0</v>
      </c>
      <c r="AY119" s="95">
        <f t="shared" si="99"/>
        <v>0</v>
      </c>
      <c r="AZ119" s="95">
        <f t="shared" si="99"/>
        <v>0</v>
      </c>
      <c r="BA119" s="95">
        <f t="shared" si="99"/>
        <v>0</v>
      </c>
      <c r="BB119" s="95">
        <f t="shared" si="99"/>
        <v>0</v>
      </c>
      <c r="BC119" s="95">
        <f t="shared" si="99"/>
        <v>0</v>
      </c>
      <c r="BD119" s="95">
        <f t="shared" si="99"/>
        <v>0</v>
      </c>
      <c r="BE119" s="95">
        <f t="shared" si="99"/>
        <v>0</v>
      </c>
      <c r="BF119" s="97">
        <f t="shared" ref="BF119:BF124" si="100">SUM(AT119:BE119)</f>
        <v>18000</v>
      </c>
      <c r="BG119" s="98">
        <f t="shared" ref="BG119:BG125" si="101">AF119-AS119-BF119</f>
        <v>282000</v>
      </c>
      <c r="BH119" s="99">
        <f t="shared" ref="BH119:BH124" si="102">S119*D119</f>
        <v>750000</v>
      </c>
      <c r="BI119" s="100">
        <f t="shared" ref="BI119:BI124" si="103">BH119-AS119-BF119</f>
        <v>282000</v>
      </c>
      <c r="BJ119" s="268">
        <f t="shared" ref="BJ119:BJ124" si="104">SUM(Q119/D119)</f>
        <v>1</v>
      </c>
      <c r="BK119" s="52"/>
      <c r="BL119" s="52"/>
      <c r="BM119" s="52"/>
      <c r="BN119" s="52"/>
      <c r="BO119" s="52"/>
      <c r="BP119" s="61"/>
      <c r="BQ119" s="61"/>
      <c r="BR119" s="61"/>
      <c r="BS119" s="61"/>
      <c r="BT119" s="61"/>
      <c r="BU119" s="61"/>
      <c r="BV119" s="61"/>
      <c r="BW119" s="61"/>
      <c r="BX119" s="61"/>
      <c r="BY119" s="61"/>
      <c r="BZ119" s="61"/>
      <c r="CA119" s="61"/>
      <c r="CB119" s="61"/>
    </row>
    <row r="120" spans="1:98" s="7" customFormat="1" ht="24.75" customHeight="1" x14ac:dyDescent="0.2">
      <c r="A120" s="58"/>
      <c r="B120" s="949" t="s">
        <v>167</v>
      </c>
      <c r="C120" s="38" t="s">
        <v>65</v>
      </c>
      <c r="D120" s="954">
        <v>3</v>
      </c>
      <c r="E120" s="955">
        <v>3</v>
      </c>
      <c r="F120" s="39"/>
      <c r="G120" s="39"/>
      <c r="H120" s="39"/>
      <c r="I120" s="39"/>
      <c r="J120" s="39"/>
      <c r="K120" s="39"/>
      <c r="L120" s="39"/>
      <c r="M120" s="39"/>
      <c r="N120" s="39"/>
      <c r="O120" s="39"/>
      <c r="P120" s="39"/>
      <c r="Q120" s="40">
        <f t="shared" si="93"/>
        <v>3</v>
      </c>
      <c r="R120" s="108" t="s">
        <v>168</v>
      </c>
      <c r="S120" s="951">
        <v>25000</v>
      </c>
      <c r="T120" s="109">
        <v>24000</v>
      </c>
      <c r="U120" s="42"/>
      <c r="V120" s="42"/>
      <c r="W120" s="42"/>
      <c r="X120" s="42"/>
      <c r="Y120" s="42"/>
      <c r="Z120" s="42"/>
      <c r="AA120" s="42"/>
      <c r="AB120" s="42"/>
      <c r="AC120" s="42"/>
      <c r="AD120" s="42"/>
      <c r="AE120" s="42"/>
      <c r="AF120" s="94">
        <f t="shared" si="94"/>
        <v>75000</v>
      </c>
      <c r="AG120" s="95">
        <f t="shared" si="95"/>
        <v>72000</v>
      </c>
      <c r="AH120" s="95">
        <f t="shared" si="95"/>
        <v>0</v>
      </c>
      <c r="AI120" s="95">
        <f t="shared" si="95"/>
        <v>0</v>
      </c>
      <c r="AJ120" s="95">
        <f t="shared" si="96"/>
        <v>0</v>
      </c>
      <c r="AK120" s="95">
        <f t="shared" si="96"/>
        <v>0</v>
      </c>
      <c r="AL120" s="95">
        <f t="shared" si="96"/>
        <v>0</v>
      </c>
      <c r="AM120" s="95">
        <f t="shared" si="96"/>
        <v>0</v>
      </c>
      <c r="AN120" s="95">
        <f t="shared" si="96"/>
        <v>0</v>
      </c>
      <c r="AO120" s="95">
        <f t="shared" si="96"/>
        <v>0</v>
      </c>
      <c r="AP120" s="95">
        <f t="shared" si="96"/>
        <v>0</v>
      </c>
      <c r="AQ120" s="95">
        <f t="shared" si="96"/>
        <v>0</v>
      </c>
      <c r="AR120" s="95">
        <f t="shared" si="96"/>
        <v>0</v>
      </c>
      <c r="AS120" s="96">
        <f t="shared" si="97"/>
        <v>72000</v>
      </c>
      <c r="AT120" s="95">
        <f>SUM(AG120*4%)</f>
        <v>2880</v>
      </c>
      <c r="AU120" s="95">
        <f t="shared" si="98"/>
        <v>0</v>
      </c>
      <c r="AV120" s="95">
        <f t="shared" si="99"/>
        <v>0</v>
      </c>
      <c r="AW120" s="95">
        <f t="shared" si="99"/>
        <v>0</v>
      </c>
      <c r="AX120" s="95">
        <f t="shared" si="99"/>
        <v>0</v>
      </c>
      <c r="AY120" s="95">
        <f t="shared" si="99"/>
        <v>0</v>
      </c>
      <c r="AZ120" s="95">
        <f t="shared" si="99"/>
        <v>0</v>
      </c>
      <c r="BA120" s="95">
        <f t="shared" si="99"/>
        <v>0</v>
      </c>
      <c r="BB120" s="95">
        <f t="shared" si="99"/>
        <v>0</v>
      </c>
      <c r="BC120" s="95">
        <f t="shared" si="99"/>
        <v>0</v>
      </c>
      <c r="BD120" s="95">
        <f t="shared" si="99"/>
        <v>0</v>
      </c>
      <c r="BE120" s="95">
        <f t="shared" si="99"/>
        <v>0</v>
      </c>
      <c r="BF120" s="97">
        <f t="shared" si="100"/>
        <v>2880</v>
      </c>
      <c r="BG120" s="98">
        <f t="shared" si="101"/>
        <v>120</v>
      </c>
      <c r="BH120" s="99">
        <f t="shared" si="102"/>
        <v>75000</v>
      </c>
      <c r="BI120" s="100">
        <f t="shared" si="103"/>
        <v>120</v>
      </c>
      <c r="BJ120" s="268">
        <f t="shared" si="104"/>
        <v>1</v>
      </c>
      <c r="BK120" s="52"/>
      <c r="BL120" s="52"/>
      <c r="BM120" s="52"/>
      <c r="BN120" s="52"/>
      <c r="BO120" s="52"/>
      <c r="BP120" s="61"/>
      <c r="BQ120" s="61"/>
      <c r="BR120" s="61"/>
      <c r="BS120" s="61"/>
      <c r="BT120" s="61"/>
      <c r="BU120" s="61"/>
      <c r="BV120" s="61"/>
      <c r="BW120" s="61"/>
      <c r="BX120" s="61"/>
      <c r="BY120" s="61"/>
      <c r="BZ120" s="61"/>
      <c r="CA120" s="61"/>
      <c r="CB120" s="61"/>
    </row>
    <row r="121" spans="1:98" s="7" customFormat="1" ht="24.75" customHeight="1" x14ac:dyDescent="0.2">
      <c r="A121" s="58"/>
      <c r="B121" s="949" t="s">
        <v>176</v>
      </c>
      <c r="C121" s="38" t="s">
        <v>65</v>
      </c>
      <c r="D121" s="954">
        <v>3</v>
      </c>
      <c r="E121" s="955">
        <v>3</v>
      </c>
      <c r="F121" s="39"/>
      <c r="G121" s="39"/>
      <c r="H121" s="39"/>
      <c r="I121" s="39"/>
      <c r="J121" s="39"/>
      <c r="K121" s="39"/>
      <c r="L121" s="39"/>
      <c r="M121" s="39"/>
      <c r="N121" s="39"/>
      <c r="O121" s="39"/>
      <c r="P121" s="39"/>
      <c r="Q121" s="40">
        <f t="shared" si="93"/>
        <v>3</v>
      </c>
      <c r="R121" s="108" t="s">
        <v>180</v>
      </c>
      <c r="S121" s="951">
        <v>500000</v>
      </c>
      <c r="T121" s="951">
        <v>500000</v>
      </c>
      <c r="U121" s="42"/>
      <c r="V121" s="42"/>
      <c r="W121" s="42"/>
      <c r="X121" s="42"/>
      <c r="Y121" s="42"/>
      <c r="Z121" s="42"/>
      <c r="AA121" s="42"/>
      <c r="AB121" s="42"/>
      <c r="AC121" s="42"/>
      <c r="AD121" s="42"/>
      <c r="AE121" s="42"/>
      <c r="AF121" s="94">
        <f t="shared" si="94"/>
        <v>1500000</v>
      </c>
      <c r="AG121" s="95">
        <f t="shared" si="95"/>
        <v>1500000</v>
      </c>
      <c r="AH121" s="95">
        <f t="shared" si="95"/>
        <v>0</v>
      </c>
      <c r="AI121" s="95">
        <f t="shared" si="95"/>
        <v>0</v>
      </c>
      <c r="AJ121" s="95">
        <f t="shared" si="96"/>
        <v>0</v>
      </c>
      <c r="AK121" s="95">
        <f t="shared" si="96"/>
        <v>0</v>
      </c>
      <c r="AL121" s="95">
        <f t="shared" si="96"/>
        <v>0</v>
      </c>
      <c r="AM121" s="95">
        <f t="shared" si="96"/>
        <v>0</v>
      </c>
      <c r="AN121" s="95">
        <f t="shared" si="96"/>
        <v>0</v>
      </c>
      <c r="AO121" s="95">
        <f t="shared" si="96"/>
        <v>0</v>
      </c>
      <c r="AP121" s="95">
        <f t="shared" si="96"/>
        <v>0</v>
      </c>
      <c r="AQ121" s="95">
        <f t="shared" si="96"/>
        <v>0</v>
      </c>
      <c r="AR121" s="95">
        <f t="shared" si="96"/>
        <v>0</v>
      </c>
      <c r="AS121" s="96">
        <f t="shared" si="97"/>
        <v>1500000</v>
      </c>
      <c r="AT121" s="95"/>
      <c r="AU121" s="95">
        <f t="shared" si="98"/>
        <v>0</v>
      </c>
      <c r="AV121" s="95">
        <f t="shared" si="99"/>
        <v>0</v>
      </c>
      <c r="AW121" s="95">
        <f t="shared" si="99"/>
        <v>0</v>
      </c>
      <c r="AX121" s="95">
        <f t="shared" si="99"/>
        <v>0</v>
      </c>
      <c r="AY121" s="95">
        <f t="shared" si="99"/>
        <v>0</v>
      </c>
      <c r="AZ121" s="95">
        <f t="shared" si="99"/>
        <v>0</v>
      </c>
      <c r="BA121" s="95">
        <f t="shared" si="99"/>
        <v>0</v>
      </c>
      <c r="BB121" s="95">
        <f t="shared" si="99"/>
        <v>0</v>
      </c>
      <c r="BC121" s="95">
        <f t="shared" si="99"/>
        <v>0</v>
      </c>
      <c r="BD121" s="95">
        <f t="shared" si="99"/>
        <v>0</v>
      </c>
      <c r="BE121" s="95">
        <f t="shared" si="99"/>
        <v>0</v>
      </c>
      <c r="BF121" s="97">
        <f t="shared" si="100"/>
        <v>0</v>
      </c>
      <c r="BG121" s="98">
        <f t="shared" si="101"/>
        <v>0</v>
      </c>
      <c r="BH121" s="99">
        <f t="shared" si="102"/>
        <v>1500000</v>
      </c>
      <c r="BI121" s="100">
        <f t="shared" si="103"/>
        <v>0</v>
      </c>
      <c r="BJ121" s="268">
        <f t="shared" si="104"/>
        <v>1</v>
      </c>
      <c r="BK121" s="52"/>
      <c r="BL121" s="52"/>
      <c r="BM121" s="52"/>
      <c r="BN121" s="52"/>
      <c r="BO121" s="52"/>
      <c r="BP121" s="52"/>
      <c r="BQ121" s="61"/>
      <c r="BR121" s="61"/>
      <c r="BS121" s="61"/>
      <c r="BT121" s="61"/>
      <c r="BU121" s="61"/>
      <c r="BV121" s="61"/>
      <c r="BW121" s="61"/>
      <c r="BX121" s="61"/>
      <c r="BY121" s="61"/>
      <c r="BZ121" s="61"/>
      <c r="CA121" s="61"/>
      <c r="CB121" s="61"/>
    </row>
    <row r="122" spans="1:98" s="7" customFormat="1" ht="24.75" customHeight="1" x14ac:dyDescent="0.2">
      <c r="A122" s="58"/>
      <c r="B122" s="949" t="s">
        <v>177</v>
      </c>
      <c r="C122" s="38" t="s">
        <v>65</v>
      </c>
      <c r="D122" s="954">
        <v>3</v>
      </c>
      <c r="E122" s="955">
        <v>3</v>
      </c>
      <c r="F122" s="39"/>
      <c r="G122" s="39"/>
      <c r="H122" s="39"/>
      <c r="I122" s="39"/>
      <c r="J122" s="39"/>
      <c r="K122" s="39"/>
      <c r="L122" s="39"/>
      <c r="M122" s="39"/>
      <c r="N122" s="39"/>
      <c r="O122" s="39"/>
      <c r="P122" s="39"/>
      <c r="Q122" s="40">
        <f t="shared" si="93"/>
        <v>3</v>
      </c>
      <c r="R122" s="108" t="s">
        <v>180</v>
      </c>
      <c r="S122" s="951">
        <v>450000</v>
      </c>
      <c r="T122" s="951">
        <v>450000</v>
      </c>
      <c r="U122" s="42"/>
      <c r="V122" s="42"/>
      <c r="W122" s="42"/>
      <c r="X122" s="42"/>
      <c r="Y122" s="42"/>
      <c r="Z122" s="42"/>
      <c r="AA122" s="42"/>
      <c r="AB122" s="42"/>
      <c r="AC122" s="42"/>
      <c r="AD122" s="42"/>
      <c r="AE122" s="42"/>
      <c r="AF122" s="94">
        <f t="shared" si="94"/>
        <v>1350000</v>
      </c>
      <c r="AG122" s="95">
        <f t="shared" si="95"/>
        <v>1350000</v>
      </c>
      <c r="AH122" s="95">
        <f t="shared" si="95"/>
        <v>0</v>
      </c>
      <c r="AI122" s="95">
        <f t="shared" si="95"/>
        <v>0</v>
      </c>
      <c r="AJ122" s="95">
        <f t="shared" si="96"/>
        <v>0</v>
      </c>
      <c r="AK122" s="95">
        <f t="shared" si="96"/>
        <v>0</v>
      </c>
      <c r="AL122" s="95">
        <f t="shared" si="96"/>
        <v>0</v>
      </c>
      <c r="AM122" s="95">
        <f t="shared" si="96"/>
        <v>0</v>
      </c>
      <c r="AN122" s="95">
        <f t="shared" si="96"/>
        <v>0</v>
      </c>
      <c r="AO122" s="95">
        <f t="shared" si="96"/>
        <v>0</v>
      </c>
      <c r="AP122" s="95">
        <f t="shared" si="96"/>
        <v>0</v>
      </c>
      <c r="AQ122" s="95">
        <f t="shared" si="96"/>
        <v>0</v>
      </c>
      <c r="AR122" s="95">
        <f t="shared" si="96"/>
        <v>0</v>
      </c>
      <c r="AS122" s="96">
        <f t="shared" si="97"/>
        <v>1350000</v>
      </c>
      <c r="AT122" s="95"/>
      <c r="AU122" s="95">
        <f t="shared" si="98"/>
        <v>0</v>
      </c>
      <c r="AV122" s="95">
        <f t="shared" si="99"/>
        <v>0</v>
      </c>
      <c r="AW122" s="95">
        <f t="shared" si="99"/>
        <v>0</v>
      </c>
      <c r="AX122" s="95">
        <f t="shared" si="99"/>
        <v>0</v>
      </c>
      <c r="AY122" s="95">
        <f t="shared" si="99"/>
        <v>0</v>
      </c>
      <c r="AZ122" s="95">
        <f t="shared" si="99"/>
        <v>0</v>
      </c>
      <c r="BA122" s="95">
        <f t="shared" si="99"/>
        <v>0</v>
      </c>
      <c r="BB122" s="95">
        <f t="shared" si="99"/>
        <v>0</v>
      </c>
      <c r="BC122" s="95">
        <f t="shared" si="99"/>
        <v>0</v>
      </c>
      <c r="BD122" s="95">
        <f t="shared" si="99"/>
        <v>0</v>
      </c>
      <c r="BE122" s="95">
        <f t="shared" si="99"/>
        <v>0</v>
      </c>
      <c r="BF122" s="97">
        <f t="shared" si="100"/>
        <v>0</v>
      </c>
      <c r="BG122" s="98">
        <f t="shared" si="101"/>
        <v>0</v>
      </c>
      <c r="BH122" s="99">
        <f t="shared" si="102"/>
        <v>1350000</v>
      </c>
      <c r="BI122" s="100">
        <f t="shared" si="103"/>
        <v>0</v>
      </c>
      <c r="BJ122" s="268">
        <f t="shared" si="104"/>
        <v>1</v>
      </c>
      <c r="BK122" s="60"/>
      <c r="BL122" s="110"/>
      <c r="BM122" s="60"/>
      <c r="BN122" s="60"/>
      <c r="BO122" s="61"/>
      <c r="BP122" s="61"/>
      <c r="BQ122" s="61"/>
      <c r="BR122" s="61"/>
      <c r="BS122" s="61"/>
      <c r="BT122" s="61"/>
      <c r="BU122" s="61"/>
      <c r="BV122" s="61"/>
      <c r="BW122" s="61"/>
      <c r="BX122" s="61"/>
      <c r="BY122" s="61"/>
      <c r="BZ122" s="61"/>
      <c r="CA122" s="61"/>
      <c r="CB122" s="61"/>
    </row>
    <row r="123" spans="1:98" s="7" customFormat="1" ht="24.75" customHeight="1" x14ac:dyDescent="0.2">
      <c r="A123" s="58"/>
      <c r="B123" s="949" t="s">
        <v>178</v>
      </c>
      <c r="C123" s="38" t="s">
        <v>65</v>
      </c>
      <c r="D123" s="954">
        <v>3</v>
      </c>
      <c r="E123" s="955">
        <v>3</v>
      </c>
      <c r="F123" s="39"/>
      <c r="G123" s="39"/>
      <c r="H123" s="39"/>
      <c r="I123" s="39"/>
      <c r="J123" s="39"/>
      <c r="K123" s="39"/>
      <c r="L123" s="39"/>
      <c r="M123" s="39"/>
      <c r="N123" s="39"/>
      <c r="O123" s="39"/>
      <c r="P123" s="39"/>
      <c r="Q123" s="40">
        <f t="shared" si="93"/>
        <v>3</v>
      </c>
      <c r="R123" s="108" t="s">
        <v>180</v>
      </c>
      <c r="S123" s="951">
        <v>400000</v>
      </c>
      <c r="T123" s="951">
        <v>400000</v>
      </c>
      <c r="U123" s="42"/>
      <c r="V123" s="42"/>
      <c r="W123" s="42"/>
      <c r="X123" s="42"/>
      <c r="Y123" s="42"/>
      <c r="Z123" s="42"/>
      <c r="AA123" s="42"/>
      <c r="AB123" s="42"/>
      <c r="AC123" s="42"/>
      <c r="AD123" s="42"/>
      <c r="AE123" s="42"/>
      <c r="AF123" s="94">
        <f t="shared" si="94"/>
        <v>1200000</v>
      </c>
      <c r="AG123" s="95">
        <f t="shared" si="95"/>
        <v>1200000</v>
      </c>
      <c r="AH123" s="95">
        <f t="shared" si="95"/>
        <v>0</v>
      </c>
      <c r="AI123" s="95">
        <f t="shared" si="95"/>
        <v>0</v>
      </c>
      <c r="AJ123" s="95">
        <f t="shared" si="96"/>
        <v>0</v>
      </c>
      <c r="AK123" s="95">
        <f t="shared" si="96"/>
        <v>0</v>
      </c>
      <c r="AL123" s="95">
        <f t="shared" si="96"/>
        <v>0</v>
      </c>
      <c r="AM123" s="95">
        <f t="shared" si="96"/>
        <v>0</v>
      </c>
      <c r="AN123" s="95">
        <f t="shared" si="96"/>
        <v>0</v>
      </c>
      <c r="AO123" s="95">
        <f t="shared" si="96"/>
        <v>0</v>
      </c>
      <c r="AP123" s="95">
        <f t="shared" si="96"/>
        <v>0</v>
      </c>
      <c r="AQ123" s="95">
        <f t="shared" si="96"/>
        <v>0</v>
      </c>
      <c r="AR123" s="95">
        <f t="shared" si="96"/>
        <v>0</v>
      </c>
      <c r="AS123" s="96">
        <f t="shared" si="97"/>
        <v>1200000</v>
      </c>
      <c r="AT123" s="95"/>
      <c r="AU123" s="95">
        <f t="shared" si="98"/>
        <v>0</v>
      </c>
      <c r="AV123" s="95">
        <f t="shared" si="99"/>
        <v>0</v>
      </c>
      <c r="AW123" s="95">
        <f t="shared" si="99"/>
        <v>0</v>
      </c>
      <c r="AX123" s="95">
        <f t="shared" si="99"/>
        <v>0</v>
      </c>
      <c r="AY123" s="95">
        <f t="shared" si="99"/>
        <v>0</v>
      </c>
      <c r="AZ123" s="95">
        <f t="shared" si="99"/>
        <v>0</v>
      </c>
      <c r="BA123" s="95">
        <f t="shared" si="99"/>
        <v>0</v>
      </c>
      <c r="BB123" s="95">
        <f t="shared" si="99"/>
        <v>0</v>
      </c>
      <c r="BC123" s="95">
        <f t="shared" si="99"/>
        <v>0</v>
      </c>
      <c r="BD123" s="95">
        <f t="shared" si="99"/>
        <v>0</v>
      </c>
      <c r="BE123" s="95">
        <f t="shared" si="99"/>
        <v>0</v>
      </c>
      <c r="BF123" s="97">
        <f t="shared" si="100"/>
        <v>0</v>
      </c>
      <c r="BG123" s="98">
        <f t="shared" si="101"/>
        <v>0</v>
      </c>
      <c r="BH123" s="99">
        <f t="shared" si="102"/>
        <v>1200000</v>
      </c>
      <c r="BI123" s="100">
        <f t="shared" si="103"/>
        <v>0</v>
      </c>
      <c r="BJ123" s="268">
        <f t="shared" si="104"/>
        <v>1</v>
      </c>
      <c r="BK123" s="60"/>
      <c r="BL123" s="110"/>
      <c r="BM123" s="60"/>
      <c r="BN123" s="60"/>
      <c r="BO123" s="61"/>
      <c r="BP123" s="61"/>
      <c r="BQ123" s="61"/>
      <c r="BR123" s="61"/>
      <c r="BS123" s="61"/>
      <c r="BT123" s="61"/>
      <c r="BU123" s="61"/>
      <c r="BV123" s="61"/>
      <c r="BW123" s="61"/>
      <c r="BX123" s="61"/>
      <c r="BY123" s="61"/>
      <c r="BZ123" s="61"/>
      <c r="CA123" s="61"/>
      <c r="CB123" s="61"/>
    </row>
    <row r="124" spans="1:98" s="7" customFormat="1" ht="24.75" customHeight="1" thickBot="1" x14ac:dyDescent="0.25">
      <c r="A124" s="58"/>
      <c r="B124" s="949" t="s">
        <v>179</v>
      </c>
      <c r="C124" s="38" t="s">
        <v>65</v>
      </c>
      <c r="D124" s="954">
        <v>18</v>
      </c>
      <c r="E124" s="956">
        <v>18</v>
      </c>
      <c r="F124" s="39"/>
      <c r="G124" s="39"/>
      <c r="H124" s="39"/>
      <c r="I124" s="39"/>
      <c r="J124" s="39"/>
      <c r="K124" s="39"/>
      <c r="L124" s="39"/>
      <c r="M124" s="39"/>
      <c r="N124" s="39"/>
      <c r="O124" s="39"/>
      <c r="P124" s="39"/>
      <c r="Q124" s="40">
        <f t="shared" si="93"/>
        <v>18</v>
      </c>
      <c r="R124" s="108" t="s">
        <v>180</v>
      </c>
      <c r="S124" s="951">
        <v>300000</v>
      </c>
      <c r="T124" s="951">
        <v>300000</v>
      </c>
      <c r="U124" s="42"/>
      <c r="V124" s="42"/>
      <c r="W124" s="42"/>
      <c r="X124" s="42"/>
      <c r="Y124" s="42"/>
      <c r="Z124" s="42"/>
      <c r="AA124" s="42"/>
      <c r="AB124" s="42"/>
      <c r="AC124" s="42"/>
      <c r="AD124" s="42"/>
      <c r="AE124" s="42"/>
      <c r="AF124" s="94">
        <f t="shared" si="94"/>
        <v>5400000</v>
      </c>
      <c r="AG124" s="95">
        <f t="shared" si="95"/>
        <v>5400000</v>
      </c>
      <c r="AH124" s="95">
        <f t="shared" si="95"/>
        <v>0</v>
      </c>
      <c r="AI124" s="95">
        <f t="shared" si="95"/>
        <v>0</v>
      </c>
      <c r="AJ124" s="95">
        <f t="shared" si="96"/>
        <v>0</v>
      </c>
      <c r="AK124" s="95">
        <f t="shared" si="96"/>
        <v>0</v>
      </c>
      <c r="AL124" s="95">
        <f t="shared" si="96"/>
        <v>0</v>
      </c>
      <c r="AM124" s="95">
        <f t="shared" si="96"/>
        <v>0</v>
      </c>
      <c r="AN124" s="95">
        <f t="shared" si="96"/>
        <v>0</v>
      </c>
      <c r="AO124" s="95">
        <f t="shared" si="96"/>
        <v>0</v>
      </c>
      <c r="AP124" s="95">
        <f t="shared" si="96"/>
        <v>0</v>
      </c>
      <c r="AQ124" s="95">
        <f t="shared" si="96"/>
        <v>0</v>
      </c>
      <c r="AR124" s="95">
        <f t="shared" si="96"/>
        <v>0</v>
      </c>
      <c r="AS124" s="96">
        <f t="shared" si="97"/>
        <v>5400000</v>
      </c>
      <c r="AT124" s="95"/>
      <c r="AU124" s="95">
        <f t="shared" si="98"/>
        <v>0</v>
      </c>
      <c r="AV124" s="95">
        <f t="shared" si="99"/>
        <v>0</v>
      </c>
      <c r="AW124" s="95">
        <f t="shared" si="99"/>
        <v>0</v>
      </c>
      <c r="AX124" s="95">
        <f t="shared" si="99"/>
        <v>0</v>
      </c>
      <c r="AY124" s="95">
        <f t="shared" si="99"/>
        <v>0</v>
      </c>
      <c r="AZ124" s="95">
        <f t="shared" si="99"/>
        <v>0</v>
      </c>
      <c r="BA124" s="95">
        <f t="shared" si="99"/>
        <v>0</v>
      </c>
      <c r="BB124" s="95">
        <f t="shared" si="99"/>
        <v>0</v>
      </c>
      <c r="BC124" s="95">
        <f t="shared" si="99"/>
        <v>0</v>
      </c>
      <c r="BD124" s="95">
        <f t="shared" si="99"/>
        <v>0</v>
      </c>
      <c r="BE124" s="95">
        <f t="shared" si="99"/>
        <v>0</v>
      </c>
      <c r="BF124" s="97">
        <f t="shared" si="100"/>
        <v>0</v>
      </c>
      <c r="BG124" s="98">
        <f t="shared" si="101"/>
        <v>0</v>
      </c>
      <c r="BH124" s="99">
        <f t="shared" si="102"/>
        <v>5400000</v>
      </c>
      <c r="BI124" s="100">
        <f t="shared" si="103"/>
        <v>0</v>
      </c>
      <c r="BJ124" s="268">
        <f t="shared" si="104"/>
        <v>1</v>
      </c>
      <c r="BK124" s="60"/>
      <c r="BL124" s="110"/>
      <c r="BM124" s="60"/>
      <c r="BN124" s="60"/>
      <c r="BO124" s="61"/>
      <c r="BP124" s="61"/>
      <c r="BQ124" s="61"/>
      <c r="BR124" s="61"/>
      <c r="BS124" s="61"/>
      <c r="BT124" s="61"/>
      <c r="BU124" s="61"/>
      <c r="BV124" s="61"/>
      <c r="BW124" s="61"/>
      <c r="BX124" s="61"/>
      <c r="BY124" s="61"/>
      <c r="BZ124" s="61"/>
      <c r="CA124" s="61"/>
      <c r="CB124" s="61"/>
    </row>
    <row r="125" spans="1:98" s="54" customFormat="1" ht="24.75" customHeight="1" thickBot="1" x14ac:dyDescent="0.25">
      <c r="A125" s="62"/>
      <c r="B125" s="63" t="s">
        <v>15</v>
      </c>
      <c r="C125" s="63"/>
      <c r="D125" s="383"/>
      <c r="E125" s="65"/>
      <c r="F125" s="65"/>
      <c r="G125" s="65"/>
      <c r="H125" s="65"/>
      <c r="I125" s="65"/>
      <c r="J125" s="65"/>
      <c r="K125" s="65"/>
      <c r="L125" s="65"/>
      <c r="M125" s="65"/>
      <c r="N125" s="65"/>
      <c r="O125" s="65"/>
      <c r="P125" s="65"/>
      <c r="Q125" s="66"/>
      <c r="R125" s="102"/>
      <c r="S125" s="64"/>
      <c r="T125" s="67"/>
      <c r="U125" s="67"/>
      <c r="V125" s="67"/>
      <c r="W125" s="67"/>
      <c r="X125" s="67"/>
      <c r="Y125" s="67"/>
      <c r="Z125" s="67"/>
      <c r="AA125" s="67"/>
      <c r="AB125" s="67"/>
      <c r="AC125" s="67"/>
      <c r="AD125" s="67"/>
      <c r="AE125" s="67"/>
      <c r="AF125" s="103">
        <f t="shared" ref="AF125:BF125" si="105">SUM(AF119:AF124)</f>
        <v>10275000</v>
      </c>
      <c r="AG125" s="103">
        <f t="shared" si="105"/>
        <v>9972000</v>
      </c>
      <c r="AH125" s="103">
        <f t="shared" si="105"/>
        <v>0</v>
      </c>
      <c r="AI125" s="103">
        <f t="shared" si="105"/>
        <v>0</v>
      </c>
      <c r="AJ125" s="103">
        <f t="shared" ref="AJ125:AR125" si="106">SUM(AJ119:AJ124)</f>
        <v>0</v>
      </c>
      <c r="AK125" s="103">
        <f t="shared" si="106"/>
        <v>0</v>
      </c>
      <c r="AL125" s="103">
        <f t="shared" si="106"/>
        <v>0</v>
      </c>
      <c r="AM125" s="103">
        <f t="shared" si="106"/>
        <v>0</v>
      </c>
      <c r="AN125" s="103">
        <f t="shared" si="106"/>
        <v>0</v>
      </c>
      <c r="AO125" s="103">
        <f t="shared" si="106"/>
        <v>0</v>
      </c>
      <c r="AP125" s="103">
        <f t="shared" si="106"/>
        <v>0</v>
      </c>
      <c r="AQ125" s="103">
        <f t="shared" si="106"/>
        <v>0</v>
      </c>
      <c r="AR125" s="103">
        <f t="shared" si="106"/>
        <v>0</v>
      </c>
      <c r="AS125" s="103">
        <f t="shared" si="105"/>
        <v>9972000</v>
      </c>
      <c r="AT125" s="103">
        <f t="shared" ref="AT125:AU125" si="107">SUM(AT119:AT124)</f>
        <v>20880</v>
      </c>
      <c r="AU125" s="103">
        <f t="shared" si="107"/>
        <v>0</v>
      </c>
      <c r="AV125" s="103">
        <f t="shared" ref="AV125:BE125" si="108">SUM(AV119:AV124)</f>
        <v>0</v>
      </c>
      <c r="AW125" s="103">
        <f t="shared" si="108"/>
        <v>0</v>
      </c>
      <c r="AX125" s="103">
        <f t="shared" si="108"/>
        <v>0</v>
      </c>
      <c r="AY125" s="103">
        <f t="shared" si="108"/>
        <v>0</v>
      </c>
      <c r="AZ125" s="103">
        <f t="shared" si="108"/>
        <v>0</v>
      </c>
      <c r="BA125" s="103">
        <f t="shared" si="108"/>
        <v>0</v>
      </c>
      <c r="BB125" s="103">
        <f t="shared" si="108"/>
        <v>0</v>
      </c>
      <c r="BC125" s="103">
        <f t="shared" si="108"/>
        <v>0</v>
      </c>
      <c r="BD125" s="103">
        <f t="shared" si="108"/>
        <v>0</v>
      </c>
      <c r="BE125" s="103">
        <f t="shared" si="108"/>
        <v>0</v>
      </c>
      <c r="BF125" s="103">
        <f t="shared" si="105"/>
        <v>20880</v>
      </c>
      <c r="BG125" s="104">
        <f t="shared" si="101"/>
        <v>282120</v>
      </c>
      <c r="BH125" s="103">
        <f>SUM(BH119:BH124)</f>
        <v>10275000</v>
      </c>
      <c r="BI125" s="103">
        <f>SUM(BI119:BI124)</f>
        <v>282120</v>
      </c>
      <c r="BJ125" s="269">
        <f>SUM(BJ119:BJ124)/6</f>
        <v>1</v>
      </c>
      <c r="BK125" s="69"/>
      <c r="BL125" s="69"/>
      <c r="BM125" s="69"/>
      <c r="BN125" s="69"/>
      <c r="BO125" s="69"/>
      <c r="BP125" s="69"/>
      <c r="BQ125" s="69"/>
      <c r="BR125" s="69"/>
      <c r="BS125" s="69"/>
      <c r="BT125" s="69"/>
      <c r="BU125" s="69"/>
      <c r="BV125" s="69"/>
      <c r="BW125" s="69"/>
      <c r="BX125" s="69"/>
      <c r="BY125" s="69"/>
      <c r="BZ125" s="69"/>
      <c r="CA125" s="69"/>
      <c r="CB125" s="69"/>
    </row>
    <row r="126" spans="1:98" s="29" customFormat="1" ht="24.75" customHeight="1" x14ac:dyDescent="0.2">
      <c r="A126" s="70"/>
      <c r="D126" s="384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AE126" s="57"/>
      <c r="AS126" s="71"/>
      <c r="BF126" s="72">
        <f>SUM(AS125+BF125)</f>
        <v>9992880</v>
      </c>
      <c r="BG126" s="73">
        <f>AF125-AS125-BF125</f>
        <v>282120</v>
      </c>
      <c r="BH126" s="74">
        <f>SUM(BI125+AS125+BF125)</f>
        <v>10275000</v>
      </c>
      <c r="BI126" s="75">
        <f>SUM(BG125)</f>
        <v>282120</v>
      </c>
      <c r="BJ126" s="57" t="s">
        <v>78</v>
      </c>
      <c r="BK126" s="57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</row>
    <row r="127" spans="1:98" s="29" customFormat="1" ht="24.75" customHeight="1" x14ac:dyDescent="0.2">
      <c r="A127" s="70"/>
      <c r="D127" s="384"/>
      <c r="E127" s="70"/>
      <c r="F127" s="70"/>
      <c r="G127" s="70"/>
      <c r="H127" s="70"/>
      <c r="I127" s="70"/>
      <c r="J127" s="70"/>
      <c r="K127" s="70"/>
      <c r="L127" s="70"/>
      <c r="M127" s="70"/>
      <c r="N127" s="70"/>
      <c r="O127" s="70"/>
      <c r="P127" s="70"/>
      <c r="Q127" s="70"/>
      <c r="AE127" s="57"/>
      <c r="AS127" s="57"/>
      <c r="AT127" s="170">
        <f>SUM(AG125+AT125)</f>
        <v>9992880</v>
      </c>
      <c r="AU127" s="170">
        <f t="shared" ref="AU127:BE127" si="109">SUM(AH125+AU125)</f>
        <v>0</v>
      </c>
      <c r="AV127" s="170">
        <f t="shared" si="109"/>
        <v>0</v>
      </c>
      <c r="AW127" s="170">
        <f t="shared" si="109"/>
        <v>0</v>
      </c>
      <c r="AX127" s="170">
        <f t="shared" si="109"/>
        <v>0</v>
      </c>
      <c r="AY127" s="170">
        <f t="shared" si="109"/>
        <v>0</v>
      </c>
      <c r="AZ127" s="170">
        <f t="shared" si="109"/>
        <v>0</v>
      </c>
      <c r="BA127" s="170">
        <f t="shared" si="109"/>
        <v>0</v>
      </c>
      <c r="BB127" s="170">
        <f t="shared" si="109"/>
        <v>0</v>
      </c>
      <c r="BC127" s="170">
        <f t="shared" si="109"/>
        <v>0</v>
      </c>
      <c r="BD127" s="170">
        <f t="shared" si="109"/>
        <v>0</v>
      </c>
      <c r="BE127" s="170">
        <f t="shared" si="109"/>
        <v>0</v>
      </c>
      <c r="BF127" s="170">
        <f>SUM(AT127:BE127)</f>
        <v>9992880</v>
      </c>
      <c r="BG127" s="57"/>
      <c r="BH127" s="76"/>
      <c r="BI127" s="77">
        <f>SUM(BI125-BI126)</f>
        <v>0</v>
      </c>
      <c r="BJ127" s="57" t="s">
        <v>77</v>
      </c>
      <c r="BK127" s="57"/>
      <c r="BL127" s="33"/>
      <c r="BM127" s="33"/>
      <c r="BN127" s="33"/>
      <c r="BO127" s="33"/>
      <c r="BP127" s="33"/>
      <c r="BQ127" s="33"/>
      <c r="BR127" s="33"/>
      <c r="BS127" s="33"/>
      <c r="BT127" s="33"/>
      <c r="BU127" s="33"/>
      <c r="BV127" s="33"/>
      <c r="BW127" s="33"/>
      <c r="BX127" s="33"/>
      <c r="BY127" s="33"/>
      <c r="BZ127" s="33"/>
      <c r="CA127" s="33"/>
      <c r="CB127" s="33"/>
      <c r="CC127" s="33"/>
    </row>
    <row r="128" spans="1:98" s="29" customFormat="1" ht="16.5" customHeight="1" x14ac:dyDescent="0.2">
      <c r="A128" s="1015" t="s">
        <v>43</v>
      </c>
      <c r="B128" s="1016"/>
      <c r="C128" s="171" t="s">
        <v>181</v>
      </c>
      <c r="D128" s="380"/>
      <c r="E128" s="32"/>
      <c r="F128" s="32"/>
      <c r="G128" s="32"/>
      <c r="H128" s="32"/>
      <c r="I128" s="32"/>
      <c r="J128" s="32"/>
      <c r="K128" s="32"/>
      <c r="L128" s="32"/>
      <c r="M128" s="32"/>
      <c r="N128" s="32"/>
      <c r="O128" s="32"/>
      <c r="P128" s="32"/>
      <c r="Q128" s="32"/>
      <c r="R128" s="32"/>
      <c r="S128" s="32"/>
      <c r="T128" s="174"/>
      <c r="U128" s="174"/>
      <c r="V128" s="174"/>
      <c r="W128" s="174"/>
      <c r="X128" s="174"/>
      <c r="Y128" s="174"/>
      <c r="Z128" s="174"/>
      <c r="AA128" s="174"/>
      <c r="AB128" s="174"/>
      <c r="AC128" s="174"/>
      <c r="AD128" s="174"/>
      <c r="AE128" s="175"/>
      <c r="AF128" s="32"/>
      <c r="AG128" s="174"/>
      <c r="AH128" s="174"/>
      <c r="AI128" s="174"/>
      <c r="AJ128" s="174"/>
      <c r="AK128" s="174"/>
      <c r="AL128" s="174"/>
      <c r="AM128" s="174"/>
      <c r="AN128" s="174"/>
      <c r="AO128" s="174"/>
      <c r="AP128" s="174"/>
      <c r="AQ128" s="174"/>
      <c r="AR128" s="174"/>
      <c r="AS128" s="176"/>
      <c r="AT128" s="174"/>
      <c r="AU128" s="174"/>
      <c r="AV128" s="174"/>
      <c r="AW128" s="174"/>
      <c r="AX128" s="174"/>
      <c r="AY128" s="174"/>
      <c r="AZ128" s="174"/>
      <c r="BA128" s="174"/>
      <c r="BB128" s="174"/>
      <c r="BC128" s="174"/>
      <c r="BD128" s="174"/>
      <c r="BE128" s="174"/>
      <c r="BF128" s="176"/>
      <c r="BG128" s="176"/>
      <c r="BH128" s="173"/>
      <c r="BI128" s="177"/>
      <c r="BJ128" s="173"/>
      <c r="BK128" s="174"/>
      <c r="BL128" s="174"/>
      <c r="BM128" s="174"/>
      <c r="BN128" s="174"/>
      <c r="BO128" s="174"/>
      <c r="BP128" s="175"/>
      <c r="BQ128" s="174"/>
      <c r="BR128" s="174"/>
      <c r="BS128" s="174"/>
      <c r="BT128" s="174"/>
      <c r="BU128" s="174"/>
      <c r="BV128" s="176"/>
      <c r="BW128" s="176"/>
      <c r="BX128" s="176"/>
      <c r="BY128" s="173"/>
      <c r="BZ128" s="177"/>
      <c r="CA128" s="176"/>
      <c r="CB128" s="176"/>
      <c r="CC128" s="33"/>
      <c r="CD128" s="33"/>
      <c r="CE128" s="33"/>
      <c r="CF128" s="33"/>
      <c r="CG128" s="33"/>
      <c r="CH128" s="178"/>
      <c r="CI128" s="33"/>
      <c r="CJ128" s="33"/>
      <c r="CK128" s="33"/>
      <c r="CL128" s="33"/>
      <c r="CM128" s="33"/>
      <c r="CN128" s="33"/>
      <c r="CO128" s="33"/>
      <c r="CP128" s="33"/>
      <c r="CQ128" s="33"/>
      <c r="CR128" s="33"/>
      <c r="CS128" s="33"/>
      <c r="CT128" s="33"/>
    </row>
    <row r="129" spans="1:98" s="29" customFormat="1" ht="16.5" customHeight="1" x14ac:dyDescent="0.2">
      <c r="A129" s="1017" t="s">
        <v>44</v>
      </c>
      <c r="B129" s="1018"/>
      <c r="C129" s="180" t="s">
        <v>151</v>
      </c>
      <c r="D129" s="381"/>
      <c r="E129" s="181"/>
      <c r="F129" s="181"/>
      <c r="G129" s="181"/>
      <c r="H129" s="181"/>
      <c r="I129" s="181"/>
      <c r="J129" s="181"/>
      <c r="K129" s="181"/>
      <c r="L129" s="181"/>
      <c r="M129" s="181"/>
      <c r="N129" s="181"/>
      <c r="O129" s="181"/>
      <c r="P129" s="181"/>
      <c r="Q129" s="181"/>
      <c r="R129" s="181"/>
      <c r="S129" s="181"/>
      <c r="T129" s="182"/>
      <c r="U129" s="182"/>
      <c r="V129" s="182"/>
      <c r="W129" s="182"/>
      <c r="X129" s="182"/>
      <c r="Y129" s="182"/>
      <c r="Z129" s="182"/>
      <c r="AA129" s="182"/>
      <c r="AB129" s="182"/>
      <c r="AC129" s="182"/>
      <c r="AD129" s="182"/>
      <c r="AE129" s="183"/>
      <c r="AF129" s="181"/>
      <c r="AG129" s="182"/>
      <c r="AH129" s="182"/>
      <c r="AI129" s="182"/>
      <c r="AJ129" s="182"/>
      <c r="AK129" s="182"/>
      <c r="AL129" s="182"/>
      <c r="AM129" s="182"/>
      <c r="AN129" s="182"/>
      <c r="AO129" s="182"/>
      <c r="AP129" s="182"/>
      <c r="AQ129" s="182"/>
      <c r="AR129" s="182"/>
      <c r="AS129" s="183"/>
      <c r="AT129" s="182"/>
      <c r="AU129" s="182"/>
      <c r="AV129" s="182"/>
      <c r="AW129" s="182"/>
      <c r="AX129" s="182"/>
      <c r="AY129" s="182"/>
      <c r="AZ129" s="182"/>
      <c r="BA129" s="182"/>
      <c r="BB129" s="182"/>
      <c r="BC129" s="182"/>
      <c r="BD129" s="182"/>
      <c r="BE129" s="182"/>
      <c r="BF129" s="183"/>
      <c r="BG129" s="183"/>
      <c r="BH129" s="179"/>
      <c r="BI129" s="184"/>
      <c r="BJ129" s="173"/>
      <c r="BK129" s="32"/>
      <c r="BL129" s="32"/>
      <c r="BM129" s="32"/>
      <c r="BN129" s="32"/>
      <c r="BO129" s="32"/>
      <c r="BP129" s="32"/>
      <c r="BQ129" s="32"/>
      <c r="BR129" s="32"/>
      <c r="BS129" s="32"/>
      <c r="BT129" s="32"/>
      <c r="BU129" s="32"/>
      <c r="BV129" s="32"/>
      <c r="BW129" s="32"/>
      <c r="BX129" s="32"/>
      <c r="BY129" s="32"/>
      <c r="BZ129" s="32"/>
      <c r="CA129" s="176"/>
      <c r="CB129" s="176"/>
      <c r="CC129" s="33">
        <v>1100000</v>
      </c>
      <c r="CD129" s="33"/>
      <c r="CE129" s="33"/>
      <c r="CF129" s="33"/>
      <c r="CG129" s="33"/>
      <c r="CH129" s="178"/>
      <c r="CI129" s="33"/>
      <c r="CJ129" s="33"/>
      <c r="CK129" s="33"/>
      <c r="CL129" s="33"/>
      <c r="CM129" s="33"/>
      <c r="CN129" s="33"/>
      <c r="CO129" s="33"/>
      <c r="CP129" s="33"/>
      <c r="CQ129" s="33"/>
      <c r="CR129" s="33"/>
      <c r="CS129" s="33"/>
      <c r="CT129" s="33"/>
    </row>
    <row r="130" spans="1:98" s="8" customFormat="1" ht="48.75" customHeight="1" x14ac:dyDescent="0.2">
      <c r="A130" s="1019" t="s">
        <v>45</v>
      </c>
      <c r="B130" s="1022" t="s">
        <v>46</v>
      </c>
      <c r="C130" s="1022" t="s">
        <v>62</v>
      </c>
      <c r="D130" s="1025" t="s">
        <v>47</v>
      </c>
      <c r="E130" s="1025"/>
      <c r="F130" s="1025"/>
      <c r="G130" s="1025"/>
      <c r="H130" s="1025"/>
      <c r="I130" s="1025"/>
      <c r="J130" s="1025"/>
      <c r="K130" s="1025"/>
      <c r="L130" s="1025"/>
      <c r="M130" s="1025"/>
      <c r="N130" s="1025"/>
      <c r="O130" s="1025"/>
      <c r="P130" s="1025"/>
      <c r="Q130" s="1025"/>
      <c r="R130" s="1022" t="s">
        <v>59</v>
      </c>
      <c r="S130" s="1036" t="s">
        <v>56</v>
      </c>
      <c r="T130" s="1037"/>
      <c r="U130" s="1037"/>
      <c r="V130" s="1037"/>
      <c r="W130" s="1037"/>
      <c r="X130" s="1037"/>
      <c r="Y130" s="1037"/>
      <c r="Z130" s="1037"/>
      <c r="AA130" s="1037"/>
      <c r="AB130" s="1037"/>
      <c r="AC130" s="1037"/>
      <c r="AD130" s="1037"/>
      <c r="AE130" s="1038"/>
      <c r="AF130" s="1039" t="s">
        <v>38</v>
      </c>
      <c r="AG130" s="1039"/>
      <c r="AH130" s="1039"/>
      <c r="AI130" s="1039"/>
      <c r="AJ130" s="1039"/>
      <c r="AK130" s="1039"/>
      <c r="AL130" s="1039"/>
      <c r="AM130" s="1039"/>
      <c r="AN130" s="1039"/>
      <c r="AO130" s="1039"/>
      <c r="AP130" s="1039"/>
      <c r="AQ130" s="1039"/>
      <c r="AR130" s="1039"/>
      <c r="AS130" s="1039"/>
      <c r="AT130" s="1040" t="s">
        <v>82</v>
      </c>
      <c r="AU130" s="1041"/>
      <c r="AV130" s="1041"/>
      <c r="AW130" s="1041"/>
      <c r="AX130" s="1041"/>
      <c r="AY130" s="1041"/>
      <c r="AZ130" s="1041"/>
      <c r="BA130" s="1041"/>
      <c r="BB130" s="1041"/>
      <c r="BC130" s="1041"/>
      <c r="BD130" s="1041"/>
      <c r="BE130" s="1041"/>
      <c r="BF130" s="1042"/>
      <c r="BG130" s="1022" t="s">
        <v>78</v>
      </c>
      <c r="BH130" s="1022" t="s">
        <v>561</v>
      </c>
      <c r="BI130" s="1026" t="s">
        <v>79</v>
      </c>
      <c r="BJ130" s="173"/>
      <c r="BK130" s="32"/>
      <c r="BL130" s="32"/>
      <c r="BM130" s="32"/>
      <c r="BN130" s="32"/>
      <c r="BO130" s="32"/>
      <c r="BP130" s="32"/>
      <c r="BQ130" s="32"/>
      <c r="BR130" s="32"/>
      <c r="BS130" s="32"/>
      <c r="BT130" s="32"/>
      <c r="BU130" s="32"/>
      <c r="BV130" s="32"/>
      <c r="BW130" s="32"/>
      <c r="BX130" s="32"/>
      <c r="BY130" s="32"/>
      <c r="BZ130" s="32"/>
      <c r="CA130" s="34"/>
      <c r="CB130" s="34"/>
    </row>
    <row r="131" spans="1:98" s="8" customFormat="1" ht="48.75" customHeight="1" x14ac:dyDescent="0.2">
      <c r="A131" s="1020"/>
      <c r="B131" s="1023"/>
      <c r="C131" s="1023"/>
      <c r="D131" s="1029" t="s">
        <v>57</v>
      </c>
      <c r="E131" s="1031" t="s">
        <v>58</v>
      </c>
      <c r="F131" s="1032"/>
      <c r="G131" s="1032"/>
      <c r="H131" s="1032"/>
      <c r="I131" s="1032"/>
      <c r="J131" s="1032"/>
      <c r="K131" s="1032"/>
      <c r="L131" s="1032"/>
      <c r="M131" s="1032"/>
      <c r="N131" s="1032"/>
      <c r="O131" s="1032"/>
      <c r="P131" s="1032"/>
      <c r="Q131" s="1032"/>
      <c r="R131" s="1023"/>
      <c r="S131" s="1033" t="s">
        <v>57</v>
      </c>
      <c r="T131" s="1031" t="s">
        <v>58</v>
      </c>
      <c r="U131" s="1032"/>
      <c r="V131" s="1032"/>
      <c r="W131" s="1032"/>
      <c r="X131" s="1032"/>
      <c r="Y131" s="1032"/>
      <c r="Z131" s="1032"/>
      <c r="AA131" s="1032"/>
      <c r="AB131" s="1032"/>
      <c r="AC131" s="1032"/>
      <c r="AD131" s="1032"/>
      <c r="AE131" s="1035"/>
      <c r="AF131" s="1033" t="s">
        <v>57</v>
      </c>
      <c r="AG131" s="1031" t="s">
        <v>58</v>
      </c>
      <c r="AH131" s="1032"/>
      <c r="AI131" s="1032"/>
      <c r="AJ131" s="1032"/>
      <c r="AK131" s="1032"/>
      <c r="AL131" s="1032"/>
      <c r="AM131" s="1032"/>
      <c r="AN131" s="1032"/>
      <c r="AO131" s="1032"/>
      <c r="AP131" s="1032"/>
      <c r="AQ131" s="1032"/>
      <c r="AR131" s="1032"/>
      <c r="AS131" s="1035"/>
      <c r="AT131" s="1043"/>
      <c r="AU131" s="1044"/>
      <c r="AV131" s="1044"/>
      <c r="AW131" s="1044"/>
      <c r="AX131" s="1044"/>
      <c r="AY131" s="1044"/>
      <c r="AZ131" s="1044"/>
      <c r="BA131" s="1044"/>
      <c r="BB131" s="1044"/>
      <c r="BC131" s="1044"/>
      <c r="BD131" s="1044"/>
      <c r="BE131" s="1044"/>
      <c r="BF131" s="1045"/>
      <c r="BG131" s="1023"/>
      <c r="BH131" s="1023"/>
      <c r="BI131" s="1027"/>
      <c r="BJ131" s="173"/>
      <c r="BK131" s="32"/>
      <c r="BL131" s="32"/>
      <c r="BM131" s="32"/>
      <c r="BN131" s="32"/>
      <c r="BO131" s="32"/>
      <c r="BP131" s="32"/>
      <c r="BQ131" s="32"/>
      <c r="BR131" s="32"/>
      <c r="BS131" s="32"/>
      <c r="BT131" s="32"/>
      <c r="BU131" s="32"/>
      <c r="BV131" s="32"/>
      <c r="BW131" s="32"/>
      <c r="BX131" s="32"/>
      <c r="BY131" s="32"/>
      <c r="BZ131" s="32"/>
      <c r="CA131" s="34"/>
      <c r="CB131" s="34"/>
    </row>
    <row r="132" spans="1:98" s="6" customFormat="1" ht="28.5" customHeight="1" x14ac:dyDescent="0.2">
      <c r="A132" s="1021"/>
      <c r="B132" s="1024"/>
      <c r="C132" s="1024"/>
      <c r="D132" s="1030"/>
      <c r="E132" s="35">
        <v>1</v>
      </c>
      <c r="F132" s="35">
        <v>2</v>
      </c>
      <c r="G132" s="35">
        <v>3</v>
      </c>
      <c r="H132" s="35">
        <v>4</v>
      </c>
      <c r="I132" s="35">
        <v>5</v>
      </c>
      <c r="J132" s="35">
        <v>6</v>
      </c>
      <c r="K132" s="35">
        <v>7</v>
      </c>
      <c r="L132" s="35">
        <v>8</v>
      </c>
      <c r="M132" s="35">
        <v>9</v>
      </c>
      <c r="N132" s="35">
        <v>10</v>
      </c>
      <c r="O132" s="35">
        <v>11</v>
      </c>
      <c r="P132" s="35">
        <v>12</v>
      </c>
      <c r="Q132" s="35" t="s">
        <v>61</v>
      </c>
      <c r="R132" s="1024"/>
      <c r="S132" s="1034"/>
      <c r="T132" s="35">
        <v>1</v>
      </c>
      <c r="U132" s="35">
        <v>2</v>
      </c>
      <c r="V132" s="35">
        <v>3</v>
      </c>
      <c r="W132" s="35">
        <v>4</v>
      </c>
      <c r="X132" s="35">
        <v>5</v>
      </c>
      <c r="Y132" s="35">
        <v>6</v>
      </c>
      <c r="Z132" s="35">
        <v>7</v>
      </c>
      <c r="AA132" s="35">
        <v>8</v>
      </c>
      <c r="AB132" s="35">
        <v>9</v>
      </c>
      <c r="AC132" s="35">
        <v>10</v>
      </c>
      <c r="AD132" s="35">
        <v>11</v>
      </c>
      <c r="AE132" s="35">
        <v>12</v>
      </c>
      <c r="AF132" s="1034"/>
      <c r="AG132" s="35">
        <v>1</v>
      </c>
      <c r="AH132" s="35">
        <v>2</v>
      </c>
      <c r="AI132" s="35">
        <v>3</v>
      </c>
      <c r="AJ132" s="35">
        <v>4</v>
      </c>
      <c r="AK132" s="35">
        <v>5</v>
      </c>
      <c r="AL132" s="35">
        <v>6</v>
      </c>
      <c r="AM132" s="35">
        <v>7</v>
      </c>
      <c r="AN132" s="35">
        <v>8</v>
      </c>
      <c r="AO132" s="35">
        <v>9</v>
      </c>
      <c r="AP132" s="35">
        <v>10</v>
      </c>
      <c r="AQ132" s="35">
        <v>11</v>
      </c>
      <c r="AR132" s="35">
        <v>12</v>
      </c>
      <c r="AS132" s="35" t="s">
        <v>51</v>
      </c>
      <c r="AT132" s="266">
        <v>1</v>
      </c>
      <c r="AU132" s="266">
        <v>2</v>
      </c>
      <c r="AV132" s="266">
        <v>3</v>
      </c>
      <c r="AW132" s="266">
        <v>4</v>
      </c>
      <c r="AX132" s="266">
        <v>5</v>
      </c>
      <c r="AY132" s="266">
        <v>6</v>
      </c>
      <c r="AZ132" s="266">
        <v>7</v>
      </c>
      <c r="BA132" s="266">
        <v>8</v>
      </c>
      <c r="BB132" s="266">
        <v>9</v>
      </c>
      <c r="BC132" s="266">
        <v>10</v>
      </c>
      <c r="BD132" s="266">
        <v>11</v>
      </c>
      <c r="BE132" s="266">
        <v>12</v>
      </c>
      <c r="BF132" s="35" t="s">
        <v>51</v>
      </c>
      <c r="BG132" s="1024"/>
      <c r="BH132" s="1024"/>
      <c r="BI132" s="1028"/>
      <c r="BJ132" s="7"/>
      <c r="BK132" s="36"/>
      <c r="BL132" s="36"/>
      <c r="BM132" s="36"/>
      <c r="BN132" s="36"/>
      <c r="BO132" s="36"/>
      <c r="BP132" s="36"/>
      <c r="BQ132" s="36"/>
      <c r="BR132" s="36"/>
      <c r="BS132" s="36"/>
      <c r="BT132" s="36"/>
      <c r="BU132" s="36"/>
      <c r="BV132" s="36"/>
      <c r="BW132" s="36"/>
      <c r="BX132" s="36"/>
      <c r="BY132" s="36"/>
      <c r="BZ132" s="36"/>
      <c r="CA132" s="36"/>
      <c r="CB132" s="36"/>
    </row>
    <row r="133" spans="1:98" s="7" customFormat="1" ht="24.75" customHeight="1" x14ac:dyDescent="0.2">
      <c r="A133" s="58"/>
      <c r="B133" s="949" t="s">
        <v>154</v>
      </c>
      <c r="C133" s="38" t="s">
        <v>65</v>
      </c>
      <c r="D133" s="950">
        <v>40</v>
      </c>
      <c r="E133" s="107">
        <v>40</v>
      </c>
      <c r="F133" s="39"/>
      <c r="G133" s="39"/>
      <c r="H133" s="39"/>
      <c r="I133" s="39"/>
      <c r="J133" s="39"/>
      <c r="K133" s="39"/>
      <c r="L133" s="39"/>
      <c r="M133" s="39"/>
      <c r="N133" s="39"/>
      <c r="O133" s="39"/>
      <c r="P133" s="39"/>
      <c r="Q133" s="40">
        <f>SUM(E133:P133)</f>
        <v>40</v>
      </c>
      <c r="R133" s="108" t="s">
        <v>71</v>
      </c>
      <c r="S133" s="951">
        <v>8800</v>
      </c>
      <c r="T133" s="109">
        <v>8000</v>
      </c>
      <c r="U133" s="42"/>
      <c r="V133" s="42"/>
      <c r="W133" s="42"/>
      <c r="X133" s="42"/>
      <c r="Y133" s="42"/>
      <c r="Z133" s="42"/>
      <c r="AA133" s="42"/>
      <c r="AB133" s="42"/>
      <c r="AC133" s="42"/>
      <c r="AD133" s="42"/>
      <c r="AE133" s="42"/>
      <c r="AF133" s="94">
        <f t="shared" ref="AF133:AF136" si="110">SUM(Q133*S133)</f>
        <v>352000</v>
      </c>
      <c r="AG133" s="95">
        <f t="shared" ref="AG133:AI136" si="111">T133*E133</f>
        <v>320000</v>
      </c>
      <c r="AH133" s="95">
        <f t="shared" si="111"/>
        <v>0</v>
      </c>
      <c r="AI133" s="95">
        <f t="shared" si="111"/>
        <v>0</v>
      </c>
      <c r="AJ133" s="95">
        <f t="shared" ref="AJ133:AR136" si="112">W133*H133</f>
        <v>0</v>
      </c>
      <c r="AK133" s="95">
        <f t="shared" si="112"/>
        <v>0</v>
      </c>
      <c r="AL133" s="95">
        <f t="shared" si="112"/>
        <v>0</v>
      </c>
      <c r="AM133" s="95">
        <f t="shared" si="112"/>
        <v>0</v>
      </c>
      <c r="AN133" s="95">
        <f t="shared" si="112"/>
        <v>0</v>
      </c>
      <c r="AO133" s="95">
        <f t="shared" si="112"/>
        <v>0</v>
      </c>
      <c r="AP133" s="95">
        <f t="shared" si="112"/>
        <v>0</v>
      </c>
      <c r="AQ133" s="95">
        <f t="shared" si="112"/>
        <v>0</v>
      </c>
      <c r="AR133" s="95">
        <f t="shared" si="112"/>
        <v>0</v>
      </c>
      <c r="AS133" s="96">
        <f>SUM(AG133:AR133)</f>
        <v>320000</v>
      </c>
      <c r="AT133" s="95">
        <f>SUM(AG133*4%)</f>
        <v>12800</v>
      </c>
      <c r="AU133" s="95">
        <f t="shared" ref="AU133:AV136" si="113">SUM(AH133*14%)</f>
        <v>0</v>
      </c>
      <c r="AV133" s="95">
        <f t="shared" si="113"/>
        <v>0</v>
      </c>
      <c r="AW133" s="95">
        <f t="shared" ref="AW133:BE136" si="114">SUM(AJ133*14%)</f>
        <v>0</v>
      </c>
      <c r="AX133" s="95">
        <f t="shared" si="114"/>
        <v>0</v>
      </c>
      <c r="AY133" s="95">
        <f t="shared" si="114"/>
        <v>0</v>
      </c>
      <c r="AZ133" s="95">
        <f t="shared" si="114"/>
        <v>0</v>
      </c>
      <c r="BA133" s="95">
        <f t="shared" si="114"/>
        <v>0</v>
      </c>
      <c r="BB133" s="95">
        <f t="shared" si="114"/>
        <v>0</v>
      </c>
      <c r="BC133" s="95">
        <f t="shared" si="114"/>
        <v>0</v>
      </c>
      <c r="BD133" s="95">
        <f t="shared" si="114"/>
        <v>0</v>
      </c>
      <c r="BE133" s="95">
        <f t="shared" si="114"/>
        <v>0</v>
      </c>
      <c r="BF133" s="97">
        <f>SUM(AT133:BE133)</f>
        <v>12800</v>
      </c>
      <c r="BG133" s="98">
        <f>AF133-AS133-BF133</f>
        <v>19200</v>
      </c>
      <c r="BH133" s="99">
        <f>S133*D133</f>
        <v>352000</v>
      </c>
      <c r="BI133" s="100">
        <f>BH133-AS133-BF133</f>
        <v>19200</v>
      </c>
      <c r="BJ133" s="268">
        <f>SUM(Q133/D133)</f>
        <v>1</v>
      </c>
      <c r="BK133" s="52"/>
      <c r="BL133" s="52"/>
      <c r="BM133" s="52"/>
      <c r="BN133" s="52"/>
      <c r="BO133" s="52"/>
      <c r="BP133" s="61"/>
      <c r="BQ133" s="61"/>
      <c r="BR133" s="61"/>
      <c r="BS133" s="61"/>
      <c r="BT133" s="61"/>
      <c r="BU133" s="61"/>
      <c r="BV133" s="61"/>
      <c r="BW133" s="61"/>
      <c r="BX133" s="61"/>
      <c r="BY133" s="61"/>
      <c r="BZ133" s="61"/>
      <c r="CA133" s="61"/>
      <c r="CB133" s="61"/>
    </row>
    <row r="134" spans="1:98" s="7" customFormat="1" ht="24.75" customHeight="1" x14ac:dyDescent="0.2">
      <c r="A134" s="58"/>
      <c r="B134" s="949" t="s">
        <v>155</v>
      </c>
      <c r="C134" s="38" t="s">
        <v>65</v>
      </c>
      <c r="D134" s="950">
        <v>40</v>
      </c>
      <c r="E134" s="107">
        <v>40</v>
      </c>
      <c r="F134" s="39"/>
      <c r="G134" s="39"/>
      <c r="H134" s="39"/>
      <c r="I134" s="39"/>
      <c r="J134" s="39"/>
      <c r="K134" s="39"/>
      <c r="L134" s="39"/>
      <c r="M134" s="39"/>
      <c r="N134" s="39"/>
      <c r="O134" s="39"/>
      <c r="P134" s="39"/>
      <c r="Q134" s="40">
        <f>SUM(E134:P134)</f>
        <v>40</v>
      </c>
      <c r="R134" s="108" t="s">
        <v>71</v>
      </c>
      <c r="S134" s="951">
        <v>24200</v>
      </c>
      <c r="T134" s="109">
        <v>22000</v>
      </c>
      <c r="U134" s="42"/>
      <c r="V134" s="42"/>
      <c r="W134" s="42"/>
      <c r="X134" s="42"/>
      <c r="Y134" s="42"/>
      <c r="Z134" s="42"/>
      <c r="AA134" s="42"/>
      <c r="AB134" s="42"/>
      <c r="AC134" s="42"/>
      <c r="AD134" s="42"/>
      <c r="AE134" s="42"/>
      <c r="AF134" s="94">
        <f t="shared" si="110"/>
        <v>968000</v>
      </c>
      <c r="AG134" s="95">
        <f t="shared" si="111"/>
        <v>880000</v>
      </c>
      <c r="AH134" s="95">
        <f t="shared" si="111"/>
        <v>0</v>
      </c>
      <c r="AI134" s="95">
        <f t="shared" si="111"/>
        <v>0</v>
      </c>
      <c r="AJ134" s="95">
        <f t="shared" si="112"/>
        <v>0</v>
      </c>
      <c r="AK134" s="95">
        <f t="shared" si="112"/>
        <v>0</v>
      </c>
      <c r="AL134" s="95">
        <f t="shared" si="112"/>
        <v>0</v>
      </c>
      <c r="AM134" s="95">
        <f t="shared" si="112"/>
        <v>0</v>
      </c>
      <c r="AN134" s="95">
        <f t="shared" si="112"/>
        <v>0</v>
      </c>
      <c r="AO134" s="95">
        <f t="shared" si="112"/>
        <v>0</v>
      </c>
      <c r="AP134" s="95">
        <f t="shared" si="112"/>
        <v>0</v>
      </c>
      <c r="AQ134" s="95">
        <f t="shared" si="112"/>
        <v>0</v>
      </c>
      <c r="AR134" s="95">
        <f t="shared" si="112"/>
        <v>0</v>
      </c>
      <c r="AS134" s="96">
        <f>SUM(AG134:AR134)</f>
        <v>880000</v>
      </c>
      <c r="AT134" s="95">
        <f>SUM(AG134*4%)</f>
        <v>35200</v>
      </c>
      <c r="AU134" s="95">
        <f t="shared" si="113"/>
        <v>0</v>
      </c>
      <c r="AV134" s="95">
        <f t="shared" si="113"/>
        <v>0</v>
      </c>
      <c r="AW134" s="95">
        <f t="shared" si="114"/>
        <v>0</v>
      </c>
      <c r="AX134" s="95">
        <f t="shared" si="114"/>
        <v>0</v>
      </c>
      <c r="AY134" s="95">
        <f t="shared" si="114"/>
        <v>0</v>
      </c>
      <c r="AZ134" s="95">
        <f t="shared" si="114"/>
        <v>0</v>
      </c>
      <c r="BA134" s="95">
        <f t="shared" si="114"/>
        <v>0</v>
      </c>
      <c r="BB134" s="95">
        <f t="shared" si="114"/>
        <v>0</v>
      </c>
      <c r="BC134" s="95">
        <f t="shared" si="114"/>
        <v>0</v>
      </c>
      <c r="BD134" s="95">
        <f t="shared" si="114"/>
        <v>0</v>
      </c>
      <c r="BE134" s="95">
        <f t="shared" si="114"/>
        <v>0</v>
      </c>
      <c r="BF134" s="97">
        <f>SUM(AT134:BE134)</f>
        <v>35200</v>
      </c>
      <c r="BG134" s="98">
        <f>AF134-AS134-BF134</f>
        <v>52800</v>
      </c>
      <c r="BH134" s="99">
        <f>S134*D134</f>
        <v>968000</v>
      </c>
      <c r="BI134" s="100">
        <f>BH134-AS134-BF134</f>
        <v>52800</v>
      </c>
      <c r="BJ134" s="268">
        <f>SUM(Q134/D134)</f>
        <v>1</v>
      </c>
      <c r="BK134" s="52"/>
      <c r="BL134" s="52"/>
      <c r="BM134" s="52"/>
      <c r="BN134" s="52"/>
      <c r="BO134" s="52"/>
      <c r="BP134" s="61"/>
      <c r="BQ134" s="61"/>
      <c r="BR134" s="61"/>
      <c r="BS134" s="61"/>
      <c r="BT134" s="61"/>
      <c r="BU134" s="61"/>
      <c r="BV134" s="61"/>
      <c r="BW134" s="61"/>
      <c r="BX134" s="61"/>
      <c r="BY134" s="61"/>
      <c r="BZ134" s="61"/>
      <c r="CA134" s="61"/>
      <c r="CB134" s="61"/>
    </row>
    <row r="135" spans="1:98" s="7" customFormat="1" ht="24.75" customHeight="1" x14ac:dyDescent="0.2">
      <c r="A135" s="58"/>
      <c r="B135" s="949" t="s">
        <v>182</v>
      </c>
      <c r="C135" s="38" t="s">
        <v>65</v>
      </c>
      <c r="D135" s="950">
        <v>3</v>
      </c>
      <c r="E135" s="107">
        <v>3</v>
      </c>
      <c r="F135" s="39"/>
      <c r="G135" s="39"/>
      <c r="H135" s="39"/>
      <c r="I135" s="39"/>
      <c r="J135" s="39"/>
      <c r="K135" s="39"/>
      <c r="L135" s="39"/>
      <c r="M135" s="39"/>
      <c r="N135" s="39"/>
      <c r="O135" s="39"/>
      <c r="P135" s="39"/>
      <c r="Q135" s="40">
        <f>SUM(E135:P135)</f>
        <v>3</v>
      </c>
      <c r="R135" s="108" t="s">
        <v>6</v>
      </c>
      <c r="S135" s="951">
        <v>50000</v>
      </c>
      <c r="T135" s="109">
        <v>45000</v>
      </c>
      <c r="U135" s="42"/>
      <c r="V135" s="42"/>
      <c r="W135" s="42"/>
      <c r="X135" s="42"/>
      <c r="Y135" s="42"/>
      <c r="Z135" s="42"/>
      <c r="AA135" s="42"/>
      <c r="AB135" s="42"/>
      <c r="AC135" s="42"/>
      <c r="AD135" s="42"/>
      <c r="AE135" s="42"/>
      <c r="AF135" s="94">
        <f t="shared" si="110"/>
        <v>150000</v>
      </c>
      <c r="AG135" s="95">
        <f t="shared" si="111"/>
        <v>135000</v>
      </c>
      <c r="AH135" s="95">
        <f t="shared" si="111"/>
        <v>0</v>
      </c>
      <c r="AI135" s="95">
        <f t="shared" si="111"/>
        <v>0</v>
      </c>
      <c r="AJ135" s="95">
        <f t="shared" si="112"/>
        <v>0</v>
      </c>
      <c r="AK135" s="95">
        <f t="shared" si="112"/>
        <v>0</v>
      </c>
      <c r="AL135" s="95">
        <f t="shared" si="112"/>
        <v>0</v>
      </c>
      <c r="AM135" s="95">
        <f t="shared" si="112"/>
        <v>0</v>
      </c>
      <c r="AN135" s="95">
        <f t="shared" si="112"/>
        <v>0</v>
      </c>
      <c r="AO135" s="95">
        <f t="shared" si="112"/>
        <v>0</v>
      </c>
      <c r="AP135" s="95">
        <f t="shared" si="112"/>
        <v>0</v>
      </c>
      <c r="AQ135" s="95">
        <f t="shared" si="112"/>
        <v>0</v>
      </c>
      <c r="AR135" s="95">
        <f t="shared" si="112"/>
        <v>0</v>
      </c>
      <c r="AS135" s="96">
        <f>SUM(AG135:AR135)</f>
        <v>135000</v>
      </c>
      <c r="AT135" s="95">
        <f>SUM(AG135*4%)</f>
        <v>5400</v>
      </c>
      <c r="AU135" s="95">
        <f t="shared" si="113"/>
        <v>0</v>
      </c>
      <c r="AV135" s="95">
        <f t="shared" si="113"/>
        <v>0</v>
      </c>
      <c r="AW135" s="95">
        <f t="shared" si="114"/>
        <v>0</v>
      </c>
      <c r="AX135" s="95">
        <f t="shared" si="114"/>
        <v>0</v>
      </c>
      <c r="AY135" s="95">
        <f t="shared" si="114"/>
        <v>0</v>
      </c>
      <c r="AZ135" s="95">
        <f t="shared" si="114"/>
        <v>0</v>
      </c>
      <c r="BA135" s="95">
        <f t="shared" si="114"/>
        <v>0</v>
      </c>
      <c r="BB135" s="95">
        <f t="shared" si="114"/>
        <v>0</v>
      </c>
      <c r="BC135" s="95">
        <f t="shared" si="114"/>
        <v>0</v>
      </c>
      <c r="BD135" s="95">
        <f t="shared" si="114"/>
        <v>0</v>
      </c>
      <c r="BE135" s="95">
        <f t="shared" si="114"/>
        <v>0</v>
      </c>
      <c r="BF135" s="97">
        <f>SUM(AT135:BE135)</f>
        <v>5400</v>
      </c>
      <c r="BG135" s="98">
        <f>AF135-AS135-BF135</f>
        <v>9600</v>
      </c>
      <c r="BH135" s="99">
        <f>S135*D135</f>
        <v>150000</v>
      </c>
      <c r="BI135" s="100">
        <f>BH135-AS135-BF135</f>
        <v>9600</v>
      </c>
      <c r="BJ135" s="268">
        <f>SUM(Q135/D135)</f>
        <v>1</v>
      </c>
      <c r="BK135" s="52"/>
      <c r="BL135" s="52"/>
      <c r="BM135" s="52"/>
      <c r="BN135" s="52"/>
      <c r="BO135" s="52"/>
      <c r="BP135" s="61"/>
      <c r="BQ135" s="61"/>
      <c r="BR135" s="61"/>
      <c r="BS135" s="61"/>
      <c r="BT135" s="61"/>
      <c r="BU135" s="61"/>
      <c r="BV135" s="61"/>
      <c r="BW135" s="61"/>
      <c r="BX135" s="61"/>
      <c r="BY135" s="61"/>
      <c r="BZ135" s="61"/>
      <c r="CA135" s="61"/>
      <c r="CB135" s="61"/>
    </row>
    <row r="136" spans="1:98" s="7" customFormat="1" ht="24.75" customHeight="1" thickBot="1" x14ac:dyDescent="0.25">
      <c r="A136" s="58"/>
      <c r="B136" s="949" t="s">
        <v>157</v>
      </c>
      <c r="C136" s="38" t="s">
        <v>65</v>
      </c>
      <c r="D136" s="382">
        <v>2</v>
      </c>
      <c r="E136" s="107">
        <v>2</v>
      </c>
      <c r="F136" s="39"/>
      <c r="G136" s="39"/>
      <c r="H136" s="39"/>
      <c r="I136" s="39"/>
      <c r="J136" s="39"/>
      <c r="K136" s="39"/>
      <c r="L136" s="39"/>
      <c r="M136" s="39"/>
      <c r="N136" s="39"/>
      <c r="O136" s="39"/>
      <c r="P136" s="39"/>
      <c r="Q136" s="40">
        <f>SUM(E136:P136)</f>
        <v>2</v>
      </c>
      <c r="R136" s="108" t="s">
        <v>55</v>
      </c>
      <c r="S136" s="951">
        <v>35000</v>
      </c>
      <c r="T136" s="109">
        <v>30000</v>
      </c>
      <c r="U136" s="42"/>
      <c r="V136" s="42"/>
      <c r="W136" s="42"/>
      <c r="X136" s="42"/>
      <c r="Y136" s="42"/>
      <c r="Z136" s="42"/>
      <c r="AA136" s="42"/>
      <c r="AB136" s="42"/>
      <c r="AC136" s="42"/>
      <c r="AD136" s="42"/>
      <c r="AE136" s="42"/>
      <c r="AF136" s="94">
        <f t="shared" si="110"/>
        <v>70000</v>
      </c>
      <c r="AG136" s="95">
        <f t="shared" si="111"/>
        <v>60000</v>
      </c>
      <c r="AH136" s="95">
        <f t="shared" si="111"/>
        <v>0</v>
      </c>
      <c r="AI136" s="95">
        <f t="shared" si="111"/>
        <v>0</v>
      </c>
      <c r="AJ136" s="95">
        <f t="shared" si="112"/>
        <v>0</v>
      </c>
      <c r="AK136" s="95">
        <f t="shared" si="112"/>
        <v>0</v>
      </c>
      <c r="AL136" s="95">
        <f t="shared" si="112"/>
        <v>0</v>
      </c>
      <c r="AM136" s="95">
        <f t="shared" si="112"/>
        <v>0</v>
      </c>
      <c r="AN136" s="95">
        <f t="shared" si="112"/>
        <v>0</v>
      </c>
      <c r="AO136" s="95">
        <f t="shared" si="112"/>
        <v>0</v>
      </c>
      <c r="AP136" s="95">
        <f t="shared" si="112"/>
        <v>0</v>
      </c>
      <c r="AQ136" s="95">
        <f t="shared" si="112"/>
        <v>0</v>
      </c>
      <c r="AR136" s="95">
        <f t="shared" si="112"/>
        <v>0</v>
      </c>
      <c r="AS136" s="96">
        <f>SUM(AG136:AR136)</f>
        <v>60000</v>
      </c>
      <c r="AT136" s="95">
        <f>SUM(AG136*4%)</f>
        <v>2400</v>
      </c>
      <c r="AU136" s="95">
        <f t="shared" si="113"/>
        <v>0</v>
      </c>
      <c r="AV136" s="95">
        <f t="shared" si="113"/>
        <v>0</v>
      </c>
      <c r="AW136" s="95">
        <f t="shared" si="114"/>
        <v>0</v>
      </c>
      <c r="AX136" s="95">
        <f t="shared" si="114"/>
        <v>0</v>
      </c>
      <c r="AY136" s="95">
        <f t="shared" si="114"/>
        <v>0</v>
      </c>
      <c r="AZ136" s="95">
        <f t="shared" si="114"/>
        <v>0</v>
      </c>
      <c r="BA136" s="95">
        <f t="shared" si="114"/>
        <v>0</v>
      </c>
      <c r="BB136" s="95">
        <f t="shared" si="114"/>
        <v>0</v>
      </c>
      <c r="BC136" s="95">
        <f t="shared" si="114"/>
        <v>0</v>
      </c>
      <c r="BD136" s="95">
        <f t="shared" si="114"/>
        <v>0</v>
      </c>
      <c r="BE136" s="95">
        <f t="shared" si="114"/>
        <v>0</v>
      </c>
      <c r="BF136" s="97">
        <f>SUM(AT136:BE136)</f>
        <v>2400</v>
      </c>
      <c r="BG136" s="98">
        <f>AF136-AS136-BF136</f>
        <v>7600</v>
      </c>
      <c r="BH136" s="99">
        <f>S136*D136</f>
        <v>70000</v>
      </c>
      <c r="BI136" s="100">
        <f>BH136-AS136-BF136</f>
        <v>7600</v>
      </c>
      <c r="BJ136" s="268">
        <f>SUM(Q136/D136)</f>
        <v>1</v>
      </c>
      <c r="BK136" s="52"/>
      <c r="BL136" s="52"/>
      <c r="BM136" s="52"/>
      <c r="BN136" s="52"/>
      <c r="BO136" s="52"/>
      <c r="BP136" s="52"/>
      <c r="BQ136" s="61"/>
      <c r="BR136" s="61"/>
      <c r="BS136" s="61"/>
      <c r="BT136" s="61"/>
      <c r="BU136" s="61"/>
      <c r="BV136" s="61"/>
      <c r="BW136" s="61"/>
      <c r="BX136" s="61"/>
      <c r="BY136" s="61"/>
      <c r="BZ136" s="61"/>
      <c r="CA136" s="61"/>
      <c r="CB136" s="61"/>
    </row>
    <row r="137" spans="1:98" s="54" customFormat="1" ht="24.75" customHeight="1" thickBot="1" x14ac:dyDescent="0.25">
      <c r="A137" s="62"/>
      <c r="B137" s="63" t="s">
        <v>15</v>
      </c>
      <c r="C137" s="63"/>
      <c r="D137" s="383"/>
      <c r="E137" s="65"/>
      <c r="F137" s="65"/>
      <c r="G137" s="65"/>
      <c r="H137" s="65"/>
      <c r="I137" s="65"/>
      <c r="J137" s="65"/>
      <c r="K137" s="65"/>
      <c r="L137" s="65"/>
      <c r="M137" s="65"/>
      <c r="N137" s="65"/>
      <c r="O137" s="65"/>
      <c r="P137" s="65"/>
      <c r="Q137" s="66"/>
      <c r="R137" s="102"/>
      <c r="S137" s="64"/>
      <c r="T137" s="67"/>
      <c r="U137" s="67"/>
      <c r="V137" s="67"/>
      <c r="W137" s="67"/>
      <c r="X137" s="67"/>
      <c r="Y137" s="67"/>
      <c r="Z137" s="67"/>
      <c r="AA137" s="67"/>
      <c r="AB137" s="67"/>
      <c r="AC137" s="67"/>
      <c r="AD137" s="67"/>
      <c r="AE137" s="67"/>
      <c r="AF137" s="103">
        <f t="shared" ref="AF137:BF137" si="115">SUM(AF133:AF136)</f>
        <v>1540000</v>
      </c>
      <c r="AG137" s="103">
        <f t="shared" si="115"/>
        <v>1395000</v>
      </c>
      <c r="AH137" s="103">
        <f t="shared" si="115"/>
        <v>0</v>
      </c>
      <c r="AI137" s="103">
        <f t="shared" si="115"/>
        <v>0</v>
      </c>
      <c r="AJ137" s="103">
        <f t="shared" ref="AJ137:AR137" si="116">SUM(AJ133:AJ136)</f>
        <v>0</v>
      </c>
      <c r="AK137" s="103">
        <f t="shared" si="116"/>
        <v>0</v>
      </c>
      <c r="AL137" s="103">
        <f t="shared" si="116"/>
        <v>0</v>
      </c>
      <c r="AM137" s="103">
        <f t="shared" si="116"/>
        <v>0</v>
      </c>
      <c r="AN137" s="103">
        <f t="shared" si="116"/>
        <v>0</v>
      </c>
      <c r="AO137" s="103">
        <f t="shared" si="116"/>
        <v>0</v>
      </c>
      <c r="AP137" s="103">
        <f t="shared" si="116"/>
        <v>0</v>
      </c>
      <c r="AQ137" s="103">
        <f t="shared" si="116"/>
        <v>0</v>
      </c>
      <c r="AR137" s="103">
        <f t="shared" si="116"/>
        <v>0</v>
      </c>
      <c r="AS137" s="103">
        <f t="shared" si="115"/>
        <v>1395000</v>
      </c>
      <c r="AT137" s="103">
        <f t="shared" si="115"/>
        <v>55800</v>
      </c>
      <c r="AU137" s="103">
        <f t="shared" si="115"/>
        <v>0</v>
      </c>
      <c r="AV137" s="103">
        <f t="shared" si="115"/>
        <v>0</v>
      </c>
      <c r="AW137" s="103">
        <f t="shared" ref="AW137:BE137" si="117">SUM(AW133:AW136)</f>
        <v>0</v>
      </c>
      <c r="AX137" s="103">
        <f t="shared" si="117"/>
        <v>0</v>
      </c>
      <c r="AY137" s="103">
        <f t="shared" si="117"/>
        <v>0</v>
      </c>
      <c r="AZ137" s="103">
        <f t="shared" si="117"/>
        <v>0</v>
      </c>
      <c r="BA137" s="103">
        <f t="shared" si="117"/>
        <v>0</v>
      </c>
      <c r="BB137" s="103">
        <f t="shared" si="117"/>
        <v>0</v>
      </c>
      <c r="BC137" s="103">
        <f t="shared" si="117"/>
        <v>0</v>
      </c>
      <c r="BD137" s="103">
        <f t="shared" si="117"/>
        <v>0</v>
      </c>
      <c r="BE137" s="103">
        <f t="shared" si="117"/>
        <v>0</v>
      </c>
      <c r="BF137" s="103">
        <f t="shared" si="115"/>
        <v>55800</v>
      </c>
      <c r="BG137" s="104">
        <f>AF137-AS137-BF137</f>
        <v>89200</v>
      </c>
      <c r="BH137" s="103">
        <f>SUM(BH133:BH136)</f>
        <v>1540000</v>
      </c>
      <c r="BI137" s="103">
        <f>SUM(BI133:BI136)</f>
        <v>89200</v>
      </c>
      <c r="BJ137" s="269">
        <f>SUM(BJ133:BJ136)/4</f>
        <v>1</v>
      </c>
      <c r="BK137" s="69"/>
      <c r="BL137" s="69"/>
      <c r="BM137" s="69"/>
      <c r="BN137" s="69"/>
      <c r="BO137" s="69"/>
      <c r="BP137" s="69"/>
      <c r="BQ137" s="69"/>
      <c r="BR137" s="69"/>
      <c r="BS137" s="69"/>
      <c r="BT137" s="69"/>
      <c r="BU137" s="69"/>
      <c r="BV137" s="69"/>
      <c r="BW137" s="69"/>
      <c r="BX137" s="69"/>
      <c r="BY137" s="69"/>
      <c r="BZ137" s="69"/>
      <c r="CA137" s="69"/>
      <c r="CB137" s="69"/>
    </row>
    <row r="138" spans="1:98" s="29" customFormat="1" ht="24.75" customHeight="1" x14ac:dyDescent="0.2">
      <c r="A138" s="70"/>
      <c r="D138" s="384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AE138" s="57"/>
      <c r="AS138" s="71"/>
      <c r="BF138" s="72">
        <f>SUM(AS137+BF137)</f>
        <v>1450800</v>
      </c>
      <c r="BG138" s="73">
        <f>AF137-AS137-BF137</f>
        <v>89200</v>
      </c>
      <c r="BH138" s="74">
        <f>SUM(BI137+AS137+BF137)</f>
        <v>1540000</v>
      </c>
      <c r="BI138" s="75">
        <f>SUM(BG137)</f>
        <v>89200</v>
      </c>
      <c r="BJ138" s="57" t="s">
        <v>78</v>
      </c>
      <c r="BK138" s="57"/>
      <c r="BL138" s="3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  <c r="BZ138" s="33"/>
      <c r="CA138" s="33"/>
      <c r="CB138" s="33"/>
      <c r="CC138" s="33"/>
    </row>
    <row r="139" spans="1:98" s="29" customFormat="1" ht="24.75" customHeight="1" x14ac:dyDescent="0.2">
      <c r="A139" s="70"/>
      <c r="D139" s="384"/>
      <c r="E139" s="70"/>
      <c r="F139" s="70"/>
      <c r="G139" s="70"/>
      <c r="H139" s="70"/>
      <c r="I139" s="70"/>
      <c r="J139" s="70"/>
      <c r="K139" s="70"/>
      <c r="L139" s="70"/>
      <c r="M139" s="70"/>
      <c r="N139" s="70"/>
      <c r="O139" s="70"/>
      <c r="P139" s="70"/>
      <c r="Q139" s="70"/>
      <c r="AE139" s="57"/>
      <c r="AS139" s="57"/>
      <c r="AT139" s="170">
        <f>SUM(AG137+AT137)</f>
        <v>1450800</v>
      </c>
      <c r="AU139" s="170">
        <f t="shared" ref="AU139:BE139" si="118">SUM(AH137+AU137)</f>
        <v>0</v>
      </c>
      <c r="AV139" s="170">
        <f t="shared" si="118"/>
        <v>0</v>
      </c>
      <c r="AW139" s="170">
        <f t="shared" si="118"/>
        <v>0</v>
      </c>
      <c r="AX139" s="170">
        <f t="shared" si="118"/>
        <v>0</v>
      </c>
      <c r="AY139" s="170">
        <f t="shared" si="118"/>
        <v>0</v>
      </c>
      <c r="AZ139" s="170">
        <f t="shared" si="118"/>
        <v>0</v>
      </c>
      <c r="BA139" s="170">
        <f t="shared" si="118"/>
        <v>0</v>
      </c>
      <c r="BB139" s="170">
        <f t="shared" si="118"/>
        <v>0</v>
      </c>
      <c r="BC139" s="170">
        <f t="shared" si="118"/>
        <v>0</v>
      </c>
      <c r="BD139" s="170">
        <f t="shared" si="118"/>
        <v>0</v>
      </c>
      <c r="BE139" s="170">
        <f t="shared" si="118"/>
        <v>0</v>
      </c>
      <c r="BF139" s="170">
        <f>SUM(AT139:BE139)</f>
        <v>1450800</v>
      </c>
      <c r="BG139" s="57"/>
      <c r="BH139" s="76"/>
      <c r="BI139" s="77">
        <f>SUM(BI137-BI138)</f>
        <v>0</v>
      </c>
      <c r="BJ139" s="57" t="s">
        <v>77</v>
      </c>
      <c r="BK139" s="57"/>
      <c r="BL139" s="33"/>
      <c r="BM139" s="33"/>
      <c r="BN139" s="33"/>
      <c r="BO139" s="33"/>
      <c r="BP139" s="33"/>
      <c r="BQ139" s="33"/>
      <c r="BR139" s="33"/>
      <c r="BS139" s="33"/>
      <c r="BT139" s="33"/>
      <c r="BU139" s="33"/>
      <c r="BV139" s="33"/>
      <c r="BW139" s="33"/>
      <c r="BX139" s="33"/>
      <c r="BY139" s="33"/>
      <c r="BZ139" s="33"/>
      <c r="CA139" s="33"/>
      <c r="CB139" s="33"/>
      <c r="CC139" s="33"/>
    </row>
    <row r="140" spans="1:98" s="29" customFormat="1" ht="16.5" customHeight="1" x14ac:dyDescent="0.2">
      <c r="A140" s="1015" t="s">
        <v>43</v>
      </c>
      <c r="B140" s="1016"/>
      <c r="C140" s="171" t="s">
        <v>183</v>
      </c>
      <c r="D140" s="380"/>
      <c r="E140" s="32"/>
      <c r="F140" s="32"/>
      <c r="G140" s="32"/>
      <c r="H140" s="32"/>
      <c r="I140" s="32"/>
      <c r="J140" s="32"/>
      <c r="K140" s="32"/>
      <c r="L140" s="32"/>
      <c r="M140" s="32"/>
      <c r="N140" s="32"/>
      <c r="O140" s="32"/>
      <c r="P140" s="32"/>
      <c r="Q140" s="32"/>
      <c r="R140" s="32"/>
      <c r="S140" s="32"/>
      <c r="T140" s="174"/>
      <c r="U140" s="174"/>
      <c r="V140" s="174"/>
      <c r="W140" s="174"/>
      <c r="X140" s="174"/>
      <c r="Y140" s="174"/>
      <c r="Z140" s="174"/>
      <c r="AA140" s="174"/>
      <c r="AB140" s="174"/>
      <c r="AC140" s="174"/>
      <c r="AD140" s="174"/>
      <c r="AE140" s="175"/>
      <c r="AF140" s="32"/>
      <c r="AG140" s="174"/>
      <c r="AH140" s="174"/>
      <c r="AI140" s="174"/>
      <c r="AJ140" s="174"/>
      <c r="AK140" s="174"/>
      <c r="AL140" s="174"/>
      <c r="AM140" s="174"/>
      <c r="AN140" s="174"/>
      <c r="AO140" s="174"/>
      <c r="AP140" s="174"/>
      <c r="AQ140" s="174"/>
      <c r="AR140" s="174"/>
      <c r="AS140" s="176"/>
      <c r="AT140" s="174"/>
      <c r="AU140" s="174"/>
      <c r="AV140" s="174"/>
      <c r="AW140" s="174"/>
      <c r="AX140" s="174"/>
      <c r="AY140" s="174"/>
      <c r="AZ140" s="174"/>
      <c r="BA140" s="174"/>
      <c r="BB140" s="174"/>
      <c r="BC140" s="174"/>
      <c r="BD140" s="174"/>
      <c r="BE140" s="174"/>
      <c r="BF140" s="176"/>
      <c r="BG140" s="176"/>
      <c r="BH140" s="173"/>
      <c r="BI140" s="177"/>
      <c r="BJ140" s="173"/>
      <c r="BK140" s="174"/>
      <c r="BL140" s="174"/>
      <c r="BM140" s="174"/>
      <c r="BN140" s="174"/>
      <c r="BO140" s="174"/>
      <c r="BP140" s="175"/>
      <c r="BQ140" s="174"/>
      <c r="BR140" s="174"/>
      <c r="BS140" s="174"/>
      <c r="BT140" s="174"/>
      <c r="BU140" s="174"/>
      <c r="BV140" s="176"/>
      <c r="BW140" s="176"/>
      <c r="BX140" s="176"/>
      <c r="BY140" s="173"/>
      <c r="BZ140" s="177"/>
      <c r="CA140" s="176"/>
      <c r="CB140" s="176"/>
      <c r="CC140" s="33"/>
      <c r="CD140" s="33"/>
      <c r="CE140" s="33"/>
      <c r="CF140" s="33"/>
      <c r="CG140" s="33"/>
      <c r="CH140" s="178"/>
      <c r="CI140" s="33"/>
      <c r="CJ140" s="33"/>
      <c r="CK140" s="33"/>
      <c r="CL140" s="33"/>
      <c r="CM140" s="33"/>
      <c r="CN140" s="33"/>
      <c r="CO140" s="33"/>
      <c r="CP140" s="33"/>
      <c r="CQ140" s="33"/>
      <c r="CR140" s="33"/>
      <c r="CS140" s="33"/>
      <c r="CT140" s="33"/>
    </row>
    <row r="141" spans="1:98" s="29" customFormat="1" ht="16.5" customHeight="1" x14ac:dyDescent="0.2">
      <c r="A141" s="1017" t="s">
        <v>44</v>
      </c>
      <c r="B141" s="1018"/>
      <c r="C141" s="180" t="s">
        <v>151</v>
      </c>
      <c r="D141" s="381"/>
      <c r="E141" s="181"/>
      <c r="F141" s="181"/>
      <c r="G141" s="181"/>
      <c r="H141" s="181"/>
      <c r="I141" s="181"/>
      <c r="J141" s="181"/>
      <c r="K141" s="181"/>
      <c r="L141" s="181"/>
      <c r="M141" s="181"/>
      <c r="N141" s="181"/>
      <c r="O141" s="181"/>
      <c r="P141" s="181"/>
      <c r="Q141" s="181"/>
      <c r="R141" s="181"/>
      <c r="S141" s="181"/>
      <c r="T141" s="182"/>
      <c r="U141" s="182"/>
      <c r="V141" s="182"/>
      <c r="W141" s="182"/>
      <c r="X141" s="182"/>
      <c r="Y141" s="182"/>
      <c r="Z141" s="182"/>
      <c r="AA141" s="182"/>
      <c r="AB141" s="182"/>
      <c r="AC141" s="182"/>
      <c r="AD141" s="182"/>
      <c r="AE141" s="183"/>
      <c r="AF141" s="181"/>
      <c r="AG141" s="182"/>
      <c r="AH141" s="182"/>
      <c r="AI141" s="182"/>
      <c r="AJ141" s="182"/>
      <c r="AK141" s="182"/>
      <c r="AL141" s="182"/>
      <c r="AM141" s="182"/>
      <c r="AN141" s="182"/>
      <c r="AO141" s="182"/>
      <c r="AP141" s="182"/>
      <c r="AQ141" s="182"/>
      <c r="AR141" s="182"/>
      <c r="AS141" s="183"/>
      <c r="AT141" s="182"/>
      <c r="AU141" s="182"/>
      <c r="AV141" s="182"/>
      <c r="AW141" s="182"/>
      <c r="AX141" s="182"/>
      <c r="AY141" s="182"/>
      <c r="AZ141" s="182"/>
      <c r="BA141" s="182"/>
      <c r="BB141" s="182"/>
      <c r="BC141" s="182"/>
      <c r="BD141" s="182"/>
      <c r="BE141" s="182"/>
      <c r="BF141" s="183"/>
      <c r="BG141" s="183"/>
      <c r="BH141" s="179"/>
      <c r="BI141" s="184"/>
      <c r="BJ141" s="173"/>
      <c r="BK141" s="32"/>
      <c r="BL141" s="32"/>
      <c r="BM141" s="32"/>
      <c r="BN141" s="32"/>
      <c r="BO141" s="32"/>
      <c r="BP141" s="32"/>
      <c r="BQ141" s="32"/>
      <c r="BR141" s="32"/>
      <c r="BS141" s="32"/>
      <c r="BT141" s="32"/>
      <c r="BU141" s="32"/>
      <c r="BV141" s="32"/>
      <c r="BW141" s="32"/>
      <c r="BX141" s="32"/>
      <c r="BY141" s="32"/>
      <c r="BZ141" s="32"/>
      <c r="CA141" s="176"/>
      <c r="CB141" s="176"/>
      <c r="CC141" s="33">
        <v>1100000</v>
      </c>
      <c r="CD141" s="33"/>
      <c r="CE141" s="33"/>
      <c r="CF141" s="33"/>
      <c r="CG141" s="33"/>
      <c r="CH141" s="178"/>
      <c r="CI141" s="33"/>
      <c r="CJ141" s="33"/>
      <c r="CK141" s="33"/>
      <c r="CL141" s="33"/>
      <c r="CM141" s="33"/>
      <c r="CN141" s="33"/>
      <c r="CO141" s="33"/>
      <c r="CP141" s="33"/>
      <c r="CQ141" s="33"/>
      <c r="CR141" s="33"/>
      <c r="CS141" s="33"/>
      <c r="CT141" s="33"/>
    </row>
    <row r="142" spans="1:98" s="8" customFormat="1" ht="48.75" customHeight="1" x14ac:dyDescent="0.2">
      <c r="A142" s="1019" t="s">
        <v>45</v>
      </c>
      <c r="B142" s="1022" t="s">
        <v>46</v>
      </c>
      <c r="C142" s="1022" t="s">
        <v>62</v>
      </c>
      <c r="D142" s="1025" t="s">
        <v>47</v>
      </c>
      <c r="E142" s="1025"/>
      <c r="F142" s="1025"/>
      <c r="G142" s="1025"/>
      <c r="H142" s="1025"/>
      <c r="I142" s="1025"/>
      <c r="J142" s="1025"/>
      <c r="K142" s="1025"/>
      <c r="L142" s="1025"/>
      <c r="M142" s="1025"/>
      <c r="N142" s="1025"/>
      <c r="O142" s="1025"/>
      <c r="P142" s="1025"/>
      <c r="Q142" s="1025"/>
      <c r="R142" s="1022" t="s">
        <v>59</v>
      </c>
      <c r="S142" s="1036" t="s">
        <v>56</v>
      </c>
      <c r="T142" s="1037"/>
      <c r="U142" s="1037"/>
      <c r="V142" s="1037"/>
      <c r="W142" s="1037"/>
      <c r="X142" s="1037"/>
      <c r="Y142" s="1037"/>
      <c r="Z142" s="1037"/>
      <c r="AA142" s="1037"/>
      <c r="AB142" s="1037"/>
      <c r="AC142" s="1037"/>
      <c r="AD142" s="1037"/>
      <c r="AE142" s="1038"/>
      <c r="AF142" s="1039" t="s">
        <v>38</v>
      </c>
      <c r="AG142" s="1039"/>
      <c r="AH142" s="1039"/>
      <c r="AI142" s="1039"/>
      <c r="AJ142" s="1039"/>
      <c r="AK142" s="1039"/>
      <c r="AL142" s="1039"/>
      <c r="AM142" s="1039"/>
      <c r="AN142" s="1039"/>
      <c r="AO142" s="1039"/>
      <c r="AP142" s="1039"/>
      <c r="AQ142" s="1039"/>
      <c r="AR142" s="1039"/>
      <c r="AS142" s="1039"/>
      <c r="AT142" s="1040" t="s">
        <v>82</v>
      </c>
      <c r="AU142" s="1041"/>
      <c r="AV142" s="1041"/>
      <c r="AW142" s="1041"/>
      <c r="AX142" s="1041"/>
      <c r="AY142" s="1041"/>
      <c r="AZ142" s="1041"/>
      <c r="BA142" s="1041"/>
      <c r="BB142" s="1041"/>
      <c r="BC142" s="1041"/>
      <c r="BD142" s="1041"/>
      <c r="BE142" s="1041"/>
      <c r="BF142" s="1042"/>
      <c r="BG142" s="1022" t="s">
        <v>78</v>
      </c>
      <c r="BH142" s="1022" t="s">
        <v>561</v>
      </c>
      <c r="BI142" s="1026" t="s">
        <v>79</v>
      </c>
      <c r="BJ142" s="173"/>
      <c r="BK142" s="32"/>
      <c r="BL142" s="32"/>
      <c r="BM142" s="32"/>
      <c r="BN142" s="32"/>
      <c r="BO142" s="32"/>
      <c r="BP142" s="32"/>
      <c r="BQ142" s="32"/>
      <c r="BR142" s="32"/>
      <c r="BS142" s="32"/>
      <c r="BT142" s="32"/>
      <c r="BU142" s="32"/>
      <c r="BV142" s="32"/>
      <c r="BW142" s="32"/>
      <c r="BX142" s="32"/>
      <c r="BY142" s="32"/>
      <c r="BZ142" s="32"/>
      <c r="CA142" s="34"/>
      <c r="CB142" s="34"/>
    </row>
    <row r="143" spans="1:98" s="8" customFormat="1" ht="48.75" customHeight="1" x14ac:dyDescent="0.2">
      <c r="A143" s="1020"/>
      <c r="B143" s="1023"/>
      <c r="C143" s="1023"/>
      <c r="D143" s="1029" t="s">
        <v>57</v>
      </c>
      <c r="E143" s="1031" t="s">
        <v>58</v>
      </c>
      <c r="F143" s="1032"/>
      <c r="G143" s="1032"/>
      <c r="H143" s="1032"/>
      <c r="I143" s="1032"/>
      <c r="J143" s="1032"/>
      <c r="K143" s="1032"/>
      <c r="L143" s="1032"/>
      <c r="M143" s="1032"/>
      <c r="N143" s="1032"/>
      <c r="O143" s="1032"/>
      <c r="P143" s="1032"/>
      <c r="Q143" s="1032"/>
      <c r="R143" s="1023"/>
      <c r="S143" s="1033" t="s">
        <v>57</v>
      </c>
      <c r="T143" s="1031" t="s">
        <v>58</v>
      </c>
      <c r="U143" s="1032"/>
      <c r="V143" s="1032"/>
      <c r="W143" s="1032"/>
      <c r="X143" s="1032"/>
      <c r="Y143" s="1032"/>
      <c r="Z143" s="1032"/>
      <c r="AA143" s="1032"/>
      <c r="AB143" s="1032"/>
      <c r="AC143" s="1032"/>
      <c r="AD143" s="1032"/>
      <c r="AE143" s="1035"/>
      <c r="AF143" s="1033" t="s">
        <v>57</v>
      </c>
      <c r="AG143" s="1031" t="s">
        <v>58</v>
      </c>
      <c r="AH143" s="1032"/>
      <c r="AI143" s="1032"/>
      <c r="AJ143" s="1032"/>
      <c r="AK143" s="1032"/>
      <c r="AL143" s="1032"/>
      <c r="AM143" s="1032"/>
      <c r="AN143" s="1032"/>
      <c r="AO143" s="1032"/>
      <c r="AP143" s="1032"/>
      <c r="AQ143" s="1032"/>
      <c r="AR143" s="1032"/>
      <c r="AS143" s="1035"/>
      <c r="AT143" s="1043"/>
      <c r="AU143" s="1044"/>
      <c r="AV143" s="1044"/>
      <c r="AW143" s="1044"/>
      <c r="AX143" s="1044"/>
      <c r="AY143" s="1044"/>
      <c r="AZ143" s="1044"/>
      <c r="BA143" s="1044"/>
      <c r="BB143" s="1044"/>
      <c r="BC143" s="1044"/>
      <c r="BD143" s="1044"/>
      <c r="BE143" s="1044"/>
      <c r="BF143" s="1045"/>
      <c r="BG143" s="1023"/>
      <c r="BH143" s="1023"/>
      <c r="BI143" s="1027"/>
      <c r="BJ143" s="173"/>
      <c r="BK143" s="32"/>
      <c r="BL143" s="32"/>
      <c r="BM143" s="32"/>
      <c r="BN143" s="32"/>
      <c r="BO143" s="32"/>
      <c r="BP143" s="32"/>
      <c r="BQ143" s="32"/>
      <c r="BR143" s="32"/>
      <c r="BS143" s="32"/>
      <c r="BT143" s="32"/>
      <c r="BU143" s="32"/>
      <c r="BV143" s="32"/>
      <c r="BW143" s="32"/>
      <c r="BX143" s="32"/>
      <c r="BY143" s="32"/>
      <c r="BZ143" s="32"/>
      <c r="CA143" s="34"/>
      <c r="CB143" s="34"/>
    </row>
    <row r="144" spans="1:98" s="6" customFormat="1" ht="28.5" customHeight="1" x14ac:dyDescent="0.2">
      <c r="A144" s="1021"/>
      <c r="B144" s="1024"/>
      <c r="C144" s="1024"/>
      <c r="D144" s="1030"/>
      <c r="E144" s="35">
        <v>1</v>
      </c>
      <c r="F144" s="35">
        <v>2</v>
      </c>
      <c r="G144" s="35">
        <v>3</v>
      </c>
      <c r="H144" s="35">
        <v>4</v>
      </c>
      <c r="I144" s="35">
        <v>5</v>
      </c>
      <c r="J144" s="35">
        <v>6</v>
      </c>
      <c r="K144" s="35">
        <v>7</v>
      </c>
      <c r="L144" s="35">
        <v>8</v>
      </c>
      <c r="M144" s="35">
        <v>9</v>
      </c>
      <c r="N144" s="35">
        <v>10</v>
      </c>
      <c r="O144" s="35">
        <v>11</v>
      </c>
      <c r="P144" s="35">
        <v>12</v>
      </c>
      <c r="Q144" s="35" t="s">
        <v>61</v>
      </c>
      <c r="R144" s="1024"/>
      <c r="S144" s="1034"/>
      <c r="T144" s="35">
        <v>1</v>
      </c>
      <c r="U144" s="35">
        <v>2</v>
      </c>
      <c r="V144" s="35">
        <v>3</v>
      </c>
      <c r="W144" s="35">
        <v>4</v>
      </c>
      <c r="X144" s="35">
        <v>5</v>
      </c>
      <c r="Y144" s="35">
        <v>6</v>
      </c>
      <c r="Z144" s="35">
        <v>7</v>
      </c>
      <c r="AA144" s="35">
        <v>8</v>
      </c>
      <c r="AB144" s="35">
        <v>9</v>
      </c>
      <c r="AC144" s="35">
        <v>10</v>
      </c>
      <c r="AD144" s="35">
        <v>11</v>
      </c>
      <c r="AE144" s="35">
        <v>12</v>
      </c>
      <c r="AF144" s="1034"/>
      <c r="AG144" s="35">
        <v>1</v>
      </c>
      <c r="AH144" s="35">
        <v>2</v>
      </c>
      <c r="AI144" s="35">
        <v>3</v>
      </c>
      <c r="AJ144" s="35">
        <v>4</v>
      </c>
      <c r="AK144" s="35">
        <v>5</v>
      </c>
      <c r="AL144" s="35">
        <v>6</v>
      </c>
      <c r="AM144" s="35">
        <v>7</v>
      </c>
      <c r="AN144" s="35">
        <v>8</v>
      </c>
      <c r="AO144" s="35">
        <v>9</v>
      </c>
      <c r="AP144" s="35">
        <v>10</v>
      </c>
      <c r="AQ144" s="35">
        <v>11</v>
      </c>
      <c r="AR144" s="35">
        <v>12</v>
      </c>
      <c r="AS144" s="35" t="s">
        <v>51</v>
      </c>
      <c r="AT144" s="266">
        <v>1</v>
      </c>
      <c r="AU144" s="266">
        <v>2</v>
      </c>
      <c r="AV144" s="266">
        <v>3</v>
      </c>
      <c r="AW144" s="266">
        <v>4</v>
      </c>
      <c r="AX144" s="266">
        <v>5</v>
      </c>
      <c r="AY144" s="266">
        <v>6</v>
      </c>
      <c r="AZ144" s="266">
        <v>7</v>
      </c>
      <c r="BA144" s="266">
        <v>8</v>
      </c>
      <c r="BB144" s="266">
        <v>9</v>
      </c>
      <c r="BC144" s="266">
        <v>10</v>
      </c>
      <c r="BD144" s="266">
        <v>11</v>
      </c>
      <c r="BE144" s="266">
        <v>12</v>
      </c>
      <c r="BF144" s="35" t="s">
        <v>51</v>
      </c>
      <c r="BG144" s="1024"/>
      <c r="BH144" s="1024"/>
      <c r="BI144" s="1028"/>
      <c r="BJ144" s="7"/>
      <c r="BK144" s="36"/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</row>
    <row r="145" spans="1:98" s="7" customFormat="1" ht="24.75" customHeight="1" x14ac:dyDescent="0.2">
      <c r="A145" s="58"/>
      <c r="B145" s="949" t="s">
        <v>184</v>
      </c>
      <c r="C145" s="38" t="s">
        <v>65</v>
      </c>
      <c r="D145" s="954">
        <v>250</v>
      </c>
      <c r="E145" s="107">
        <v>50</v>
      </c>
      <c r="F145" s="107">
        <v>50</v>
      </c>
      <c r="G145" s="39">
        <v>50</v>
      </c>
      <c r="H145" s="39">
        <v>100</v>
      </c>
      <c r="I145" s="39"/>
      <c r="J145" s="39"/>
      <c r="K145" s="39"/>
      <c r="L145" s="39"/>
      <c r="M145" s="39"/>
      <c r="N145" s="39"/>
      <c r="O145" s="39"/>
      <c r="P145" s="39"/>
      <c r="Q145" s="40">
        <f>SUM(E145:P145)</f>
        <v>250</v>
      </c>
      <c r="R145" s="108" t="s">
        <v>71</v>
      </c>
      <c r="S145" s="951">
        <v>8800</v>
      </c>
      <c r="T145" s="109">
        <v>8000</v>
      </c>
      <c r="U145" s="109">
        <v>8000</v>
      </c>
      <c r="V145" s="109">
        <v>8000</v>
      </c>
      <c r="W145" s="109">
        <v>8000</v>
      </c>
      <c r="X145" s="42"/>
      <c r="Y145" s="42"/>
      <c r="Z145" s="42"/>
      <c r="AA145" s="42"/>
      <c r="AB145" s="42"/>
      <c r="AC145" s="42"/>
      <c r="AD145" s="42"/>
      <c r="AE145" s="42"/>
      <c r="AF145" s="94">
        <f t="shared" ref="AF145:AF147" si="119">SUM(Q145*S145)</f>
        <v>2200000</v>
      </c>
      <c r="AG145" s="95">
        <f t="shared" ref="AG145:AH147" si="120">T145*E145</f>
        <v>400000</v>
      </c>
      <c r="AH145" s="95">
        <f t="shared" si="120"/>
        <v>400000</v>
      </c>
      <c r="AI145" s="95">
        <f t="shared" ref="AI145:AR147" si="121">V145*G145</f>
        <v>400000</v>
      </c>
      <c r="AJ145" s="95">
        <f t="shared" si="121"/>
        <v>800000</v>
      </c>
      <c r="AK145" s="95">
        <f t="shared" si="121"/>
        <v>0</v>
      </c>
      <c r="AL145" s="95">
        <f t="shared" si="121"/>
        <v>0</v>
      </c>
      <c r="AM145" s="95">
        <f t="shared" si="121"/>
        <v>0</v>
      </c>
      <c r="AN145" s="95">
        <f t="shared" si="121"/>
        <v>0</v>
      </c>
      <c r="AO145" s="95">
        <f t="shared" si="121"/>
        <v>0</v>
      </c>
      <c r="AP145" s="95">
        <f t="shared" si="121"/>
        <v>0</v>
      </c>
      <c r="AQ145" s="95">
        <f t="shared" si="121"/>
        <v>0</v>
      </c>
      <c r="AR145" s="95">
        <f t="shared" si="121"/>
        <v>0</v>
      </c>
      <c r="AS145" s="96">
        <f>SUM(AG145:AR145)</f>
        <v>2000000</v>
      </c>
      <c r="AT145" s="95">
        <f t="shared" ref="AT145:AV146" si="122">SUM(AG145*4%)</f>
        <v>16000</v>
      </c>
      <c r="AU145" s="95">
        <f t="shared" si="122"/>
        <v>16000</v>
      </c>
      <c r="AV145" s="95">
        <f t="shared" si="122"/>
        <v>16000</v>
      </c>
      <c r="AW145" s="95">
        <f>SUM(AJ145*4%)</f>
        <v>32000</v>
      </c>
      <c r="AX145" s="95">
        <f t="shared" ref="AV145:BE147" si="123">SUM(AK145*14%)</f>
        <v>0</v>
      </c>
      <c r="AY145" s="95">
        <f t="shared" si="123"/>
        <v>0</v>
      </c>
      <c r="AZ145" s="95">
        <f t="shared" si="123"/>
        <v>0</v>
      </c>
      <c r="BA145" s="95">
        <f t="shared" si="123"/>
        <v>0</v>
      </c>
      <c r="BB145" s="95">
        <f t="shared" si="123"/>
        <v>0</v>
      </c>
      <c r="BC145" s="95">
        <f t="shared" si="123"/>
        <v>0</v>
      </c>
      <c r="BD145" s="95">
        <f t="shared" si="123"/>
        <v>0</v>
      </c>
      <c r="BE145" s="95">
        <f t="shared" si="123"/>
        <v>0</v>
      </c>
      <c r="BF145" s="97">
        <f>SUM(AT145:BE145)</f>
        <v>80000</v>
      </c>
      <c r="BG145" s="98">
        <f>AF145-AS145-BF145</f>
        <v>120000</v>
      </c>
      <c r="BH145" s="99">
        <f>S145*D145</f>
        <v>2200000</v>
      </c>
      <c r="BI145" s="100">
        <f>BH145-AS145-BF145</f>
        <v>120000</v>
      </c>
      <c r="BJ145" s="268">
        <f>SUM(Q145/D145)</f>
        <v>1</v>
      </c>
      <c r="BK145" s="52"/>
      <c r="BL145" s="52"/>
      <c r="BM145" s="52"/>
      <c r="BN145" s="52"/>
      <c r="BO145" s="52"/>
      <c r="BP145" s="61"/>
      <c r="BQ145" s="61"/>
      <c r="BR145" s="61"/>
      <c r="BS145" s="61"/>
      <c r="BT145" s="61"/>
      <c r="BU145" s="61"/>
      <c r="BV145" s="61"/>
      <c r="BW145" s="61"/>
      <c r="BX145" s="61"/>
      <c r="BY145" s="61"/>
      <c r="BZ145" s="61"/>
      <c r="CA145" s="61"/>
      <c r="CB145" s="61"/>
    </row>
    <row r="146" spans="1:98" s="7" customFormat="1" ht="24.75" customHeight="1" x14ac:dyDescent="0.2">
      <c r="A146" s="58"/>
      <c r="B146" s="949" t="s">
        <v>185</v>
      </c>
      <c r="C146" s="38" t="s">
        <v>65</v>
      </c>
      <c r="D146" s="954">
        <v>250</v>
      </c>
      <c r="E146" s="107">
        <v>50</v>
      </c>
      <c r="F146" s="107">
        <v>50</v>
      </c>
      <c r="G146" s="39">
        <v>50</v>
      </c>
      <c r="H146" s="39">
        <v>100</v>
      </c>
      <c r="I146" s="39"/>
      <c r="J146" s="39"/>
      <c r="K146" s="39"/>
      <c r="L146" s="39"/>
      <c r="M146" s="39"/>
      <c r="N146" s="39"/>
      <c r="O146" s="39"/>
      <c r="P146" s="39"/>
      <c r="Q146" s="40">
        <f>SUM(E146:P146)</f>
        <v>250</v>
      </c>
      <c r="R146" s="108" t="s">
        <v>71</v>
      </c>
      <c r="S146" s="951">
        <v>24200</v>
      </c>
      <c r="T146" s="109">
        <v>22000</v>
      </c>
      <c r="U146" s="109">
        <v>22000</v>
      </c>
      <c r="V146" s="109">
        <v>22000</v>
      </c>
      <c r="W146" s="109">
        <v>22000</v>
      </c>
      <c r="X146" s="42"/>
      <c r="Y146" s="42"/>
      <c r="Z146" s="42"/>
      <c r="AA146" s="42"/>
      <c r="AB146" s="42"/>
      <c r="AC146" s="42"/>
      <c r="AD146" s="42"/>
      <c r="AE146" s="42"/>
      <c r="AF146" s="94">
        <f t="shared" si="119"/>
        <v>6050000</v>
      </c>
      <c r="AG146" s="95">
        <f t="shared" si="120"/>
        <v>1100000</v>
      </c>
      <c r="AH146" s="95">
        <f t="shared" si="120"/>
        <v>1100000</v>
      </c>
      <c r="AI146" s="95">
        <f t="shared" si="121"/>
        <v>1100000</v>
      </c>
      <c r="AJ146" s="95">
        <f t="shared" si="121"/>
        <v>2200000</v>
      </c>
      <c r="AK146" s="95">
        <f t="shared" si="121"/>
        <v>0</v>
      </c>
      <c r="AL146" s="95">
        <f t="shared" si="121"/>
        <v>0</v>
      </c>
      <c r="AM146" s="95">
        <f t="shared" si="121"/>
        <v>0</v>
      </c>
      <c r="AN146" s="95">
        <f t="shared" si="121"/>
        <v>0</v>
      </c>
      <c r="AO146" s="95">
        <f t="shared" si="121"/>
        <v>0</v>
      </c>
      <c r="AP146" s="95">
        <f t="shared" si="121"/>
        <v>0</v>
      </c>
      <c r="AQ146" s="95">
        <f t="shared" si="121"/>
        <v>0</v>
      </c>
      <c r="AR146" s="95">
        <f t="shared" si="121"/>
        <v>0</v>
      </c>
      <c r="AS146" s="96">
        <f>SUM(AG146:AR146)</f>
        <v>5500000</v>
      </c>
      <c r="AT146" s="95">
        <f t="shared" si="122"/>
        <v>44000</v>
      </c>
      <c r="AU146" s="95">
        <f t="shared" si="122"/>
        <v>44000</v>
      </c>
      <c r="AV146" s="95">
        <f t="shared" si="122"/>
        <v>44000</v>
      </c>
      <c r="AW146" s="95">
        <f>SUM(AJ146*4%)</f>
        <v>88000</v>
      </c>
      <c r="AX146" s="95">
        <f t="shared" si="123"/>
        <v>0</v>
      </c>
      <c r="AY146" s="95">
        <f t="shared" si="123"/>
        <v>0</v>
      </c>
      <c r="AZ146" s="95">
        <f t="shared" si="123"/>
        <v>0</v>
      </c>
      <c r="BA146" s="95">
        <f t="shared" si="123"/>
        <v>0</v>
      </c>
      <c r="BB146" s="95">
        <f t="shared" si="123"/>
        <v>0</v>
      </c>
      <c r="BC146" s="95">
        <f t="shared" si="123"/>
        <v>0</v>
      </c>
      <c r="BD146" s="95">
        <f t="shared" si="123"/>
        <v>0</v>
      </c>
      <c r="BE146" s="95">
        <f t="shared" si="123"/>
        <v>0</v>
      </c>
      <c r="BF146" s="97">
        <f>SUM(AT146:BE146)</f>
        <v>220000</v>
      </c>
      <c r="BG146" s="98">
        <f>AF146-AS146-BF146</f>
        <v>330000</v>
      </c>
      <c r="BH146" s="99">
        <f>S146*D146</f>
        <v>6050000</v>
      </c>
      <c r="BI146" s="100">
        <f>BH146-AS146-BF146</f>
        <v>330000</v>
      </c>
      <c r="BJ146" s="268">
        <f>SUM(Q146/D146)</f>
        <v>1</v>
      </c>
      <c r="BK146" s="52"/>
      <c r="BL146" s="52"/>
      <c r="BM146" s="52"/>
      <c r="BN146" s="52"/>
      <c r="BO146" s="52"/>
      <c r="BP146" s="61"/>
      <c r="BQ146" s="61"/>
      <c r="BR146" s="61"/>
      <c r="BS146" s="61"/>
      <c r="BT146" s="61"/>
      <c r="BU146" s="61"/>
      <c r="BV146" s="61"/>
      <c r="BW146" s="61"/>
      <c r="BX146" s="61"/>
      <c r="BY146" s="61"/>
      <c r="BZ146" s="61"/>
      <c r="CA146" s="61"/>
      <c r="CB146" s="61"/>
    </row>
    <row r="147" spans="1:98" s="7" customFormat="1" ht="24.75" customHeight="1" thickBot="1" x14ac:dyDescent="0.25">
      <c r="A147" s="58"/>
      <c r="B147" s="101" t="s">
        <v>72</v>
      </c>
      <c r="C147" s="38" t="s">
        <v>65</v>
      </c>
      <c r="D147" s="382">
        <v>10</v>
      </c>
      <c r="E147" s="107"/>
      <c r="F147" s="39"/>
      <c r="G147" s="39"/>
      <c r="H147" s="39">
        <v>4</v>
      </c>
      <c r="I147" s="39"/>
      <c r="J147" s="39"/>
      <c r="K147" s="39"/>
      <c r="L147" s="39"/>
      <c r="M147" s="39"/>
      <c r="N147" s="39"/>
      <c r="O147" s="39"/>
      <c r="P147" s="39"/>
      <c r="Q147" s="40">
        <f>SUM(E147:P147)</f>
        <v>4</v>
      </c>
      <c r="R147" s="108" t="s">
        <v>55</v>
      </c>
      <c r="S147" s="951">
        <v>35000</v>
      </c>
      <c r="T147" s="109">
        <v>30000</v>
      </c>
      <c r="U147" s="42"/>
      <c r="V147" s="649"/>
      <c r="W147" s="109">
        <v>30000</v>
      </c>
      <c r="X147" s="42"/>
      <c r="Y147" s="42"/>
      <c r="Z147" s="42"/>
      <c r="AA147" s="42"/>
      <c r="AB147" s="42"/>
      <c r="AC147" s="42"/>
      <c r="AD147" s="42"/>
      <c r="AE147" s="42"/>
      <c r="AF147" s="94">
        <f t="shared" si="119"/>
        <v>140000</v>
      </c>
      <c r="AG147" s="95">
        <f t="shared" si="120"/>
        <v>0</v>
      </c>
      <c r="AH147" s="95">
        <f t="shared" si="120"/>
        <v>0</v>
      </c>
      <c r="AI147" s="95">
        <f t="shared" si="121"/>
        <v>0</v>
      </c>
      <c r="AJ147" s="95">
        <f t="shared" si="121"/>
        <v>120000</v>
      </c>
      <c r="AK147" s="95">
        <f t="shared" si="121"/>
        <v>0</v>
      </c>
      <c r="AL147" s="95">
        <f t="shared" si="121"/>
        <v>0</v>
      </c>
      <c r="AM147" s="95">
        <f t="shared" si="121"/>
        <v>0</v>
      </c>
      <c r="AN147" s="95">
        <f t="shared" si="121"/>
        <v>0</v>
      </c>
      <c r="AO147" s="95">
        <f t="shared" si="121"/>
        <v>0</v>
      </c>
      <c r="AP147" s="95">
        <f t="shared" si="121"/>
        <v>0</v>
      </c>
      <c r="AQ147" s="95">
        <f t="shared" si="121"/>
        <v>0</v>
      </c>
      <c r="AR147" s="95">
        <f t="shared" si="121"/>
        <v>0</v>
      </c>
      <c r="AS147" s="96">
        <f>SUM(AG147:AR147)</f>
        <v>120000</v>
      </c>
      <c r="AT147" s="95">
        <f>SUM(AG147*14%)</f>
        <v>0</v>
      </c>
      <c r="AU147" s="95">
        <f>SUM(AH147*14%)</f>
        <v>0</v>
      </c>
      <c r="AV147" s="95">
        <f t="shared" si="123"/>
        <v>0</v>
      </c>
      <c r="AW147" s="95">
        <f>SUM(AJ147*4%)</f>
        <v>4800</v>
      </c>
      <c r="AX147" s="95">
        <f t="shared" si="123"/>
        <v>0</v>
      </c>
      <c r="AY147" s="95">
        <f t="shared" si="123"/>
        <v>0</v>
      </c>
      <c r="AZ147" s="95">
        <f t="shared" si="123"/>
        <v>0</v>
      </c>
      <c r="BA147" s="95">
        <f t="shared" si="123"/>
        <v>0</v>
      </c>
      <c r="BB147" s="95">
        <f t="shared" si="123"/>
        <v>0</v>
      </c>
      <c r="BC147" s="95">
        <f t="shared" si="123"/>
        <v>0</v>
      </c>
      <c r="BD147" s="95">
        <f t="shared" si="123"/>
        <v>0</v>
      </c>
      <c r="BE147" s="95">
        <f t="shared" si="123"/>
        <v>0</v>
      </c>
      <c r="BF147" s="97">
        <f>SUM(AT147:BE147)</f>
        <v>4800</v>
      </c>
      <c r="BG147" s="98">
        <f>AF147-AS147-BF147</f>
        <v>15200</v>
      </c>
      <c r="BH147" s="99">
        <f>S147*D147</f>
        <v>350000</v>
      </c>
      <c r="BI147" s="100">
        <f>BH147-AS147-BF147</f>
        <v>225200</v>
      </c>
      <c r="BJ147" s="268">
        <f>SUM(Q147/D147)</f>
        <v>0.4</v>
      </c>
      <c r="BK147" s="60"/>
      <c r="BL147" s="110"/>
      <c r="BM147" s="60"/>
      <c r="BN147" s="60"/>
      <c r="BO147" s="61"/>
      <c r="BP147" s="61"/>
      <c r="BQ147" s="61"/>
      <c r="BR147" s="61"/>
      <c r="BS147" s="61"/>
      <c r="BT147" s="61"/>
      <c r="BU147" s="61"/>
      <c r="BV147" s="61"/>
      <c r="BW147" s="61"/>
      <c r="BX147" s="61"/>
      <c r="BY147" s="61"/>
      <c r="BZ147" s="61"/>
      <c r="CA147" s="61"/>
      <c r="CB147" s="61"/>
    </row>
    <row r="148" spans="1:98" s="54" customFormat="1" ht="24.75" customHeight="1" thickBot="1" x14ac:dyDescent="0.25">
      <c r="A148" s="62"/>
      <c r="B148" s="63" t="s">
        <v>15</v>
      </c>
      <c r="C148" s="63"/>
      <c r="D148" s="383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6"/>
      <c r="R148" s="102"/>
      <c r="S148" s="64"/>
      <c r="T148" s="67"/>
      <c r="U148" s="67"/>
      <c r="V148" s="67"/>
      <c r="W148" s="67"/>
      <c r="X148" s="67"/>
      <c r="Y148" s="67"/>
      <c r="Z148" s="67"/>
      <c r="AA148" s="67"/>
      <c r="AB148" s="67"/>
      <c r="AC148" s="67"/>
      <c r="AD148" s="67"/>
      <c r="AE148" s="67"/>
      <c r="AF148" s="103">
        <f t="shared" ref="AF148:BF148" si="124">SUM(AF145:AF147)</f>
        <v>8390000</v>
      </c>
      <c r="AG148" s="103">
        <f t="shared" si="124"/>
        <v>1500000</v>
      </c>
      <c r="AH148" s="103">
        <f t="shared" si="124"/>
        <v>1500000</v>
      </c>
      <c r="AI148" s="103">
        <f t="shared" ref="AI148:AR148" si="125">SUM(AI145:AI147)</f>
        <v>1500000</v>
      </c>
      <c r="AJ148" s="103">
        <f t="shared" si="125"/>
        <v>3120000</v>
      </c>
      <c r="AK148" s="103">
        <f t="shared" si="125"/>
        <v>0</v>
      </c>
      <c r="AL148" s="103">
        <f t="shared" si="125"/>
        <v>0</v>
      </c>
      <c r="AM148" s="103">
        <f t="shared" si="125"/>
        <v>0</v>
      </c>
      <c r="AN148" s="103">
        <f t="shared" si="125"/>
        <v>0</v>
      </c>
      <c r="AO148" s="103">
        <f t="shared" si="125"/>
        <v>0</v>
      </c>
      <c r="AP148" s="103">
        <f t="shared" si="125"/>
        <v>0</v>
      </c>
      <c r="AQ148" s="103">
        <f t="shared" si="125"/>
        <v>0</v>
      </c>
      <c r="AR148" s="103">
        <f t="shared" si="125"/>
        <v>0</v>
      </c>
      <c r="AS148" s="103">
        <f t="shared" si="124"/>
        <v>7620000</v>
      </c>
      <c r="AT148" s="103">
        <f t="shared" si="124"/>
        <v>60000</v>
      </c>
      <c r="AU148" s="103">
        <f t="shared" si="124"/>
        <v>60000</v>
      </c>
      <c r="AV148" s="103">
        <f t="shared" ref="AV148:BE148" si="126">SUM(AV145:AV147)</f>
        <v>60000</v>
      </c>
      <c r="AW148" s="103">
        <f t="shared" si="126"/>
        <v>124800</v>
      </c>
      <c r="AX148" s="103">
        <f t="shared" si="126"/>
        <v>0</v>
      </c>
      <c r="AY148" s="103">
        <f t="shared" si="126"/>
        <v>0</v>
      </c>
      <c r="AZ148" s="103">
        <f t="shared" si="126"/>
        <v>0</v>
      </c>
      <c r="BA148" s="103">
        <f t="shared" si="126"/>
        <v>0</v>
      </c>
      <c r="BB148" s="103">
        <f t="shared" si="126"/>
        <v>0</v>
      </c>
      <c r="BC148" s="103">
        <f t="shared" si="126"/>
        <v>0</v>
      </c>
      <c r="BD148" s="103">
        <f t="shared" si="126"/>
        <v>0</v>
      </c>
      <c r="BE148" s="103">
        <f t="shared" si="126"/>
        <v>0</v>
      </c>
      <c r="BF148" s="103">
        <f t="shared" si="124"/>
        <v>304800</v>
      </c>
      <c r="BG148" s="104">
        <f>AF148-AS148-BF148</f>
        <v>465200</v>
      </c>
      <c r="BH148" s="103">
        <f>SUM(BH145:BH147)</f>
        <v>8600000</v>
      </c>
      <c r="BI148" s="103">
        <f>SUM(BI145:BI147)</f>
        <v>675200</v>
      </c>
      <c r="BJ148" s="269">
        <v>1</v>
      </c>
      <c r="BK148" s="69"/>
      <c r="BL148" s="69"/>
      <c r="BM148" s="69"/>
      <c r="BN148" s="69"/>
      <c r="BO148" s="69"/>
      <c r="BP148" s="69"/>
      <c r="BQ148" s="69"/>
      <c r="BR148" s="69"/>
      <c r="BS148" s="69"/>
      <c r="BT148" s="69"/>
      <c r="BU148" s="69"/>
      <c r="BV148" s="69"/>
      <c r="BW148" s="69"/>
      <c r="BX148" s="69"/>
      <c r="BY148" s="69"/>
      <c r="BZ148" s="69"/>
      <c r="CA148" s="69"/>
      <c r="CB148" s="69"/>
    </row>
    <row r="149" spans="1:98" s="29" customFormat="1" ht="24.75" customHeight="1" x14ac:dyDescent="0.2">
      <c r="A149" s="70"/>
      <c r="D149" s="384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AE149" s="57"/>
      <c r="AS149" s="71"/>
      <c r="BF149" s="72">
        <f>SUM(AS148+BF148)</f>
        <v>7924800</v>
      </c>
      <c r="BG149" s="73">
        <f>AF148-AS148-BF148</f>
        <v>465200</v>
      </c>
      <c r="BH149" s="74">
        <f>SUM(BI148+AS148+BF148)</f>
        <v>8600000</v>
      </c>
      <c r="BI149" s="75">
        <f>SUM(BG148)</f>
        <v>465200</v>
      </c>
      <c r="BJ149" s="57" t="s">
        <v>78</v>
      </c>
      <c r="BK149" s="57"/>
      <c r="BL149" s="3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  <c r="BZ149" s="33"/>
      <c r="CA149" s="33"/>
      <c r="CB149" s="33"/>
      <c r="CC149" s="33"/>
    </row>
    <row r="150" spans="1:98" s="29" customFormat="1" ht="24.75" customHeight="1" x14ac:dyDescent="0.2">
      <c r="A150" s="70"/>
      <c r="D150" s="384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AE150" s="57"/>
      <c r="AS150" s="57"/>
      <c r="AT150" s="170">
        <f>SUM(AG148+AT148)</f>
        <v>1560000</v>
      </c>
      <c r="AU150" s="170">
        <f t="shared" ref="AU150:BE150" si="127">SUM(AH148+AU148)</f>
        <v>1560000</v>
      </c>
      <c r="AV150" s="170">
        <f t="shared" si="127"/>
        <v>1560000</v>
      </c>
      <c r="AW150" s="170">
        <f t="shared" si="127"/>
        <v>3244800</v>
      </c>
      <c r="AX150" s="170">
        <f t="shared" si="127"/>
        <v>0</v>
      </c>
      <c r="AY150" s="170">
        <f t="shared" si="127"/>
        <v>0</v>
      </c>
      <c r="AZ150" s="170">
        <f t="shared" si="127"/>
        <v>0</v>
      </c>
      <c r="BA150" s="170">
        <f t="shared" si="127"/>
        <v>0</v>
      </c>
      <c r="BB150" s="170">
        <f t="shared" si="127"/>
        <v>0</v>
      </c>
      <c r="BC150" s="170">
        <f t="shared" si="127"/>
        <v>0</v>
      </c>
      <c r="BD150" s="170">
        <f t="shared" si="127"/>
        <v>0</v>
      </c>
      <c r="BE150" s="170">
        <f t="shared" si="127"/>
        <v>0</v>
      </c>
      <c r="BF150" s="170">
        <f>SUM(AT150:BE150)</f>
        <v>7924800</v>
      </c>
      <c r="BG150" s="57"/>
      <c r="BH150" s="76"/>
      <c r="BI150" s="77">
        <f>SUM(BI148-BI149)</f>
        <v>210000</v>
      </c>
      <c r="BJ150" s="57" t="s">
        <v>77</v>
      </c>
      <c r="BK150" s="57"/>
      <c r="BL150" s="33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  <c r="BZ150" s="33"/>
      <c r="CA150" s="33"/>
      <c r="CB150" s="33"/>
      <c r="CC150" s="33"/>
    </row>
    <row r="151" spans="1:98" s="29" customFormat="1" ht="16.5" customHeight="1" x14ac:dyDescent="0.2">
      <c r="A151" s="1015" t="s">
        <v>43</v>
      </c>
      <c r="B151" s="1016"/>
      <c r="C151" s="171" t="s">
        <v>186</v>
      </c>
      <c r="D151" s="380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174"/>
      <c r="U151" s="174"/>
      <c r="V151" s="174"/>
      <c r="W151" s="174"/>
      <c r="X151" s="174"/>
      <c r="Y151" s="174"/>
      <c r="Z151" s="174"/>
      <c r="AA151" s="174"/>
      <c r="AB151" s="174"/>
      <c r="AC151" s="174"/>
      <c r="AD151" s="174"/>
      <c r="AE151" s="175"/>
      <c r="AF151" s="32"/>
      <c r="AG151" s="174"/>
      <c r="AH151" s="174"/>
      <c r="AI151" s="174"/>
      <c r="AJ151" s="174"/>
      <c r="AK151" s="174"/>
      <c r="AL151" s="174"/>
      <c r="AM151" s="174"/>
      <c r="AN151" s="174"/>
      <c r="AO151" s="174"/>
      <c r="AP151" s="174"/>
      <c r="AQ151" s="174"/>
      <c r="AR151" s="174"/>
      <c r="AS151" s="176"/>
      <c r="AT151" s="174"/>
      <c r="AU151" s="174"/>
      <c r="AV151" s="174"/>
      <c r="AW151" s="174"/>
      <c r="AX151" s="174"/>
      <c r="AY151" s="174"/>
      <c r="AZ151" s="174"/>
      <c r="BA151" s="174"/>
      <c r="BB151" s="174"/>
      <c r="BC151" s="174"/>
      <c r="BD151" s="174"/>
      <c r="BE151" s="174"/>
      <c r="BF151" s="176"/>
      <c r="BG151" s="176"/>
      <c r="BH151" s="173"/>
      <c r="BI151" s="177"/>
      <c r="BJ151" s="173"/>
      <c r="BK151" s="174"/>
      <c r="BL151" s="174"/>
      <c r="BM151" s="174"/>
      <c r="BN151" s="174"/>
      <c r="BO151" s="174"/>
      <c r="BP151" s="175"/>
      <c r="BQ151" s="174"/>
      <c r="BR151" s="174"/>
      <c r="BS151" s="174"/>
      <c r="BT151" s="174"/>
      <c r="BU151" s="174"/>
      <c r="BV151" s="176"/>
      <c r="BW151" s="176"/>
      <c r="BX151" s="176"/>
      <c r="BY151" s="173"/>
      <c r="BZ151" s="177"/>
      <c r="CA151" s="176"/>
      <c r="CB151" s="176"/>
      <c r="CC151" s="33"/>
      <c r="CD151" s="33"/>
      <c r="CE151" s="33"/>
      <c r="CF151" s="33"/>
      <c r="CG151" s="33"/>
      <c r="CH151" s="178"/>
      <c r="CI151" s="33"/>
      <c r="CJ151" s="33"/>
      <c r="CK151" s="33"/>
      <c r="CL151" s="33"/>
      <c r="CM151" s="33"/>
      <c r="CN151" s="33"/>
      <c r="CO151" s="33"/>
      <c r="CP151" s="33"/>
      <c r="CQ151" s="33"/>
      <c r="CR151" s="33"/>
      <c r="CS151" s="33"/>
      <c r="CT151" s="33"/>
    </row>
    <row r="152" spans="1:98" s="29" customFormat="1" ht="16.5" customHeight="1" x14ac:dyDescent="0.2">
      <c r="A152" s="1017" t="s">
        <v>44</v>
      </c>
      <c r="B152" s="1018"/>
      <c r="C152" s="180" t="s">
        <v>151</v>
      </c>
      <c r="D152" s="381"/>
      <c r="E152" s="181"/>
      <c r="F152" s="181"/>
      <c r="G152" s="181"/>
      <c r="H152" s="181"/>
      <c r="I152" s="181"/>
      <c r="J152" s="181"/>
      <c r="K152" s="181"/>
      <c r="L152" s="181"/>
      <c r="M152" s="181"/>
      <c r="N152" s="181"/>
      <c r="O152" s="181"/>
      <c r="P152" s="181"/>
      <c r="Q152" s="181"/>
      <c r="R152" s="181"/>
      <c r="S152" s="181"/>
      <c r="T152" s="182"/>
      <c r="U152" s="182"/>
      <c r="V152" s="182"/>
      <c r="W152" s="182"/>
      <c r="X152" s="182"/>
      <c r="Y152" s="182"/>
      <c r="Z152" s="182"/>
      <c r="AA152" s="182"/>
      <c r="AB152" s="182"/>
      <c r="AC152" s="182"/>
      <c r="AD152" s="182"/>
      <c r="AE152" s="183"/>
      <c r="AF152" s="181"/>
      <c r="AG152" s="182"/>
      <c r="AH152" s="182"/>
      <c r="AI152" s="182"/>
      <c r="AJ152" s="182"/>
      <c r="AK152" s="182"/>
      <c r="AL152" s="182"/>
      <c r="AM152" s="182"/>
      <c r="AN152" s="182"/>
      <c r="AO152" s="182"/>
      <c r="AP152" s="182"/>
      <c r="AQ152" s="182"/>
      <c r="AR152" s="182"/>
      <c r="AS152" s="183"/>
      <c r="AT152" s="182"/>
      <c r="AU152" s="182"/>
      <c r="AV152" s="182"/>
      <c r="AW152" s="182"/>
      <c r="AX152" s="182"/>
      <c r="AY152" s="182"/>
      <c r="AZ152" s="182"/>
      <c r="BA152" s="182"/>
      <c r="BB152" s="182"/>
      <c r="BC152" s="182"/>
      <c r="BD152" s="182"/>
      <c r="BE152" s="182"/>
      <c r="BF152" s="183"/>
      <c r="BG152" s="183"/>
      <c r="BH152" s="179"/>
      <c r="BI152" s="184"/>
      <c r="BJ152" s="173"/>
      <c r="BK152" s="32"/>
      <c r="BL152" s="32"/>
      <c r="BM152" s="32"/>
      <c r="BN152" s="32"/>
      <c r="BO152" s="32"/>
      <c r="BP152" s="32"/>
      <c r="BQ152" s="32"/>
      <c r="BR152" s="32"/>
      <c r="BS152" s="32"/>
      <c r="BT152" s="32"/>
      <c r="BU152" s="32"/>
      <c r="BV152" s="32"/>
      <c r="BW152" s="32"/>
      <c r="BX152" s="32"/>
      <c r="BY152" s="32"/>
      <c r="BZ152" s="32"/>
      <c r="CA152" s="176"/>
      <c r="CB152" s="176"/>
      <c r="CC152" s="33">
        <v>1100000</v>
      </c>
      <c r="CD152" s="33"/>
      <c r="CE152" s="33"/>
      <c r="CF152" s="33"/>
      <c r="CG152" s="33"/>
      <c r="CH152" s="178"/>
      <c r="CI152" s="33"/>
      <c r="CJ152" s="33"/>
      <c r="CK152" s="33"/>
      <c r="CL152" s="33"/>
      <c r="CM152" s="33"/>
      <c r="CN152" s="33"/>
      <c r="CO152" s="33"/>
      <c r="CP152" s="33"/>
      <c r="CQ152" s="33"/>
      <c r="CR152" s="33"/>
      <c r="CS152" s="33"/>
      <c r="CT152" s="33"/>
    </row>
    <row r="153" spans="1:98" s="8" customFormat="1" ht="48.75" customHeight="1" x14ac:dyDescent="0.2">
      <c r="A153" s="1019" t="s">
        <v>45</v>
      </c>
      <c r="B153" s="1022" t="s">
        <v>46</v>
      </c>
      <c r="C153" s="1022" t="s">
        <v>62</v>
      </c>
      <c r="D153" s="1025" t="s">
        <v>47</v>
      </c>
      <c r="E153" s="1025"/>
      <c r="F153" s="1025"/>
      <c r="G153" s="1025"/>
      <c r="H153" s="1025"/>
      <c r="I153" s="1025"/>
      <c r="J153" s="1025"/>
      <c r="K153" s="1025"/>
      <c r="L153" s="1025"/>
      <c r="M153" s="1025"/>
      <c r="N153" s="1025"/>
      <c r="O153" s="1025"/>
      <c r="P153" s="1025"/>
      <c r="Q153" s="1025"/>
      <c r="R153" s="1022" t="s">
        <v>59</v>
      </c>
      <c r="S153" s="1036" t="s">
        <v>56</v>
      </c>
      <c r="T153" s="1037"/>
      <c r="U153" s="1037"/>
      <c r="V153" s="1037"/>
      <c r="W153" s="1037"/>
      <c r="X153" s="1037"/>
      <c r="Y153" s="1037"/>
      <c r="Z153" s="1037"/>
      <c r="AA153" s="1037"/>
      <c r="AB153" s="1037"/>
      <c r="AC153" s="1037"/>
      <c r="AD153" s="1037"/>
      <c r="AE153" s="1038"/>
      <c r="AF153" s="1039" t="s">
        <v>38</v>
      </c>
      <c r="AG153" s="1039"/>
      <c r="AH153" s="1039"/>
      <c r="AI153" s="1039"/>
      <c r="AJ153" s="1039"/>
      <c r="AK153" s="1039"/>
      <c r="AL153" s="1039"/>
      <c r="AM153" s="1039"/>
      <c r="AN153" s="1039"/>
      <c r="AO153" s="1039"/>
      <c r="AP153" s="1039"/>
      <c r="AQ153" s="1039"/>
      <c r="AR153" s="1039"/>
      <c r="AS153" s="1039"/>
      <c r="AT153" s="1040" t="s">
        <v>82</v>
      </c>
      <c r="AU153" s="1041"/>
      <c r="AV153" s="1041"/>
      <c r="AW153" s="1041"/>
      <c r="AX153" s="1041"/>
      <c r="AY153" s="1041"/>
      <c r="AZ153" s="1041"/>
      <c r="BA153" s="1041"/>
      <c r="BB153" s="1041"/>
      <c r="BC153" s="1041"/>
      <c r="BD153" s="1041"/>
      <c r="BE153" s="1041"/>
      <c r="BF153" s="1042"/>
      <c r="BG153" s="1022" t="s">
        <v>78</v>
      </c>
      <c r="BH153" s="1022" t="s">
        <v>561</v>
      </c>
      <c r="BI153" s="1026" t="s">
        <v>79</v>
      </c>
      <c r="BJ153" s="173"/>
      <c r="BK153" s="32"/>
      <c r="BL153" s="32"/>
      <c r="BM153" s="32"/>
      <c r="BN153" s="32"/>
      <c r="BO153" s="32"/>
      <c r="BP153" s="32"/>
      <c r="BQ153" s="32"/>
      <c r="BR153" s="32"/>
      <c r="BS153" s="32"/>
      <c r="BT153" s="32"/>
      <c r="BU153" s="32"/>
      <c r="BV153" s="32"/>
      <c r="BW153" s="32"/>
      <c r="BX153" s="32"/>
      <c r="BY153" s="32"/>
      <c r="BZ153" s="32"/>
      <c r="CA153" s="34"/>
      <c r="CB153" s="34"/>
    </row>
    <row r="154" spans="1:98" s="8" customFormat="1" ht="48.75" customHeight="1" x14ac:dyDescent="0.2">
      <c r="A154" s="1020"/>
      <c r="B154" s="1023"/>
      <c r="C154" s="1023"/>
      <c r="D154" s="1029" t="s">
        <v>57</v>
      </c>
      <c r="E154" s="1031" t="s">
        <v>58</v>
      </c>
      <c r="F154" s="1032"/>
      <c r="G154" s="1032"/>
      <c r="H154" s="1032"/>
      <c r="I154" s="1032"/>
      <c r="J154" s="1032"/>
      <c r="K154" s="1032"/>
      <c r="L154" s="1032"/>
      <c r="M154" s="1032"/>
      <c r="N154" s="1032"/>
      <c r="O154" s="1032"/>
      <c r="P154" s="1032"/>
      <c r="Q154" s="1032"/>
      <c r="R154" s="1023"/>
      <c r="S154" s="1033" t="s">
        <v>57</v>
      </c>
      <c r="T154" s="1031" t="s">
        <v>58</v>
      </c>
      <c r="U154" s="1032"/>
      <c r="V154" s="1032"/>
      <c r="W154" s="1032"/>
      <c r="X154" s="1032"/>
      <c r="Y154" s="1032"/>
      <c r="Z154" s="1032"/>
      <c r="AA154" s="1032"/>
      <c r="AB154" s="1032"/>
      <c r="AC154" s="1032"/>
      <c r="AD154" s="1032"/>
      <c r="AE154" s="1035"/>
      <c r="AF154" s="1033" t="s">
        <v>57</v>
      </c>
      <c r="AG154" s="1031" t="s">
        <v>58</v>
      </c>
      <c r="AH154" s="1032"/>
      <c r="AI154" s="1032"/>
      <c r="AJ154" s="1032"/>
      <c r="AK154" s="1032"/>
      <c r="AL154" s="1032"/>
      <c r="AM154" s="1032"/>
      <c r="AN154" s="1032"/>
      <c r="AO154" s="1032"/>
      <c r="AP154" s="1032"/>
      <c r="AQ154" s="1032"/>
      <c r="AR154" s="1032"/>
      <c r="AS154" s="1035"/>
      <c r="AT154" s="1043"/>
      <c r="AU154" s="1044"/>
      <c r="AV154" s="1044"/>
      <c r="AW154" s="1044"/>
      <c r="AX154" s="1044"/>
      <c r="AY154" s="1044"/>
      <c r="AZ154" s="1044"/>
      <c r="BA154" s="1044"/>
      <c r="BB154" s="1044"/>
      <c r="BC154" s="1044"/>
      <c r="BD154" s="1044"/>
      <c r="BE154" s="1044"/>
      <c r="BF154" s="1045"/>
      <c r="BG154" s="1023"/>
      <c r="BH154" s="1023"/>
      <c r="BI154" s="1027"/>
      <c r="BJ154" s="173"/>
      <c r="BK154" s="32"/>
      <c r="BL154" s="32"/>
      <c r="BM154" s="32"/>
      <c r="BN154" s="32"/>
      <c r="BO154" s="32"/>
      <c r="BP154" s="32"/>
      <c r="BQ154" s="32"/>
      <c r="BR154" s="32"/>
      <c r="BS154" s="32"/>
      <c r="BT154" s="32"/>
      <c r="BU154" s="32"/>
      <c r="BV154" s="32"/>
      <c r="BW154" s="32"/>
      <c r="BX154" s="32"/>
      <c r="BY154" s="32"/>
      <c r="BZ154" s="32"/>
      <c r="CA154" s="34"/>
      <c r="CB154" s="34"/>
    </row>
    <row r="155" spans="1:98" s="6" customFormat="1" ht="28.5" customHeight="1" x14ac:dyDescent="0.2">
      <c r="A155" s="1021"/>
      <c r="B155" s="1024"/>
      <c r="C155" s="1024"/>
      <c r="D155" s="1030"/>
      <c r="E155" s="35">
        <v>1</v>
      </c>
      <c r="F155" s="35">
        <v>2</v>
      </c>
      <c r="G155" s="35">
        <v>3</v>
      </c>
      <c r="H155" s="35">
        <v>4</v>
      </c>
      <c r="I155" s="35">
        <v>5</v>
      </c>
      <c r="J155" s="35">
        <v>6</v>
      </c>
      <c r="K155" s="35">
        <v>7</v>
      </c>
      <c r="L155" s="35">
        <v>8</v>
      </c>
      <c r="M155" s="35">
        <v>9</v>
      </c>
      <c r="N155" s="35">
        <v>10</v>
      </c>
      <c r="O155" s="35">
        <v>11</v>
      </c>
      <c r="P155" s="35">
        <v>12</v>
      </c>
      <c r="Q155" s="35" t="s">
        <v>61</v>
      </c>
      <c r="R155" s="1024"/>
      <c r="S155" s="1034"/>
      <c r="T155" s="35">
        <v>1</v>
      </c>
      <c r="U155" s="35">
        <v>2</v>
      </c>
      <c r="V155" s="35">
        <v>3</v>
      </c>
      <c r="W155" s="35">
        <v>4</v>
      </c>
      <c r="X155" s="35">
        <v>5</v>
      </c>
      <c r="Y155" s="35">
        <v>6</v>
      </c>
      <c r="Z155" s="35">
        <v>7</v>
      </c>
      <c r="AA155" s="35">
        <v>8</v>
      </c>
      <c r="AB155" s="35">
        <v>9</v>
      </c>
      <c r="AC155" s="35">
        <v>10</v>
      </c>
      <c r="AD155" s="35">
        <v>11</v>
      </c>
      <c r="AE155" s="35">
        <v>12</v>
      </c>
      <c r="AF155" s="1034"/>
      <c r="AG155" s="35">
        <v>1</v>
      </c>
      <c r="AH155" s="35">
        <v>2</v>
      </c>
      <c r="AI155" s="35">
        <v>3</v>
      </c>
      <c r="AJ155" s="35">
        <v>4</v>
      </c>
      <c r="AK155" s="35">
        <v>5</v>
      </c>
      <c r="AL155" s="35">
        <v>6</v>
      </c>
      <c r="AM155" s="35">
        <v>7</v>
      </c>
      <c r="AN155" s="35">
        <v>8</v>
      </c>
      <c r="AO155" s="35">
        <v>9</v>
      </c>
      <c r="AP155" s="35">
        <v>10</v>
      </c>
      <c r="AQ155" s="35">
        <v>11</v>
      </c>
      <c r="AR155" s="35">
        <v>12</v>
      </c>
      <c r="AS155" s="35" t="s">
        <v>51</v>
      </c>
      <c r="AT155" s="266">
        <v>1</v>
      </c>
      <c r="AU155" s="266">
        <v>2</v>
      </c>
      <c r="AV155" s="266">
        <v>3</v>
      </c>
      <c r="AW155" s="266">
        <v>4</v>
      </c>
      <c r="AX155" s="266">
        <v>5</v>
      </c>
      <c r="AY155" s="266">
        <v>6</v>
      </c>
      <c r="AZ155" s="266">
        <v>7</v>
      </c>
      <c r="BA155" s="266">
        <v>8</v>
      </c>
      <c r="BB155" s="266">
        <v>9</v>
      </c>
      <c r="BC155" s="266">
        <v>10</v>
      </c>
      <c r="BD155" s="266">
        <v>11</v>
      </c>
      <c r="BE155" s="266">
        <v>12</v>
      </c>
      <c r="BF155" s="35" t="s">
        <v>51</v>
      </c>
      <c r="BG155" s="1024"/>
      <c r="BH155" s="1024"/>
      <c r="BI155" s="1028"/>
      <c r="BJ155" s="7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</row>
    <row r="156" spans="1:98" s="7" customFormat="1" ht="24.75" customHeight="1" x14ac:dyDescent="0.2">
      <c r="A156" s="58"/>
      <c r="B156" s="949" t="s">
        <v>154</v>
      </c>
      <c r="C156" s="38" t="s">
        <v>65</v>
      </c>
      <c r="D156" s="954">
        <v>50</v>
      </c>
      <c r="E156" s="107">
        <v>50</v>
      </c>
      <c r="F156" s="39"/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40">
        <f>SUM(E156:P156)</f>
        <v>50</v>
      </c>
      <c r="R156" s="108" t="s">
        <v>71</v>
      </c>
      <c r="S156" s="951">
        <v>8800</v>
      </c>
      <c r="T156" s="109">
        <v>8000</v>
      </c>
      <c r="U156" s="42"/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F156" s="94">
        <f t="shared" ref="AF156:AF158" si="128">SUM(Q156*S156)</f>
        <v>440000</v>
      </c>
      <c r="AG156" s="95">
        <f t="shared" ref="AG156:AI158" si="129">T156*E156</f>
        <v>400000</v>
      </c>
      <c r="AH156" s="95">
        <f t="shared" si="129"/>
        <v>0</v>
      </c>
      <c r="AI156" s="95">
        <f t="shared" si="129"/>
        <v>0</v>
      </c>
      <c r="AJ156" s="95">
        <f t="shared" ref="AJ156:AR158" si="130">W156*H156</f>
        <v>0</v>
      </c>
      <c r="AK156" s="95">
        <f t="shared" si="130"/>
        <v>0</v>
      </c>
      <c r="AL156" s="95">
        <f t="shared" si="130"/>
        <v>0</v>
      </c>
      <c r="AM156" s="95">
        <f t="shared" si="130"/>
        <v>0</v>
      </c>
      <c r="AN156" s="95">
        <f t="shared" si="130"/>
        <v>0</v>
      </c>
      <c r="AO156" s="95">
        <f t="shared" si="130"/>
        <v>0</v>
      </c>
      <c r="AP156" s="95">
        <f t="shared" si="130"/>
        <v>0</v>
      </c>
      <c r="AQ156" s="95">
        <f t="shared" si="130"/>
        <v>0</v>
      </c>
      <c r="AR156" s="95">
        <f t="shared" si="130"/>
        <v>0</v>
      </c>
      <c r="AS156" s="96">
        <f>SUM(AG156:AR156)</f>
        <v>400000</v>
      </c>
      <c r="AT156" s="95">
        <f>SUM(AG156*4%)</f>
        <v>16000</v>
      </c>
      <c r="AU156" s="95">
        <f t="shared" ref="AU156:AV158" si="131">SUM(AH156*14%)</f>
        <v>0</v>
      </c>
      <c r="AV156" s="95">
        <f t="shared" si="131"/>
        <v>0</v>
      </c>
      <c r="AW156" s="95">
        <f t="shared" ref="AW156:BE158" si="132">SUM(AJ156*14%)</f>
        <v>0</v>
      </c>
      <c r="AX156" s="95">
        <f t="shared" si="132"/>
        <v>0</v>
      </c>
      <c r="AY156" s="95">
        <f t="shared" si="132"/>
        <v>0</v>
      </c>
      <c r="AZ156" s="95">
        <f t="shared" si="132"/>
        <v>0</v>
      </c>
      <c r="BA156" s="95">
        <f t="shared" si="132"/>
        <v>0</v>
      </c>
      <c r="BB156" s="95">
        <f t="shared" si="132"/>
        <v>0</v>
      </c>
      <c r="BC156" s="95">
        <f t="shared" si="132"/>
        <v>0</v>
      </c>
      <c r="BD156" s="95">
        <f t="shared" si="132"/>
        <v>0</v>
      </c>
      <c r="BE156" s="95">
        <f t="shared" si="132"/>
        <v>0</v>
      </c>
      <c r="BF156" s="97">
        <f>SUM(AT156:BE156)</f>
        <v>16000</v>
      </c>
      <c r="BG156" s="98">
        <f>AF156-AS156-BF156</f>
        <v>24000</v>
      </c>
      <c r="BH156" s="99">
        <f>S156*D156</f>
        <v>440000</v>
      </c>
      <c r="BI156" s="100">
        <f>BH156-AS156-BF156</f>
        <v>24000</v>
      </c>
      <c r="BJ156" s="268">
        <f>SUM(Q156/D156)</f>
        <v>1</v>
      </c>
      <c r="BK156" s="52"/>
      <c r="BL156" s="52"/>
      <c r="BM156" s="52"/>
      <c r="BN156" s="52"/>
      <c r="BO156" s="52"/>
      <c r="BP156" s="61"/>
      <c r="BQ156" s="61"/>
      <c r="BR156" s="61"/>
      <c r="BS156" s="61"/>
      <c r="BT156" s="61"/>
      <c r="BU156" s="61"/>
      <c r="BV156" s="61"/>
      <c r="BW156" s="61"/>
      <c r="BX156" s="61"/>
      <c r="BY156" s="61"/>
      <c r="BZ156" s="61"/>
      <c r="CA156" s="61"/>
      <c r="CB156" s="61"/>
    </row>
    <row r="157" spans="1:98" s="7" customFormat="1" ht="24.75" customHeight="1" x14ac:dyDescent="0.2">
      <c r="A157" s="58"/>
      <c r="B157" s="949" t="s">
        <v>155</v>
      </c>
      <c r="C157" s="38" t="s">
        <v>65</v>
      </c>
      <c r="D157" s="954">
        <v>50</v>
      </c>
      <c r="E157" s="107">
        <v>50</v>
      </c>
      <c r="F157" s="39"/>
      <c r="G157" s="39"/>
      <c r="H157" s="39"/>
      <c r="I157" s="39"/>
      <c r="J157" s="39"/>
      <c r="K157" s="39"/>
      <c r="L157" s="39"/>
      <c r="M157" s="39"/>
      <c r="N157" s="39"/>
      <c r="O157" s="39"/>
      <c r="P157" s="39"/>
      <c r="Q157" s="40">
        <f>SUM(E157:P157)</f>
        <v>50</v>
      </c>
      <c r="R157" s="108" t="s">
        <v>71</v>
      </c>
      <c r="S157" s="951">
        <v>24200</v>
      </c>
      <c r="T157" s="109">
        <v>22000</v>
      </c>
      <c r="U157" s="42"/>
      <c r="V157" s="42"/>
      <c r="W157" s="42"/>
      <c r="X157" s="42"/>
      <c r="Y157" s="42"/>
      <c r="Z157" s="42"/>
      <c r="AA157" s="42"/>
      <c r="AB157" s="42"/>
      <c r="AC157" s="42"/>
      <c r="AD157" s="42"/>
      <c r="AE157" s="42"/>
      <c r="AF157" s="94">
        <f t="shared" si="128"/>
        <v>1210000</v>
      </c>
      <c r="AG157" s="95">
        <f t="shared" si="129"/>
        <v>1100000</v>
      </c>
      <c r="AH157" s="95">
        <f t="shared" si="129"/>
        <v>0</v>
      </c>
      <c r="AI157" s="95">
        <f t="shared" si="129"/>
        <v>0</v>
      </c>
      <c r="AJ157" s="95">
        <f t="shared" si="130"/>
        <v>0</v>
      </c>
      <c r="AK157" s="95">
        <f t="shared" si="130"/>
        <v>0</v>
      </c>
      <c r="AL157" s="95">
        <f t="shared" si="130"/>
        <v>0</v>
      </c>
      <c r="AM157" s="95">
        <f t="shared" si="130"/>
        <v>0</v>
      </c>
      <c r="AN157" s="95">
        <f t="shared" si="130"/>
        <v>0</v>
      </c>
      <c r="AO157" s="95">
        <f t="shared" si="130"/>
        <v>0</v>
      </c>
      <c r="AP157" s="95">
        <f t="shared" si="130"/>
        <v>0</v>
      </c>
      <c r="AQ157" s="95">
        <f t="shared" si="130"/>
        <v>0</v>
      </c>
      <c r="AR157" s="95">
        <f t="shared" si="130"/>
        <v>0</v>
      </c>
      <c r="AS157" s="96">
        <f>SUM(AG157:AR157)</f>
        <v>1100000</v>
      </c>
      <c r="AT157" s="95">
        <f>SUM(AG157*4%)</f>
        <v>44000</v>
      </c>
      <c r="AU157" s="95">
        <f t="shared" si="131"/>
        <v>0</v>
      </c>
      <c r="AV157" s="95">
        <f t="shared" si="131"/>
        <v>0</v>
      </c>
      <c r="AW157" s="95">
        <f t="shared" si="132"/>
        <v>0</v>
      </c>
      <c r="AX157" s="95">
        <f t="shared" si="132"/>
        <v>0</v>
      </c>
      <c r="AY157" s="95">
        <f t="shared" si="132"/>
        <v>0</v>
      </c>
      <c r="AZ157" s="95">
        <f t="shared" si="132"/>
        <v>0</v>
      </c>
      <c r="BA157" s="95">
        <f t="shared" si="132"/>
        <v>0</v>
      </c>
      <c r="BB157" s="95">
        <f t="shared" si="132"/>
        <v>0</v>
      </c>
      <c r="BC157" s="95">
        <f t="shared" si="132"/>
        <v>0</v>
      </c>
      <c r="BD157" s="95">
        <f t="shared" si="132"/>
        <v>0</v>
      </c>
      <c r="BE157" s="95">
        <f t="shared" si="132"/>
        <v>0</v>
      </c>
      <c r="BF157" s="97">
        <f>SUM(AT157:BE157)</f>
        <v>44000</v>
      </c>
      <c r="BG157" s="98">
        <f>AF157-AS157-BF157</f>
        <v>66000</v>
      </c>
      <c r="BH157" s="99">
        <f>S157*D157</f>
        <v>1210000</v>
      </c>
      <c r="BI157" s="100">
        <f>BH157-AS157-BF157</f>
        <v>66000</v>
      </c>
      <c r="BJ157" s="268">
        <f>SUM(Q157/D157)</f>
        <v>1</v>
      </c>
      <c r="BK157" s="52"/>
      <c r="BL157" s="52"/>
      <c r="BM157" s="52"/>
      <c r="BN157" s="52"/>
      <c r="BO157" s="52"/>
      <c r="BP157" s="61"/>
      <c r="BQ157" s="61"/>
      <c r="BR157" s="61"/>
      <c r="BS157" s="61"/>
      <c r="BT157" s="61"/>
      <c r="BU157" s="61"/>
      <c r="BV157" s="61"/>
      <c r="BW157" s="61"/>
      <c r="BX157" s="61"/>
      <c r="BY157" s="61"/>
      <c r="BZ157" s="61"/>
      <c r="CA157" s="61"/>
      <c r="CB157" s="61"/>
    </row>
    <row r="158" spans="1:98" s="7" customFormat="1" ht="24.75" customHeight="1" thickBot="1" x14ac:dyDescent="0.25">
      <c r="A158" s="58"/>
      <c r="B158" s="949" t="s">
        <v>72</v>
      </c>
      <c r="C158" s="38" t="s">
        <v>65</v>
      </c>
      <c r="D158" s="954">
        <v>2</v>
      </c>
      <c r="E158" s="107">
        <v>2</v>
      </c>
      <c r="F158" s="39"/>
      <c r="G158" s="39"/>
      <c r="H158" s="39"/>
      <c r="I158" s="39"/>
      <c r="J158" s="39"/>
      <c r="K158" s="39"/>
      <c r="L158" s="39"/>
      <c r="M158" s="39"/>
      <c r="N158" s="39"/>
      <c r="O158" s="39"/>
      <c r="P158" s="39"/>
      <c r="Q158" s="40">
        <f>SUM(E158:P158)</f>
        <v>2</v>
      </c>
      <c r="R158" s="108" t="s">
        <v>55</v>
      </c>
      <c r="S158" s="951">
        <v>35000</v>
      </c>
      <c r="T158" s="109">
        <v>30000</v>
      </c>
      <c r="U158" s="42"/>
      <c r="V158" s="42"/>
      <c r="W158" s="42"/>
      <c r="X158" s="42"/>
      <c r="Y158" s="42"/>
      <c r="Z158" s="42"/>
      <c r="AA158" s="42"/>
      <c r="AB158" s="42"/>
      <c r="AC158" s="42"/>
      <c r="AD158" s="42"/>
      <c r="AE158" s="42"/>
      <c r="AF158" s="94">
        <f t="shared" si="128"/>
        <v>70000</v>
      </c>
      <c r="AG158" s="95">
        <f t="shared" si="129"/>
        <v>60000</v>
      </c>
      <c r="AH158" s="95">
        <f t="shared" si="129"/>
        <v>0</v>
      </c>
      <c r="AI158" s="95">
        <f t="shared" si="129"/>
        <v>0</v>
      </c>
      <c r="AJ158" s="95">
        <f t="shared" si="130"/>
        <v>0</v>
      </c>
      <c r="AK158" s="95">
        <f t="shared" si="130"/>
        <v>0</v>
      </c>
      <c r="AL158" s="95">
        <f t="shared" si="130"/>
        <v>0</v>
      </c>
      <c r="AM158" s="95">
        <f t="shared" si="130"/>
        <v>0</v>
      </c>
      <c r="AN158" s="95">
        <f t="shared" si="130"/>
        <v>0</v>
      </c>
      <c r="AO158" s="95">
        <f t="shared" si="130"/>
        <v>0</v>
      </c>
      <c r="AP158" s="95">
        <f t="shared" si="130"/>
        <v>0</v>
      </c>
      <c r="AQ158" s="95">
        <f t="shared" si="130"/>
        <v>0</v>
      </c>
      <c r="AR158" s="95">
        <f t="shared" si="130"/>
        <v>0</v>
      </c>
      <c r="AS158" s="96">
        <f>SUM(AG158:AR158)</f>
        <v>60000</v>
      </c>
      <c r="AT158" s="95">
        <f>SUM(AG158*4%)</f>
        <v>2400</v>
      </c>
      <c r="AU158" s="95">
        <f t="shared" si="131"/>
        <v>0</v>
      </c>
      <c r="AV158" s="95">
        <f t="shared" si="131"/>
        <v>0</v>
      </c>
      <c r="AW158" s="95">
        <f t="shared" si="132"/>
        <v>0</v>
      </c>
      <c r="AX158" s="95">
        <f t="shared" si="132"/>
        <v>0</v>
      </c>
      <c r="AY158" s="95">
        <f t="shared" si="132"/>
        <v>0</v>
      </c>
      <c r="AZ158" s="95">
        <f t="shared" si="132"/>
        <v>0</v>
      </c>
      <c r="BA158" s="95">
        <f t="shared" si="132"/>
        <v>0</v>
      </c>
      <c r="BB158" s="95">
        <f t="shared" si="132"/>
        <v>0</v>
      </c>
      <c r="BC158" s="95">
        <f t="shared" si="132"/>
        <v>0</v>
      </c>
      <c r="BD158" s="95">
        <f t="shared" si="132"/>
        <v>0</v>
      </c>
      <c r="BE158" s="95">
        <f t="shared" si="132"/>
        <v>0</v>
      </c>
      <c r="BF158" s="97">
        <f>SUM(AT158:BE158)</f>
        <v>2400</v>
      </c>
      <c r="BG158" s="98">
        <f>AF158-AS158-BF158</f>
        <v>7600</v>
      </c>
      <c r="BH158" s="99">
        <f>S158*D158</f>
        <v>70000</v>
      </c>
      <c r="BI158" s="100">
        <f>BH158-AS158-BF158</f>
        <v>7600</v>
      </c>
      <c r="BJ158" s="268">
        <f>SUM(Q158/D158)</f>
        <v>1</v>
      </c>
      <c r="BK158" s="52"/>
      <c r="BL158" s="52"/>
      <c r="BM158" s="52"/>
      <c r="BN158" s="52"/>
      <c r="BO158" s="52"/>
      <c r="BP158" s="52"/>
      <c r="BQ158" s="61"/>
      <c r="BR158" s="61"/>
      <c r="BS158" s="61"/>
      <c r="BT158" s="61"/>
      <c r="BU158" s="61"/>
      <c r="BV158" s="61"/>
      <c r="BW158" s="61"/>
      <c r="BX158" s="61"/>
      <c r="BY158" s="61"/>
      <c r="BZ158" s="61"/>
      <c r="CA158" s="61"/>
      <c r="CB158" s="61"/>
    </row>
    <row r="159" spans="1:98" s="54" customFormat="1" ht="24.75" customHeight="1" thickBot="1" x14ac:dyDescent="0.25">
      <c r="A159" s="62"/>
      <c r="B159" s="63" t="s">
        <v>15</v>
      </c>
      <c r="C159" s="63"/>
      <c r="D159" s="383"/>
      <c r="E159" s="65"/>
      <c r="F159" s="65"/>
      <c r="G159" s="65"/>
      <c r="H159" s="65"/>
      <c r="I159" s="65"/>
      <c r="J159" s="65"/>
      <c r="K159" s="65"/>
      <c r="L159" s="65"/>
      <c r="M159" s="65"/>
      <c r="N159" s="65"/>
      <c r="O159" s="65"/>
      <c r="P159" s="65"/>
      <c r="Q159" s="66"/>
      <c r="R159" s="102"/>
      <c r="S159" s="64"/>
      <c r="T159" s="67"/>
      <c r="U159" s="67"/>
      <c r="V159" s="67"/>
      <c r="W159" s="67"/>
      <c r="X159" s="67"/>
      <c r="Y159" s="67"/>
      <c r="Z159" s="67"/>
      <c r="AA159" s="67"/>
      <c r="AB159" s="67"/>
      <c r="AC159" s="67"/>
      <c r="AD159" s="67"/>
      <c r="AE159" s="67"/>
      <c r="AF159" s="103">
        <f t="shared" ref="AF159:BF159" si="133">SUM(AF156:AF158)</f>
        <v>1720000</v>
      </c>
      <c r="AG159" s="103">
        <f t="shared" si="133"/>
        <v>1560000</v>
      </c>
      <c r="AH159" s="103">
        <f t="shared" si="133"/>
        <v>0</v>
      </c>
      <c r="AI159" s="103">
        <f t="shared" si="133"/>
        <v>0</v>
      </c>
      <c r="AJ159" s="103">
        <f t="shared" ref="AJ159:AR159" si="134">SUM(AJ156:AJ158)</f>
        <v>0</v>
      </c>
      <c r="AK159" s="103">
        <f t="shared" si="134"/>
        <v>0</v>
      </c>
      <c r="AL159" s="103">
        <f t="shared" si="134"/>
        <v>0</v>
      </c>
      <c r="AM159" s="103">
        <f t="shared" si="134"/>
        <v>0</v>
      </c>
      <c r="AN159" s="103">
        <f t="shared" si="134"/>
        <v>0</v>
      </c>
      <c r="AO159" s="103">
        <f t="shared" si="134"/>
        <v>0</v>
      </c>
      <c r="AP159" s="103">
        <f t="shared" si="134"/>
        <v>0</v>
      </c>
      <c r="AQ159" s="103">
        <f t="shared" si="134"/>
        <v>0</v>
      </c>
      <c r="AR159" s="103">
        <f t="shared" si="134"/>
        <v>0</v>
      </c>
      <c r="AS159" s="103">
        <f t="shared" si="133"/>
        <v>1560000</v>
      </c>
      <c r="AT159" s="103">
        <f t="shared" si="133"/>
        <v>62400</v>
      </c>
      <c r="AU159" s="103">
        <f t="shared" si="133"/>
        <v>0</v>
      </c>
      <c r="AV159" s="103">
        <f t="shared" si="133"/>
        <v>0</v>
      </c>
      <c r="AW159" s="103">
        <f t="shared" ref="AW159:BE159" si="135">SUM(AW156:AW158)</f>
        <v>0</v>
      </c>
      <c r="AX159" s="103">
        <f t="shared" si="135"/>
        <v>0</v>
      </c>
      <c r="AY159" s="103">
        <f t="shared" si="135"/>
        <v>0</v>
      </c>
      <c r="AZ159" s="103">
        <f t="shared" si="135"/>
        <v>0</v>
      </c>
      <c r="BA159" s="103">
        <f t="shared" si="135"/>
        <v>0</v>
      </c>
      <c r="BB159" s="103">
        <f t="shared" si="135"/>
        <v>0</v>
      </c>
      <c r="BC159" s="103">
        <f t="shared" si="135"/>
        <v>0</v>
      </c>
      <c r="BD159" s="103">
        <f t="shared" si="135"/>
        <v>0</v>
      </c>
      <c r="BE159" s="103">
        <f t="shared" si="135"/>
        <v>0</v>
      </c>
      <c r="BF159" s="103">
        <f t="shared" si="133"/>
        <v>62400</v>
      </c>
      <c r="BG159" s="104">
        <f>AF159-AS159-BF159</f>
        <v>97600</v>
      </c>
      <c r="BH159" s="103">
        <f>SUM(BH156:BH158)</f>
        <v>1720000</v>
      </c>
      <c r="BI159" s="103">
        <f>SUM(BI156:BI158)</f>
        <v>97600</v>
      </c>
      <c r="BJ159" s="269">
        <f>SUM(BJ156:BJ158)/3</f>
        <v>1</v>
      </c>
      <c r="BK159" s="69"/>
      <c r="BL159" s="69"/>
      <c r="BM159" s="69"/>
      <c r="BN159" s="69"/>
      <c r="BO159" s="69"/>
      <c r="BP159" s="69"/>
      <c r="BQ159" s="69"/>
      <c r="BR159" s="69"/>
      <c r="BS159" s="69"/>
      <c r="BT159" s="69"/>
      <c r="BU159" s="69"/>
      <c r="BV159" s="69"/>
      <c r="BW159" s="69"/>
      <c r="BX159" s="69"/>
      <c r="BY159" s="69"/>
      <c r="BZ159" s="69"/>
      <c r="CA159" s="69"/>
      <c r="CB159" s="69"/>
    </row>
    <row r="160" spans="1:98" s="29" customFormat="1" ht="24.75" customHeight="1" x14ac:dyDescent="0.2">
      <c r="A160" s="70"/>
      <c r="D160" s="384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AE160" s="57"/>
      <c r="AS160" s="71"/>
      <c r="BF160" s="72">
        <f>SUM(AS159+BF159)</f>
        <v>1622400</v>
      </c>
      <c r="BG160" s="73">
        <f>AF159-AS159-BF159</f>
        <v>97600</v>
      </c>
      <c r="BH160" s="74">
        <f>SUM(BI159+AS159+BF159)</f>
        <v>1720000</v>
      </c>
      <c r="BI160" s="75">
        <f>SUM(BG159)</f>
        <v>97600</v>
      </c>
      <c r="BJ160" s="57" t="s">
        <v>78</v>
      </c>
      <c r="BK160" s="57"/>
      <c r="BL160" s="33"/>
      <c r="BM160" s="33"/>
      <c r="BN160" s="33"/>
      <c r="BO160" s="33"/>
      <c r="BP160" s="33"/>
      <c r="BQ160" s="33"/>
      <c r="BR160" s="33"/>
      <c r="BS160" s="33"/>
      <c r="BT160" s="33"/>
      <c r="BU160" s="33"/>
      <c r="BV160" s="33"/>
      <c r="BW160" s="33"/>
      <c r="BX160" s="33"/>
      <c r="BY160" s="33"/>
      <c r="BZ160" s="33"/>
      <c r="CA160" s="33"/>
      <c r="CB160" s="33"/>
      <c r="CC160" s="33"/>
    </row>
    <row r="161" spans="1:98" s="29" customFormat="1" ht="24.75" customHeight="1" x14ac:dyDescent="0.2">
      <c r="A161" s="70"/>
      <c r="D161" s="384"/>
      <c r="E161" s="70"/>
      <c r="F161" s="70"/>
      <c r="G161" s="70"/>
      <c r="H161" s="70"/>
      <c r="I161" s="70"/>
      <c r="J161" s="70"/>
      <c r="K161" s="70"/>
      <c r="L161" s="70"/>
      <c r="M161" s="70"/>
      <c r="N161" s="70"/>
      <c r="O161" s="70"/>
      <c r="P161" s="70"/>
      <c r="Q161" s="70"/>
      <c r="AE161" s="57"/>
      <c r="AS161" s="57"/>
      <c r="AT161" s="170">
        <f>SUM(AG159+AT159)</f>
        <v>1622400</v>
      </c>
      <c r="AU161" s="170">
        <f t="shared" ref="AU161:BE161" si="136">SUM(AH159+AU159)</f>
        <v>0</v>
      </c>
      <c r="AV161" s="170">
        <f t="shared" si="136"/>
        <v>0</v>
      </c>
      <c r="AW161" s="170">
        <f t="shared" si="136"/>
        <v>0</v>
      </c>
      <c r="AX161" s="170">
        <f t="shared" si="136"/>
        <v>0</v>
      </c>
      <c r="AY161" s="170">
        <f t="shared" si="136"/>
        <v>0</v>
      </c>
      <c r="AZ161" s="170">
        <f t="shared" si="136"/>
        <v>0</v>
      </c>
      <c r="BA161" s="170">
        <f t="shared" si="136"/>
        <v>0</v>
      </c>
      <c r="BB161" s="170">
        <f t="shared" si="136"/>
        <v>0</v>
      </c>
      <c r="BC161" s="170">
        <f t="shared" si="136"/>
        <v>0</v>
      </c>
      <c r="BD161" s="170">
        <f t="shared" si="136"/>
        <v>0</v>
      </c>
      <c r="BE161" s="170">
        <f t="shared" si="136"/>
        <v>0</v>
      </c>
      <c r="BF161" s="170">
        <f>SUM(AT161:BE161)</f>
        <v>1622400</v>
      </c>
      <c r="BG161" s="57"/>
      <c r="BH161" s="76"/>
      <c r="BI161" s="77">
        <f>SUM(BI159-BI160)</f>
        <v>0</v>
      </c>
      <c r="BJ161" s="57" t="s">
        <v>77</v>
      </c>
      <c r="BK161" s="57"/>
      <c r="BL161" s="33"/>
      <c r="BM161" s="33"/>
      <c r="BN161" s="33"/>
      <c r="BO161" s="33"/>
      <c r="BP161" s="33"/>
      <c r="BQ161" s="33"/>
      <c r="BR161" s="33"/>
      <c r="BS161" s="33"/>
      <c r="BT161" s="33"/>
      <c r="BU161" s="33"/>
      <c r="BV161" s="33"/>
      <c r="BW161" s="33"/>
      <c r="BX161" s="33"/>
      <c r="BY161" s="33"/>
      <c r="BZ161" s="33"/>
      <c r="CA161" s="33"/>
      <c r="CB161" s="33"/>
      <c r="CC161" s="33"/>
    </row>
    <row r="162" spans="1:98" s="29" customFormat="1" ht="16.5" customHeight="1" x14ac:dyDescent="0.2">
      <c r="A162" s="1015" t="s">
        <v>43</v>
      </c>
      <c r="B162" s="1016"/>
      <c r="C162" s="171" t="s">
        <v>187</v>
      </c>
      <c r="D162" s="380"/>
      <c r="E162" s="32"/>
      <c r="F162" s="32"/>
      <c r="G162" s="32"/>
      <c r="H162" s="32"/>
      <c r="I162" s="32"/>
      <c r="J162" s="32"/>
      <c r="K162" s="32"/>
      <c r="L162" s="32"/>
      <c r="M162" s="32"/>
      <c r="N162" s="32"/>
      <c r="O162" s="32"/>
      <c r="P162" s="32"/>
      <c r="Q162" s="32"/>
      <c r="R162" s="32"/>
      <c r="S162" s="32"/>
      <c r="T162" s="174"/>
      <c r="U162" s="174"/>
      <c r="V162" s="174"/>
      <c r="W162" s="174"/>
      <c r="X162" s="174"/>
      <c r="Y162" s="174"/>
      <c r="Z162" s="174"/>
      <c r="AA162" s="174"/>
      <c r="AB162" s="174"/>
      <c r="AC162" s="174"/>
      <c r="AD162" s="174"/>
      <c r="AE162" s="175"/>
      <c r="AF162" s="32"/>
      <c r="AG162" s="174"/>
      <c r="AH162" s="174"/>
      <c r="AI162" s="174"/>
      <c r="AJ162" s="174"/>
      <c r="AK162" s="174"/>
      <c r="AL162" s="174"/>
      <c r="AM162" s="174"/>
      <c r="AN162" s="174"/>
      <c r="AO162" s="174"/>
      <c r="AP162" s="174"/>
      <c r="AQ162" s="174"/>
      <c r="AR162" s="174"/>
      <c r="AS162" s="176"/>
      <c r="AT162" s="174"/>
      <c r="AU162" s="174"/>
      <c r="AV162" s="174"/>
      <c r="AW162" s="174"/>
      <c r="AX162" s="174"/>
      <c r="AY162" s="174"/>
      <c r="AZ162" s="174"/>
      <c r="BA162" s="174"/>
      <c r="BB162" s="174"/>
      <c r="BC162" s="174"/>
      <c r="BD162" s="174"/>
      <c r="BE162" s="174"/>
      <c r="BF162" s="176"/>
      <c r="BG162" s="176"/>
      <c r="BH162" s="173"/>
      <c r="BI162" s="177"/>
      <c r="BJ162" s="173"/>
      <c r="BK162" s="174"/>
      <c r="BL162" s="174"/>
      <c r="BM162" s="174"/>
      <c r="BN162" s="174"/>
      <c r="BO162" s="174"/>
      <c r="BP162" s="175"/>
      <c r="BQ162" s="174"/>
      <c r="BR162" s="174"/>
      <c r="BS162" s="174"/>
      <c r="BT162" s="174"/>
      <c r="BU162" s="174"/>
      <c r="BV162" s="176"/>
      <c r="BW162" s="176"/>
      <c r="BX162" s="176"/>
      <c r="BY162" s="173"/>
      <c r="BZ162" s="177"/>
      <c r="CA162" s="176"/>
      <c r="CB162" s="176"/>
      <c r="CC162" s="33"/>
      <c r="CD162" s="33"/>
      <c r="CE162" s="33"/>
      <c r="CF162" s="33"/>
      <c r="CG162" s="33"/>
      <c r="CH162" s="178"/>
      <c r="CI162" s="33"/>
      <c r="CJ162" s="33"/>
      <c r="CK162" s="33"/>
      <c r="CL162" s="33"/>
      <c r="CM162" s="33"/>
      <c r="CN162" s="33"/>
      <c r="CO162" s="33"/>
      <c r="CP162" s="33"/>
      <c r="CQ162" s="33"/>
      <c r="CR162" s="33"/>
      <c r="CS162" s="33"/>
      <c r="CT162" s="33"/>
    </row>
    <row r="163" spans="1:98" s="29" customFormat="1" ht="16.5" customHeight="1" x14ac:dyDescent="0.2">
      <c r="A163" s="1017" t="s">
        <v>44</v>
      </c>
      <c r="B163" s="1018"/>
      <c r="C163" s="180" t="s">
        <v>151</v>
      </c>
      <c r="D163" s="381"/>
      <c r="E163" s="181"/>
      <c r="F163" s="181"/>
      <c r="G163" s="181"/>
      <c r="H163" s="181"/>
      <c r="I163" s="181"/>
      <c r="J163" s="181"/>
      <c r="K163" s="181"/>
      <c r="L163" s="181"/>
      <c r="M163" s="181"/>
      <c r="N163" s="181"/>
      <c r="O163" s="181"/>
      <c r="P163" s="181"/>
      <c r="Q163" s="181"/>
      <c r="R163" s="181"/>
      <c r="S163" s="181"/>
      <c r="T163" s="182"/>
      <c r="U163" s="182"/>
      <c r="V163" s="182"/>
      <c r="W163" s="182"/>
      <c r="X163" s="182"/>
      <c r="Y163" s="182"/>
      <c r="Z163" s="182"/>
      <c r="AA163" s="182"/>
      <c r="AB163" s="182"/>
      <c r="AC163" s="182"/>
      <c r="AD163" s="182"/>
      <c r="AE163" s="183"/>
      <c r="AF163" s="181"/>
      <c r="AG163" s="182"/>
      <c r="AH163" s="182"/>
      <c r="AI163" s="182"/>
      <c r="AJ163" s="182"/>
      <c r="AK163" s="182"/>
      <c r="AL163" s="182"/>
      <c r="AM163" s="182"/>
      <c r="AN163" s="182"/>
      <c r="AO163" s="182"/>
      <c r="AP163" s="182"/>
      <c r="AQ163" s="182"/>
      <c r="AR163" s="182"/>
      <c r="AS163" s="183"/>
      <c r="AT163" s="182"/>
      <c r="AU163" s="182"/>
      <c r="AV163" s="182"/>
      <c r="AW163" s="182"/>
      <c r="AX163" s="182"/>
      <c r="AY163" s="182"/>
      <c r="AZ163" s="182"/>
      <c r="BA163" s="182"/>
      <c r="BB163" s="182"/>
      <c r="BC163" s="182"/>
      <c r="BD163" s="182"/>
      <c r="BE163" s="182"/>
      <c r="BF163" s="183"/>
      <c r="BG163" s="183"/>
      <c r="BH163" s="179"/>
      <c r="BI163" s="184"/>
      <c r="BJ163" s="173"/>
      <c r="BK163" s="32"/>
      <c r="BL163" s="32"/>
      <c r="BM163" s="32"/>
      <c r="BN163" s="32"/>
      <c r="BO163" s="32"/>
      <c r="BP163" s="32"/>
      <c r="BQ163" s="32"/>
      <c r="BR163" s="32"/>
      <c r="BS163" s="32"/>
      <c r="BT163" s="32"/>
      <c r="BU163" s="32"/>
      <c r="BV163" s="32"/>
      <c r="BW163" s="32"/>
      <c r="BX163" s="32"/>
      <c r="BY163" s="32"/>
      <c r="BZ163" s="32"/>
      <c r="CA163" s="176"/>
      <c r="CB163" s="176"/>
      <c r="CC163" s="33">
        <v>1100000</v>
      </c>
      <c r="CD163" s="33"/>
      <c r="CE163" s="33"/>
      <c r="CF163" s="33"/>
      <c r="CG163" s="33"/>
      <c r="CH163" s="178"/>
      <c r="CI163" s="33"/>
      <c r="CJ163" s="33"/>
      <c r="CK163" s="33"/>
      <c r="CL163" s="33"/>
      <c r="CM163" s="33"/>
      <c r="CN163" s="33"/>
      <c r="CO163" s="33"/>
      <c r="CP163" s="33"/>
      <c r="CQ163" s="33"/>
      <c r="CR163" s="33"/>
      <c r="CS163" s="33"/>
      <c r="CT163" s="33"/>
    </row>
    <row r="164" spans="1:98" s="8" customFormat="1" ht="48.75" customHeight="1" x14ac:dyDescent="0.2">
      <c r="A164" s="1019" t="s">
        <v>45</v>
      </c>
      <c r="B164" s="1022" t="s">
        <v>46</v>
      </c>
      <c r="C164" s="1022" t="s">
        <v>62</v>
      </c>
      <c r="D164" s="1025" t="s">
        <v>47</v>
      </c>
      <c r="E164" s="1025"/>
      <c r="F164" s="1025"/>
      <c r="G164" s="1025"/>
      <c r="H164" s="1025"/>
      <c r="I164" s="1025"/>
      <c r="J164" s="1025"/>
      <c r="K164" s="1025"/>
      <c r="L164" s="1025"/>
      <c r="M164" s="1025"/>
      <c r="N164" s="1025"/>
      <c r="O164" s="1025"/>
      <c r="P164" s="1025"/>
      <c r="Q164" s="1025"/>
      <c r="R164" s="1022" t="s">
        <v>59</v>
      </c>
      <c r="S164" s="1036" t="s">
        <v>56</v>
      </c>
      <c r="T164" s="1037"/>
      <c r="U164" s="1037"/>
      <c r="V164" s="1037"/>
      <c r="W164" s="1037"/>
      <c r="X164" s="1037"/>
      <c r="Y164" s="1037"/>
      <c r="Z164" s="1037"/>
      <c r="AA164" s="1037"/>
      <c r="AB164" s="1037"/>
      <c r="AC164" s="1037"/>
      <c r="AD164" s="1037"/>
      <c r="AE164" s="1038"/>
      <c r="AF164" s="1039" t="s">
        <v>38</v>
      </c>
      <c r="AG164" s="1039"/>
      <c r="AH164" s="1039"/>
      <c r="AI164" s="1039"/>
      <c r="AJ164" s="1039"/>
      <c r="AK164" s="1039"/>
      <c r="AL164" s="1039"/>
      <c r="AM164" s="1039"/>
      <c r="AN164" s="1039"/>
      <c r="AO164" s="1039"/>
      <c r="AP164" s="1039"/>
      <c r="AQ164" s="1039"/>
      <c r="AR164" s="1039"/>
      <c r="AS164" s="1039"/>
      <c r="AT164" s="1040" t="s">
        <v>82</v>
      </c>
      <c r="AU164" s="1041"/>
      <c r="AV164" s="1041"/>
      <c r="AW164" s="1041"/>
      <c r="AX164" s="1041"/>
      <c r="AY164" s="1041"/>
      <c r="AZ164" s="1041"/>
      <c r="BA164" s="1041"/>
      <c r="BB164" s="1041"/>
      <c r="BC164" s="1041"/>
      <c r="BD164" s="1041"/>
      <c r="BE164" s="1041"/>
      <c r="BF164" s="1042"/>
      <c r="BG164" s="1022" t="s">
        <v>78</v>
      </c>
      <c r="BH164" s="1022" t="s">
        <v>561</v>
      </c>
      <c r="BI164" s="1026" t="s">
        <v>79</v>
      </c>
      <c r="BJ164" s="173"/>
      <c r="BK164" s="32"/>
      <c r="BL164" s="32"/>
      <c r="BM164" s="32"/>
      <c r="BN164" s="32"/>
      <c r="BO164" s="32"/>
      <c r="BP164" s="32"/>
      <c r="BQ164" s="32"/>
      <c r="BR164" s="32"/>
      <c r="BS164" s="32"/>
      <c r="BT164" s="32"/>
      <c r="BU164" s="32"/>
      <c r="BV164" s="32"/>
      <c r="BW164" s="32"/>
      <c r="BX164" s="32"/>
      <c r="BY164" s="32"/>
      <c r="BZ164" s="32"/>
      <c r="CA164" s="34"/>
      <c r="CB164" s="34"/>
    </row>
    <row r="165" spans="1:98" s="8" customFormat="1" ht="48.75" customHeight="1" x14ac:dyDescent="0.2">
      <c r="A165" s="1020"/>
      <c r="B165" s="1023"/>
      <c r="C165" s="1023"/>
      <c r="D165" s="1029" t="s">
        <v>57</v>
      </c>
      <c r="E165" s="1031" t="s">
        <v>58</v>
      </c>
      <c r="F165" s="1032"/>
      <c r="G165" s="1032"/>
      <c r="H165" s="1032"/>
      <c r="I165" s="1032"/>
      <c r="J165" s="1032"/>
      <c r="K165" s="1032"/>
      <c r="L165" s="1032"/>
      <c r="M165" s="1032"/>
      <c r="N165" s="1032"/>
      <c r="O165" s="1032"/>
      <c r="P165" s="1032"/>
      <c r="Q165" s="1032"/>
      <c r="R165" s="1023"/>
      <c r="S165" s="1033" t="s">
        <v>57</v>
      </c>
      <c r="T165" s="1031" t="s">
        <v>58</v>
      </c>
      <c r="U165" s="1032"/>
      <c r="V165" s="1032"/>
      <c r="W165" s="1032"/>
      <c r="X165" s="1032"/>
      <c r="Y165" s="1032"/>
      <c r="Z165" s="1032"/>
      <c r="AA165" s="1032"/>
      <c r="AB165" s="1032"/>
      <c r="AC165" s="1032"/>
      <c r="AD165" s="1032"/>
      <c r="AE165" s="1035"/>
      <c r="AF165" s="1033" t="s">
        <v>57</v>
      </c>
      <c r="AG165" s="1031" t="s">
        <v>58</v>
      </c>
      <c r="AH165" s="1032"/>
      <c r="AI165" s="1032"/>
      <c r="AJ165" s="1032"/>
      <c r="AK165" s="1032"/>
      <c r="AL165" s="1032"/>
      <c r="AM165" s="1032"/>
      <c r="AN165" s="1032"/>
      <c r="AO165" s="1032"/>
      <c r="AP165" s="1032"/>
      <c r="AQ165" s="1032"/>
      <c r="AR165" s="1032"/>
      <c r="AS165" s="1035"/>
      <c r="AT165" s="1043"/>
      <c r="AU165" s="1044"/>
      <c r="AV165" s="1044"/>
      <c r="AW165" s="1044"/>
      <c r="AX165" s="1044"/>
      <c r="AY165" s="1044"/>
      <c r="AZ165" s="1044"/>
      <c r="BA165" s="1044"/>
      <c r="BB165" s="1044"/>
      <c r="BC165" s="1044"/>
      <c r="BD165" s="1044"/>
      <c r="BE165" s="1044"/>
      <c r="BF165" s="1045"/>
      <c r="BG165" s="1023"/>
      <c r="BH165" s="1023"/>
      <c r="BI165" s="1027"/>
      <c r="BJ165" s="173"/>
      <c r="BK165" s="32"/>
      <c r="BL165" s="32"/>
      <c r="BM165" s="32"/>
      <c r="BN165" s="32"/>
      <c r="BO165" s="32"/>
      <c r="BP165" s="32"/>
      <c r="BQ165" s="32"/>
      <c r="BR165" s="32"/>
      <c r="BS165" s="32"/>
      <c r="BT165" s="32"/>
      <c r="BU165" s="32"/>
      <c r="BV165" s="32"/>
      <c r="BW165" s="32"/>
      <c r="BX165" s="32"/>
      <c r="BY165" s="32"/>
      <c r="BZ165" s="32"/>
      <c r="CA165" s="34"/>
      <c r="CB165" s="34"/>
    </row>
    <row r="166" spans="1:98" s="6" customFormat="1" ht="28.5" customHeight="1" x14ac:dyDescent="0.2">
      <c r="A166" s="1021"/>
      <c r="B166" s="1024"/>
      <c r="C166" s="1024"/>
      <c r="D166" s="1030"/>
      <c r="E166" s="35">
        <v>1</v>
      </c>
      <c r="F166" s="35">
        <v>2</v>
      </c>
      <c r="G166" s="35">
        <v>3</v>
      </c>
      <c r="H166" s="35"/>
      <c r="I166" s="35"/>
      <c r="J166" s="35"/>
      <c r="K166" s="35"/>
      <c r="L166" s="35"/>
      <c r="M166" s="35"/>
      <c r="N166" s="35"/>
      <c r="O166" s="35"/>
      <c r="P166" s="35"/>
      <c r="Q166" s="35" t="s">
        <v>61</v>
      </c>
      <c r="R166" s="1024"/>
      <c r="S166" s="1034"/>
      <c r="T166" s="35">
        <v>1</v>
      </c>
      <c r="U166" s="35">
        <v>2</v>
      </c>
      <c r="V166" s="35">
        <v>3</v>
      </c>
      <c r="W166" s="35">
        <v>4</v>
      </c>
      <c r="X166" s="35">
        <v>5</v>
      </c>
      <c r="Y166" s="35">
        <v>6</v>
      </c>
      <c r="Z166" s="35">
        <v>7</v>
      </c>
      <c r="AA166" s="35">
        <v>8</v>
      </c>
      <c r="AB166" s="35">
        <v>9</v>
      </c>
      <c r="AC166" s="35">
        <v>10</v>
      </c>
      <c r="AD166" s="35">
        <v>11</v>
      </c>
      <c r="AE166" s="35">
        <v>12</v>
      </c>
      <c r="AF166" s="1034"/>
      <c r="AG166" s="35">
        <v>1</v>
      </c>
      <c r="AH166" s="35">
        <v>2</v>
      </c>
      <c r="AI166" s="35">
        <v>3</v>
      </c>
      <c r="AJ166" s="35">
        <v>4</v>
      </c>
      <c r="AK166" s="35">
        <v>5</v>
      </c>
      <c r="AL166" s="35">
        <v>6</v>
      </c>
      <c r="AM166" s="35">
        <v>7</v>
      </c>
      <c r="AN166" s="35">
        <v>8</v>
      </c>
      <c r="AO166" s="35">
        <v>9</v>
      </c>
      <c r="AP166" s="35">
        <v>10</v>
      </c>
      <c r="AQ166" s="35">
        <v>11</v>
      </c>
      <c r="AR166" s="35">
        <v>12</v>
      </c>
      <c r="AS166" s="35" t="s">
        <v>51</v>
      </c>
      <c r="AT166" s="266">
        <v>1</v>
      </c>
      <c r="AU166" s="266">
        <v>2</v>
      </c>
      <c r="AV166" s="266">
        <v>3</v>
      </c>
      <c r="AW166" s="266">
        <v>4</v>
      </c>
      <c r="AX166" s="266">
        <v>5</v>
      </c>
      <c r="AY166" s="266">
        <v>6</v>
      </c>
      <c r="AZ166" s="266">
        <v>7</v>
      </c>
      <c r="BA166" s="266">
        <v>8</v>
      </c>
      <c r="BB166" s="266">
        <v>9</v>
      </c>
      <c r="BC166" s="266">
        <v>10</v>
      </c>
      <c r="BD166" s="266">
        <v>11</v>
      </c>
      <c r="BE166" s="266">
        <v>12</v>
      </c>
      <c r="BF166" s="35" t="s">
        <v>51</v>
      </c>
      <c r="BG166" s="1024"/>
      <c r="BH166" s="1024"/>
      <c r="BI166" s="1028"/>
      <c r="BJ166" s="7"/>
      <c r="BK166" s="3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</row>
    <row r="167" spans="1:98" s="7" customFormat="1" ht="24.75" customHeight="1" x14ac:dyDescent="0.2">
      <c r="A167" s="58"/>
      <c r="B167" s="949" t="s">
        <v>154</v>
      </c>
      <c r="C167" s="38" t="s">
        <v>65</v>
      </c>
      <c r="D167" s="954">
        <v>30</v>
      </c>
      <c r="E167" s="107">
        <v>30</v>
      </c>
      <c r="F167" s="39"/>
      <c r="G167" s="39"/>
      <c r="H167" s="39"/>
      <c r="I167" s="39"/>
      <c r="J167" s="39"/>
      <c r="K167" s="39"/>
      <c r="L167" s="39"/>
      <c r="M167" s="39"/>
      <c r="N167" s="39"/>
      <c r="O167" s="39"/>
      <c r="P167" s="39"/>
      <c r="Q167" s="40">
        <f>SUM(E167:P167)</f>
        <v>30</v>
      </c>
      <c r="R167" s="108" t="s">
        <v>71</v>
      </c>
      <c r="S167" s="951">
        <v>8800</v>
      </c>
      <c r="T167" s="109">
        <v>8000</v>
      </c>
      <c r="U167" s="42"/>
      <c r="V167" s="42"/>
      <c r="W167" s="42"/>
      <c r="X167" s="42"/>
      <c r="Y167" s="42"/>
      <c r="Z167" s="42"/>
      <c r="AA167" s="42"/>
      <c r="AB167" s="42"/>
      <c r="AC167" s="42"/>
      <c r="AD167" s="42"/>
      <c r="AE167" s="42"/>
      <c r="AF167" s="94">
        <f t="shared" ref="AF167:AF170" si="137">SUM(Q167*S167)</f>
        <v>264000</v>
      </c>
      <c r="AG167" s="95">
        <f t="shared" ref="AG167:AI170" si="138">T167*E167</f>
        <v>240000</v>
      </c>
      <c r="AH167" s="95">
        <f t="shared" si="138"/>
        <v>0</v>
      </c>
      <c r="AI167" s="95">
        <f t="shared" si="138"/>
        <v>0</v>
      </c>
      <c r="AJ167" s="95">
        <f t="shared" ref="AJ167:AR170" si="139">W167*H167</f>
        <v>0</v>
      </c>
      <c r="AK167" s="95">
        <f t="shared" si="139"/>
        <v>0</v>
      </c>
      <c r="AL167" s="95">
        <f t="shared" si="139"/>
        <v>0</v>
      </c>
      <c r="AM167" s="95">
        <f t="shared" si="139"/>
        <v>0</v>
      </c>
      <c r="AN167" s="95">
        <f t="shared" si="139"/>
        <v>0</v>
      </c>
      <c r="AO167" s="95">
        <f t="shared" si="139"/>
        <v>0</v>
      </c>
      <c r="AP167" s="95">
        <f t="shared" si="139"/>
        <v>0</v>
      </c>
      <c r="AQ167" s="95">
        <f t="shared" si="139"/>
        <v>0</v>
      </c>
      <c r="AR167" s="95">
        <f t="shared" si="139"/>
        <v>0</v>
      </c>
      <c r="AS167" s="96">
        <f>SUM(AG167:AR167)</f>
        <v>240000</v>
      </c>
      <c r="AT167" s="95">
        <f>SUM(AG167*4%)</f>
        <v>9600</v>
      </c>
      <c r="AU167" s="95">
        <f t="shared" ref="AU167:AV170" si="140">SUM(AH167*14%)</f>
        <v>0</v>
      </c>
      <c r="AV167" s="95">
        <f t="shared" si="140"/>
        <v>0</v>
      </c>
      <c r="AW167" s="95">
        <f t="shared" ref="AW167:BE170" si="141">SUM(AJ167*14%)</f>
        <v>0</v>
      </c>
      <c r="AX167" s="95">
        <f t="shared" si="141"/>
        <v>0</v>
      </c>
      <c r="AY167" s="95">
        <f t="shared" si="141"/>
        <v>0</v>
      </c>
      <c r="AZ167" s="95">
        <f t="shared" si="141"/>
        <v>0</v>
      </c>
      <c r="BA167" s="95">
        <f t="shared" si="141"/>
        <v>0</v>
      </c>
      <c r="BB167" s="95">
        <f t="shared" si="141"/>
        <v>0</v>
      </c>
      <c r="BC167" s="95">
        <f t="shared" si="141"/>
        <v>0</v>
      </c>
      <c r="BD167" s="95">
        <f t="shared" si="141"/>
        <v>0</v>
      </c>
      <c r="BE167" s="95">
        <f t="shared" si="141"/>
        <v>0</v>
      </c>
      <c r="BF167" s="97">
        <f>SUM(AT167:BE167)</f>
        <v>9600</v>
      </c>
      <c r="BG167" s="98">
        <f>AF167-AS167-BF167</f>
        <v>14400</v>
      </c>
      <c r="BH167" s="99">
        <f>S167*D167</f>
        <v>264000</v>
      </c>
      <c r="BI167" s="100">
        <f>BH167-AS167-BF167</f>
        <v>14400</v>
      </c>
      <c r="BJ167" s="268">
        <f>SUM(Q167/D167)</f>
        <v>1</v>
      </c>
      <c r="BK167" s="52"/>
      <c r="BL167" s="52"/>
      <c r="BM167" s="52"/>
      <c r="BN167" s="52"/>
      <c r="BO167" s="52"/>
      <c r="BP167" s="61"/>
      <c r="BQ167" s="61"/>
      <c r="BR167" s="61"/>
      <c r="BS167" s="61"/>
      <c r="BT167" s="61"/>
      <c r="BU167" s="61"/>
      <c r="BV167" s="61"/>
      <c r="BW167" s="61"/>
      <c r="BX167" s="61"/>
      <c r="BY167" s="61"/>
      <c r="BZ167" s="61"/>
      <c r="CA167" s="61"/>
      <c r="CB167" s="61"/>
    </row>
    <row r="168" spans="1:98" s="7" customFormat="1" ht="24.75" customHeight="1" x14ac:dyDescent="0.2">
      <c r="A168" s="58"/>
      <c r="B168" s="949" t="s">
        <v>155</v>
      </c>
      <c r="C168" s="38" t="s">
        <v>65</v>
      </c>
      <c r="D168" s="954">
        <v>30</v>
      </c>
      <c r="E168" s="107">
        <v>30</v>
      </c>
      <c r="F168" s="39"/>
      <c r="G168" s="39"/>
      <c r="H168" s="39"/>
      <c r="I168" s="39"/>
      <c r="J168" s="39"/>
      <c r="K168" s="39"/>
      <c r="L168" s="39"/>
      <c r="M168" s="39"/>
      <c r="N168" s="39"/>
      <c r="O168" s="39"/>
      <c r="P168" s="39"/>
      <c r="Q168" s="40">
        <f>SUM(E168:P168)</f>
        <v>30</v>
      </c>
      <c r="R168" s="108" t="s">
        <v>71</v>
      </c>
      <c r="S168" s="951">
        <v>24200</v>
      </c>
      <c r="T168" s="109">
        <v>22000</v>
      </c>
      <c r="U168" s="42"/>
      <c r="V168" s="42"/>
      <c r="W168" s="42"/>
      <c r="X168" s="42"/>
      <c r="Y168" s="42"/>
      <c r="Z168" s="42"/>
      <c r="AA168" s="42"/>
      <c r="AB168" s="42"/>
      <c r="AC168" s="42"/>
      <c r="AD168" s="42"/>
      <c r="AE168" s="42"/>
      <c r="AF168" s="94">
        <f t="shared" si="137"/>
        <v>726000</v>
      </c>
      <c r="AG168" s="95">
        <f t="shared" si="138"/>
        <v>660000</v>
      </c>
      <c r="AH168" s="95">
        <f t="shared" si="138"/>
        <v>0</v>
      </c>
      <c r="AI168" s="95">
        <f t="shared" si="138"/>
        <v>0</v>
      </c>
      <c r="AJ168" s="95">
        <f t="shared" si="139"/>
        <v>0</v>
      </c>
      <c r="AK168" s="95">
        <f t="shared" si="139"/>
        <v>0</v>
      </c>
      <c r="AL168" s="95">
        <f t="shared" si="139"/>
        <v>0</v>
      </c>
      <c r="AM168" s="95">
        <f t="shared" si="139"/>
        <v>0</v>
      </c>
      <c r="AN168" s="95">
        <f t="shared" si="139"/>
        <v>0</v>
      </c>
      <c r="AO168" s="95">
        <f t="shared" si="139"/>
        <v>0</v>
      </c>
      <c r="AP168" s="95">
        <f t="shared" si="139"/>
        <v>0</v>
      </c>
      <c r="AQ168" s="95">
        <f t="shared" si="139"/>
        <v>0</v>
      </c>
      <c r="AR168" s="95">
        <f t="shared" si="139"/>
        <v>0</v>
      </c>
      <c r="AS168" s="96">
        <f>SUM(AG168:AR168)</f>
        <v>660000</v>
      </c>
      <c r="AT168" s="95">
        <f t="shared" ref="AT168:AT170" si="142">SUM(AG168*4%)</f>
        <v>26400</v>
      </c>
      <c r="AU168" s="95">
        <f t="shared" si="140"/>
        <v>0</v>
      </c>
      <c r="AV168" s="95">
        <f t="shared" si="140"/>
        <v>0</v>
      </c>
      <c r="AW168" s="95">
        <f t="shared" si="141"/>
        <v>0</v>
      </c>
      <c r="AX168" s="95">
        <f t="shared" si="141"/>
        <v>0</v>
      </c>
      <c r="AY168" s="95">
        <f t="shared" si="141"/>
        <v>0</v>
      </c>
      <c r="AZ168" s="95">
        <f t="shared" si="141"/>
        <v>0</v>
      </c>
      <c r="BA168" s="95">
        <f t="shared" si="141"/>
        <v>0</v>
      </c>
      <c r="BB168" s="95">
        <f t="shared" si="141"/>
        <v>0</v>
      </c>
      <c r="BC168" s="95">
        <f t="shared" si="141"/>
        <v>0</v>
      </c>
      <c r="BD168" s="95">
        <f t="shared" si="141"/>
        <v>0</v>
      </c>
      <c r="BE168" s="95">
        <f t="shared" si="141"/>
        <v>0</v>
      </c>
      <c r="BF168" s="97">
        <f>SUM(AT168:BE168)</f>
        <v>26400</v>
      </c>
      <c r="BG168" s="98">
        <f>AF168-AS168-BF168</f>
        <v>39600</v>
      </c>
      <c r="BH168" s="99">
        <f>S168*D168</f>
        <v>726000</v>
      </c>
      <c r="BI168" s="100">
        <f>BH168-AS168-BF168</f>
        <v>39600</v>
      </c>
      <c r="BJ168" s="268">
        <f>SUM(Q168/D168)</f>
        <v>1</v>
      </c>
      <c r="BK168" s="52"/>
      <c r="BL168" s="52"/>
      <c r="BM168" s="52"/>
      <c r="BN168" s="52"/>
      <c r="BO168" s="52"/>
      <c r="BP168" s="61"/>
      <c r="BQ168" s="61"/>
      <c r="BR168" s="61"/>
      <c r="BS168" s="61"/>
      <c r="BT168" s="61"/>
      <c r="BU168" s="61"/>
      <c r="BV168" s="61"/>
      <c r="BW168" s="61"/>
      <c r="BX168" s="61"/>
      <c r="BY168" s="61"/>
      <c r="BZ168" s="61"/>
      <c r="CA168" s="61"/>
      <c r="CB168" s="61"/>
    </row>
    <row r="169" spans="1:98" s="7" customFormat="1" ht="24.75" customHeight="1" x14ac:dyDescent="0.2">
      <c r="A169" s="58"/>
      <c r="B169" s="949" t="s">
        <v>182</v>
      </c>
      <c r="C169" s="38" t="s">
        <v>65</v>
      </c>
      <c r="D169" s="954">
        <v>4</v>
      </c>
      <c r="E169" s="107">
        <v>4</v>
      </c>
      <c r="F169" s="39"/>
      <c r="G169" s="39"/>
      <c r="H169" s="39"/>
      <c r="I169" s="39"/>
      <c r="J169" s="39"/>
      <c r="K169" s="39"/>
      <c r="L169" s="39"/>
      <c r="M169" s="39"/>
      <c r="N169" s="39"/>
      <c r="O169" s="39"/>
      <c r="P169" s="39"/>
      <c r="Q169" s="40">
        <f>SUM(E169:P169)</f>
        <v>4</v>
      </c>
      <c r="R169" s="108" t="s">
        <v>6</v>
      </c>
      <c r="S169" s="951">
        <v>50000</v>
      </c>
      <c r="T169" s="109">
        <v>45000</v>
      </c>
      <c r="U169" s="42"/>
      <c r="V169" s="42"/>
      <c r="W169" s="42"/>
      <c r="X169" s="42"/>
      <c r="Y169" s="42"/>
      <c r="Z169" s="42"/>
      <c r="AA169" s="42"/>
      <c r="AB169" s="42"/>
      <c r="AC169" s="42"/>
      <c r="AD169" s="42"/>
      <c r="AE169" s="42"/>
      <c r="AF169" s="94">
        <f t="shared" si="137"/>
        <v>200000</v>
      </c>
      <c r="AG169" s="95">
        <f t="shared" si="138"/>
        <v>180000</v>
      </c>
      <c r="AH169" s="95">
        <f t="shared" si="138"/>
        <v>0</v>
      </c>
      <c r="AI169" s="95">
        <f t="shared" si="138"/>
        <v>0</v>
      </c>
      <c r="AJ169" s="95">
        <f t="shared" si="139"/>
        <v>0</v>
      </c>
      <c r="AK169" s="95">
        <f t="shared" si="139"/>
        <v>0</v>
      </c>
      <c r="AL169" s="95">
        <f t="shared" si="139"/>
        <v>0</v>
      </c>
      <c r="AM169" s="95">
        <f t="shared" si="139"/>
        <v>0</v>
      </c>
      <c r="AN169" s="95">
        <f t="shared" si="139"/>
        <v>0</v>
      </c>
      <c r="AO169" s="95">
        <f t="shared" si="139"/>
        <v>0</v>
      </c>
      <c r="AP169" s="95">
        <f t="shared" si="139"/>
        <v>0</v>
      </c>
      <c r="AQ169" s="95">
        <f t="shared" si="139"/>
        <v>0</v>
      </c>
      <c r="AR169" s="95">
        <f t="shared" si="139"/>
        <v>0</v>
      </c>
      <c r="AS169" s="96">
        <f>SUM(AG169:AR169)</f>
        <v>180000</v>
      </c>
      <c r="AT169" s="95">
        <f t="shared" si="142"/>
        <v>7200</v>
      </c>
      <c r="AU169" s="95">
        <f t="shared" si="140"/>
        <v>0</v>
      </c>
      <c r="AV169" s="95">
        <f t="shared" si="140"/>
        <v>0</v>
      </c>
      <c r="AW169" s="95">
        <f t="shared" si="141"/>
        <v>0</v>
      </c>
      <c r="AX169" s="95">
        <f t="shared" si="141"/>
        <v>0</v>
      </c>
      <c r="AY169" s="95">
        <f t="shared" si="141"/>
        <v>0</v>
      </c>
      <c r="AZ169" s="95">
        <f t="shared" si="141"/>
        <v>0</v>
      </c>
      <c r="BA169" s="95">
        <f t="shared" si="141"/>
        <v>0</v>
      </c>
      <c r="BB169" s="95">
        <f t="shared" si="141"/>
        <v>0</v>
      </c>
      <c r="BC169" s="95">
        <f t="shared" si="141"/>
        <v>0</v>
      </c>
      <c r="BD169" s="95">
        <f t="shared" si="141"/>
        <v>0</v>
      </c>
      <c r="BE169" s="95">
        <f t="shared" si="141"/>
        <v>0</v>
      </c>
      <c r="BF169" s="97">
        <f>SUM(AT169:BE169)</f>
        <v>7200</v>
      </c>
      <c r="BG169" s="98">
        <f>AF169-AS169-BF169</f>
        <v>12800</v>
      </c>
      <c r="BH169" s="99">
        <f>S169*D169</f>
        <v>200000</v>
      </c>
      <c r="BI169" s="100">
        <f>BH169-AS169-BF169</f>
        <v>12800</v>
      </c>
      <c r="BJ169" s="268">
        <f>SUM(Q169/D169)</f>
        <v>1</v>
      </c>
      <c r="BK169" s="52"/>
      <c r="BL169" s="52"/>
      <c r="BM169" s="52"/>
      <c r="BN169" s="52"/>
      <c r="BO169" s="52"/>
      <c r="BP169" s="52"/>
      <c r="BQ169" s="61"/>
      <c r="BR169" s="61"/>
      <c r="BS169" s="61"/>
      <c r="BT169" s="61"/>
      <c r="BU169" s="61"/>
      <c r="BV169" s="61"/>
      <c r="BW169" s="61"/>
      <c r="BX169" s="61"/>
      <c r="BY169" s="61"/>
      <c r="BZ169" s="61"/>
      <c r="CA169" s="61"/>
      <c r="CB169" s="61"/>
    </row>
    <row r="170" spans="1:98" s="7" customFormat="1" ht="24.75" customHeight="1" thickBot="1" x14ac:dyDescent="0.25">
      <c r="A170" s="58"/>
      <c r="B170" s="949" t="s">
        <v>72</v>
      </c>
      <c r="C170" s="38" t="s">
        <v>65</v>
      </c>
      <c r="D170" s="954">
        <v>2</v>
      </c>
      <c r="E170" s="107">
        <v>2</v>
      </c>
      <c r="F170" s="39"/>
      <c r="G170" s="39"/>
      <c r="H170" s="39"/>
      <c r="I170" s="39"/>
      <c r="J170" s="39"/>
      <c r="K170" s="39"/>
      <c r="L170" s="39"/>
      <c r="M170" s="39"/>
      <c r="N170" s="39"/>
      <c r="O170" s="39"/>
      <c r="P170" s="39"/>
      <c r="Q170" s="40">
        <f>SUM(E170:P170)</f>
        <v>2</v>
      </c>
      <c r="R170" s="108" t="s">
        <v>55</v>
      </c>
      <c r="S170" s="951">
        <v>35000</v>
      </c>
      <c r="T170" s="109">
        <v>30000</v>
      </c>
      <c r="U170" s="42"/>
      <c r="V170" s="42"/>
      <c r="W170" s="42"/>
      <c r="X170" s="42"/>
      <c r="Y170" s="42"/>
      <c r="Z170" s="42"/>
      <c r="AA170" s="42"/>
      <c r="AB170" s="42"/>
      <c r="AC170" s="42"/>
      <c r="AD170" s="42"/>
      <c r="AE170" s="42"/>
      <c r="AF170" s="94">
        <f t="shared" si="137"/>
        <v>70000</v>
      </c>
      <c r="AG170" s="95">
        <f t="shared" si="138"/>
        <v>60000</v>
      </c>
      <c r="AH170" s="95">
        <f t="shared" si="138"/>
        <v>0</v>
      </c>
      <c r="AI170" s="95">
        <f t="shared" si="138"/>
        <v>0</v>
      </c>
      <c r="AJ170" s="95">
        <f t="shared" si="139"/>
        <v>0</v>
      </c>
      <c r="AK170" s="95">
        <f t="shared" si="139"/>
        <v>0</v>
      </c>
      <c r="AL170" s="95">
        <f t="shared" si="139"/>
        <v>0</v>
      </c>
      <c r="AM170" s="95">
        <f t="shared" si="139"/>
        <v>0</v>
      </c>
      <c r="AN170" s="95">
        <f t="shared" si="139"/>
        <v>0</v>
      </c>
      <c r="AO170" s="95">
        <f t="shared" si="139"/>
        <v>0</v>
      </c>
      <c r="AP170" s="95">
        <f t="shared" si="139"/>
        <v>0</v>
      </c>
      <c r="AQ170" s="95">
        <f t="shared" si="139"/>
        <v>0</v>
      </c>
      <c r="AR170" s="95">
        <f t="shared" si="139"/>
        <v>0</v>
      </c>
      <c r="AS170" s="96">
        <f>SUM(AG170:AR170)</f>
        <v>60000</v>
      </c>
      <c r="AT170" s="95">
        <f t="shared" si="142"/>
        <v>2400</v>
      </c>
      <c r="AU170" s="95">
        <f t="shared" si="140"/>
        <v>0</v>
      </c>
      <c r="AV170" s="95">
        <f t="shared" si="140"/>
        <v>0</v>
      </c>
      <c r="AW170" s="95">
        <f t="shared" si="141"/>
        <v>0</v>
      </c>
      <c r="AX170" s="95">
        <f t="shared" si="141"/>
        <v>0</v>
      </c>
      <c r="AY170" s="95">
        <f t="shared" si="141"/>
        <v>0</v>
      </c>
      <c r="AZ170" s="95">
        <f t="shared" si="141"/>
        <v>0</v>
      </c>
      <c r="BA170" s="95">
        <f t="shared" si="141"/>
        <v>0</v>
      </c>
      <c r="BB170" s="95">
        <f t="shared" si="141"/>
        <v>0</v>
      </c>
      <c r="BC170" s="95">
        <f t="shared" si="141"/>
        <v>0</v>
      </c>
      <c r="BD170" s="95">
        <f t="shared" si="141"/>
        <v>0</v>
      </c>
      <c r="BE170" s="95">
        <f t="shared" si="141"/>
        <v>0</v>
      </c>
      <c r="BF170" s="97">
        <f>SUM(AT170:BE170)</f>
        <v>2400</v>
      </c>
      <c r="BG170" s="98">
        <f>AF170-AS170-BF170</f>
        <v>7600</v>
      </c>
      <c r="BH170" s="99">
        <f>S170*D170</f>
        <v>70000</v>
      </c>
      <c r="BI170" s="100">
        <f>BH170-AS170-BF170</f>
        <v>7600</v>
      </c>
      <c r="BJ170" s="268">
        <f>SUM(Q170/D170)</f>
        <v>1</v>
      </c>
      <c r="BK170" s="52"/>
      <c r="BL170" s="52"/>
      <c r="BM170" s="52"/>
      <c r="BN170" s="52"/>
      <c r="BO170" s="52"/>
      <c r="BP170" s="52"/>
      <c r="BQ170" s="61"/>
      <c r="BR170" s="61"/>
      <c r="BS170" s="61"/>
      <c r="BT170" s="61"/>
      <c r="BU170" s="61"/>
      <c r="BV170" s="61"/>
      <c r="BW170" s="61"/>
      <c r="BX170" s="61"/>
      <c r="BY170" s="61"/>
      <c r="BZ170" s="61"/>
      <c r="CA170" s="61"/>
      <c r="CB170" s="61"/>
    </row>
    <row r="171" spans="1:98" s="54" customFormat="1" ht="24.75" customHeight="1" thickBot="1" x14ac:dyDescent="0.25">
      <c r="A171" s="62"/>
      <c r="B171" s="63" t="s">
        <v>15</v>
      </c>
      <c r="C171" s="63"/>
      <c r="D171" s="383"/>
      <c r="E171" s="65"/>
      <c r="F171" s="65"/>
      <c r="G171" s="65"/>
      <c r="H171" s="65"/>
      <c r="I171" s="65"/>
      <c r="J171" s="65"/>
      <c r="K171" s="65"/>
      <c r="L171" s="65"/>
      <c r="M171" s="65"/>
      <c r="N171" s="65"/>
      <c r="O171" s="65"/>
      <c r="P171" s="65"/>
      <c r="Q171" s="66"/>
      <c r="R171" s="102"/>
      <c r="S171" s="64"/>
      <c r="T171" s="67"/>
      <c r="U171" s="67"/>
      <c r="V171" s="67"/>
      <c r="W171" s="67"/>
      <c r="X171" s="67"/>
      <c r="Y171" s="67"/>
      <c r="Z171" s="67"/>
      <c r="AA171" s="67"/>
      <c r="AB171" s="67"/>
      <c r="AC171" s="67"/>
      <c r="AD171" s="67"/>
      <c r="AE171" s="67"/>
      <c r="AF171" s="103">
        <f t="shared" ref="AF171:BF171" si="143">SUM(AF167:AF170)</f>
        <v>1260000</v>
      </c>
      <c r="AG171" s="103">
        <f t="shared" si="143"/>
        <v>1140000</v>
      </c>
      <c r="AH171" s="103">
        <f t="shared" si="143"/>
        <v>0</v>
      </c>
      <c r="AI171" s="103">
        <f t="shared" si="143"/>
        <v>0</v>
      </c>
      <c r="AJ171" s="103">
        <f t="shared" ref="AJ171:AR171" si="144">SUM(AJ167:AJ170)</f>
        <v>0</v>
      </c>
      <c r="AK171" s="103">
        <f t="shared" si="144"/>
        <v>0</v>
      </c>
      <c r="AL171" s="103">
        <f t="shared" si="144"/>
        <v>0</v>
      </c>
      <c r="AM171" s="103">
        <f t="shared" si="144"/>
        <v>0</v>
      </c>
      <c r="AN171" s="103">
        <f t="shared" si="144"/>
        <v>0</v>
      </c>
      <c r="AO171" s="103">
        <f t="shared" si="144"/>
        <v>0</v>
      </c>
      <c r="AP171" s="103">
        <f t="shared" si="144"/>
        <v>0</v>
      </c>
      <c r="AQ171" s="103">
        <f t="shared" si="144"/>
        <v>0</v>
      </c>
      <c r="AR171" s="103">
        <f t="shared" si="144"/>
        <v>0</v>
      </c>
      <c r="AS171" s="103">
        <f t="shared" si="143"/>
        <v>1140000</v>
      </c>
      <c r="AT171" s="103">
        <f t="shared" si="143"/>
        <v>45600</v>
      </c>
      <c r="AU171" s="103">
        <f t="shared" si="143"/>
        <v>0</v>
      </c>
      <c r="AV171" s="103">
        <f t="shared" si="143"/>
        <v>0</v>
      </c>
      <c r="AW171" s="103">
        <f t="shared" ref="AW171:BE171" si="145">SUM(AW167:AW170)</f>
        <v>0</v>
      </c>
      <c r="AX171" s="103">
        <f t="shared" si="145"/>
        <v>0</v>
      </c>
      <c r="AY171" s="103">
        <f t="shared" si="145"/>
        <v>0</v>
      </c>
      <c r="AZ171" s="103">
        <f t="shared" si="145"/>
        <v>0</v>
      </c>
      <c r="BA171" s="103">
        <f t="shared" si="145"/>
        <v>0</v>
      </c>
      <c r="BB171" s="103">
        <f t="shared" si="145"/>
        <v>0</v>
      </c>
      <c r="BC171" s="103">
        <f t="shared" si="145"/>
        <v>0</v>
      </c>
      <c r="BD171" s="103">
        <f t="shared" si="145"/>
        <v>0</v>
      </c>
      <c r="BE171" s="103">
        <f t="shared" si="145"/>
        <v>0</v>
      </c>
      <c r="BF171" s="103">
        <f t="shared" si="143"/>
        <v>45600</v>
      </c>
      <c r="BG171" s="104">
        <f>AF171-AS171-BF171</f>
        <v>74400</v>
      </c>
      <c r="BH171" s="103">
        <f>SUM(BH167:BH170)</f>
        <v>1260000</v>
      </c>
      <c r="BI171" s="103">
        <f>SUM(BI167:BI170)</f>
        <v>74400</v>
      </c>
      <c r="BJ171" s="269">
        <f>SUM(BJ167:BJ170)/4</f>
        <v>1</v>
      </c>
      <c r="BK171" s="69"/>
      <c r="BL171" s="69"/>
      <c r="BM171" s="69"/>
      <c r="BN171" s="69"/>
      <c r="BO171" s="69"/>
      <c r="BP171" s="69"/>
      <c r="BQ171" s="69"/>
      <c r="BR171" s="69"/>
      <c r="BS171" s="69"/>
      <c r="BT171" s="69"/>
      <c r="BU171" s="69"/>
      <c r="BV171" s="69"/>
      <c r="BW171" s="69"/>
      <c r="BX171" s="69"/>
      <c r="BY171" s="69"/>
      <c r="BZ171" s="69"/>
      <c r="CA171" s="69"/>
      <c r="CB171" s="69"/>
    </row>
    <row r="172" spans="1:98" s="29" customFormat="1" ht="24.75" customHeight="1" x14ac:dyDescent="0.2">
      <c r="A172" s="70"/>
      <c r="D172" s="384"/>
      <c r="E172" s="70"/>
      <c r="F172" s="70"/>
      <c r="G172" s="70"/>
      <c r="H172" s="70"/>
      <c r="I172" s="70"/>
      <c r="J172" s="70"/>
      <c r="K172" s="70"/>
      <c r="L172" s="70"/>
      <c r="M172" s="70"/>
      <c r="N172" s="70"/>
      <c r="O172" s="70"/>
      <c r="P172" s="70"/>
      <c r="Q172" s="70"/>
      <c r="AE172" s="57"/>
      <c r="AS172" s="71"/>
      <c r="BF172" s="72">
        <f>SUM(AS171+BF171)</f>
        <v>1185600</v>
      </c>
      <c r="BG172" s="73">
        <f>AF171-AS171-BF171</f>
        <v>74400</v>
      </c>
      <c r="BH172" s="74">
        <f>SUM(BI171+AS171+BF171)</f>
        <v>1260000</v>
      </c>
      <c r="BI172" s="75">
        <f>SUM(BG171)</f>
        <v>74400</v>
      </c>
      <c r="BJ172" s="57" t="s">
        <v>78</v>
      </c>
      <c r="BK172" s="57"/>
      <c r="BL172" s="33"/>
      <c r="BM172" s="33"/>
      <c r="BN172" s="33"/>
      <c r="BO172" s="33"/>
      <c r="BP172" s="33"/>
      <c r="BQ172" s="33"/>
      <c r="BR172" s="33"/>
      <c r="BS172" s="33"/>
      <c r="BT172" s="33"/>
      <c r="BU172" s="33"/>
      <c r="BV172" s="33"/>
      <c r="BW172" s="33"/>
      <c r="BX172" s="33"/>
      <c r="BY172" s="33"/>
      <c r="BZ172" s="33"/>
      <c r="CA172" s="33"/>
      <c r="CB172" s="33"/>
      <c r="CC172" s="33"/>
    </row>
    <row r="173" spans="1:98" s="29" customFormat="1" ht="24.75" customHeight="1" x14ac:dyDescent="0.2">
      <c r="A173" s="70"/>
      <c r="D173" s="384"/>
      <c r="E173" s="70"/>
      <c r="F173" s="70"/>
      <c r="G173" s="70"/>
      <c r="H173" s="70"/>
      <c r="I173" s="70"/>
      <c r="J173" s="70"/>
      <c r="K173" s="70"/>
      <c r="L173" s="70"/>
      <c r="M173" s="70"/>
      <c r="N173" s="70"/>
      <c r="O173" s="70"/>
      <c r="P173" s="70"/>
      <c r="Q173" s="70"/>
      <c r="AE173" s="57"/>
      <c r="AS173" s="57"/>
      <c r="AT173" s="170">
        <f>SUM(AG171+AT171)</f>
        <v>1185600</v>
      </c>
      <c r="AU173" s="170">
        <f t="shared" ref="AU173:BE173" si="146">SUM(AH171+AU171)</f>
        <v>0</v>
      </c>
      <c r="AV173" s="170">
        <f t="shared" si="146"/>
        <v>0</v>
      </c>
      <c r="AW173" s="170">
        <f t="shared" si="146"/>
        <v>0</v>
      </c>
      <c r="AX173" s="170">
        <f t="shared" si="146"/>
        <v>0</v>
      </c>
      <c r="AY173" s="170">
        <f t="shared" si="146"/>
        <v>0</v>
      </c>
      <c r="AZ173" s="170">
        <f t="shared" si="146"/>
        <v>0</v>
      </c>
      <c r="BA173" s="170">
        <f t="shared" si="146"/>
        <v>0</v>
      </c>
      <c r="BB173" s="170">
        <f t="shared" si="146"/>
        <v>0</v>
      </c>
      <c r="BC173" s="170">
        <f t="shared" si="146"/>
        <v>0</v>
      </c>
      <c r="BD173" s="170">
        <f t="shared" si="146"/>
        <v>0</v>
      </c>
      <c r="BE173" s="170">
        <f t="shared" si="146"/>
        <v>0</v>
      </c>
      <c r="BF173" s="170">
        <f>SUM(AT173:BE173)</f>
        <v>1185600</v>
      </c>
      <c r="BG173" s="57"/>
      <c r="BH173" s="76"/>
      <c r="BI173" s="77">
        <f>SUM(BI171-BI172)</f>
        <v>0</v>
      </c>
      <c r="BJ173" s="57" t="s">
        <v>77</v>
      </c>
      <c r="BK173" s="57"/>
      <c r="BL173" s="33"/>
      <c r="BM173" s="33"/>
      <c r="BN173" s="33"/>
      <c r="BO173" s="33"/>
      <c r="BP173" s="33"/>
      <c r="BQ173" s="33"/>
      <c r="BR173" s="33"/>
      <c r="BS173" s="33"/>
      <c r="BT173" s="33"/>
      <c r="BU173" s="33"/>
      <c r="BV173" s="33"/>
      <c r="BW173" s="33"/>
      <c r="BX173" s="33"/>
      <c r="BY173" s="33"/>
      <c r="BZ173" s="33"/>
      <c r="CA173" s="33"/>
      <c r="CB173" s="33"/>
      <c r="CC173" s="33"/>
    </row>
    <row r="174" spans="1:98" s="29" customFormat="1" ht="16.5" customHeight="1" x14ac:dyDescent="0.2">
      <c r="A174" s="1015" t="s">
        <v>43</v>
      </c>
      <c r="B174" s="1016"/>
      <c r="C174" s="171" t="s">
        <v>189</v>
      </c>
      <c r="D174" s="380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Q174" s="32"/>
      <c r="R174" s="32"/>
      <c r="S174" s="32"/>
      <c r="T174" s="174"/>
      <c r="U174" s="174"/>
      <c r="V174" s="174"/>
      <c r="W174" s="174"/>
      <c r="X174" s="174"/>
      <c r="Y174" s="174"/>
      <c r="Z174" s="174"/>
      <c r="AA174" s="174"/>
      <c r="AB174" s="174"/>
      <c r="AC174" s="174"/>
      <c r="AD174" s="174"/>
      <c r="AE174" s="175"/>
      <c r="AF174" s="32"/>
      <c r="AG174" s="174"/>
      <c r="AH174" s="174"/>
      <c r="AI174" s="174"/>
      <c r="AJ174" s="174"/>
      <c r="AK174" s="174"/>
      <c r="AL174" s="174"/>
      <c r="AM174" s="174"/>
      <c r="AN174" s="174"/>
      <c r="AO174" s="174"/>
      <c r="AP174" s="174"/>
      <c r="AQ174" s="174"/>
      <c r="AR174" s="174"/>
      <c r="AS174" s="176"/>
      <c r="AT174" s="174"/>
      <c r="AU174" s="174"/>
      <c r="AV174" s="174"/>
      <c r="AW174" s="174"/>
      <c r="AX174" s="174"/>
      <c r="AY174" s="174"/>
      <c r="AZ174" s="174"/>
      <c r="BA174" s="174"/>
      <c r="BB174" s="174"/>
      <c r="BC174" s="174"/>
      <c r="BD174" s="174"/>
      <c r="BE174" s="174"/>
      <c r="BF174" s="176"/>
      <c r="BG174" s="176"/>
      <c r="BH174" s="173"/>
      <c r="BI174" s="177"/>
      <c r="BJ174" s="173"/>
      <c r="BK174" s="174"/>
      <c r="BL174" s="174"/>
      <c r="BM174" s="174"/>
      <c r="BN174" s="174"/>
      <c r="BO174" s="174"/>
      <c r="BP174" s="175"/>
      <c r="BQ174" s="174"/>
      <c r="BR174" s="174"/>
      <c r="BS174" s="174"/>
      <c r="BT174" s="174"/>
      <c r="BU174" s="174"/>
      <c r="BV174" s="176"/>
      <c r="BW174" s="176"/>
      <c r="BX174" s="176"/>
      <c r="BY174" s="173"/>
      <c r="BZ174" s="177"/>
      <c r="CA174" s="176"/>
      <c r="CB174" s="176"/>
      <c r="CC174" s="33"/>
      <c r="CD174" s="33"/>
      <c r="CE174" s="33"/>
      <c r="CF174" s="33"/>
      <c r="CG174" s="33"/>
      <c r="CH174" s="178"/>
      <c r="CI174" s="33"/>
      <c r="CJ174" s="33"/>
      <c r="CK174" s="33"/>
      <c r="CL174" s="33"/>
      <c r="CM174" s="33"/>
      <c r="CN174" s="33"/>
      <c r="CO174" s="33"/>
      <c r="CP174" s="33"/>
      <c r="CQ174" s="33"/>
      <c r="CR174" s="33"/>
      <c r="CS174" s="33"/>
      <c r="CT174" s="33"/>
    </row>
    <row r="175" spans="1:98" s="29" customFormat="1" ht="16.5" customHeight="1" x14ac:dyDescent="0.2">
      <c r="A175" s="1017" t="s">
        <v>44</v>
      </c>
      <c r="B175" s="1018"/>
      <c r="C175" s="180" t="s">
        <v>151</v>
      </c>
      <c r="D175" s="381"/>
      <c r="E175" s="181"/>
      <c r="F175" s="181"/>
      <c r="G175" s="181"/>
      <c r="H175" s="181"/>
      <c r="I175" s="181"/>
      <c r="J175" s="181"/>
      <c r="K175" s="181"/>
      <c r="L175" s="181"/>
      <c r="M175" s="181"/>
      <c r="N175" s="181"/>
      <c r="O175" s="181"/>
      <c r="P175" s="181"/>
      <c r="Q175" s="181"/>
      <c r="R175" s="181"/>
      <c r="S175" s="181"/>
      <c r="T175" s="182"/>
      <c r="U175" s="182"/>
      <c r="V175" s="182"/>
      <c r="W175" s="182"/>
      <c r="X175" s="182"/>
      <c r="Y175" s="182"/>
      <c r="Z175" s="182"/>
      <c r="AA175" s="182"/>
      <c r="AB175" s="182"/>
      <c r="AC175" s="182"/>
      <c r="AD175" s="182"/>
      <c r="AE175" s="183"/>
      <c r="AF175" s="181"/>
      <c r="AG175" s="182"/>
      <c r="AH175" s="182"/>
      <c r="AI175" s="182"/>
      <c r="AJ175" s="182"/>
      <c r="AK175" s="182"/>
      <c r="AL175" s="182"/>
      <c r="AM175" s="182"/>
      <c r="AN175" s="182"/>
      <c r="AO175" s="182"/>
      <c r="AP175" s="182"/>
      <c r="AQ175" s="182"/>
      <c r="AR175" s="182"/>
      <c r="AS175" s="183"/>
      <c r="AT175" s="182"/>
      <c r="AU175" s="182"/>
      <c r="AV175" s="182"/>
      <c r="AW175" s="182"/>
      <c r="AX175" s="182"/>
      <c r="AY175" s="182"/>
      <c r="AZ175" s="182"/>
      <c r="BA175" s="182"/>
      <c r="BB175" s="182"/>
      <c r="BC175" s="182"/>
      <c r="BD175" s="182"/>
      <c r="BE175" s="182"/>
      <c r="BF175" s="183"/>
      <c r="BG175" s="183"/>
      <c r="BH175" s="179"/>
      <c r="BI175" s="184"/>
      <c r="BJ175" s="173"/>
      <c r="BK175" s="32"/>
      <c r="BL175" s="32"/>
      <c r="BM175" s="32"/>
      <c r="BN175" s="32"/>
      <c r="BO175" s="32"/>
      <c r="BP175" s="32"/>
      <c r="BQ175" s="32"/>
      <c r="BR175" s="32"/>
      <c r="BS175" s="32"/>
      <c r="BT175" s="32"/>
      <c r="BU175" s="32"/>
      <c r="BV175" s="32"/>
      <c r="BW175" s="32"/>
      <c r="BX175" s="32"/>
      <c r="BY175" s="32"/>
      <c r="BZ175" s="32"/>
      <c r="CA175" s="176"/>
      <c r="CB175" s="176"/>
      <c r="CC175" s="33">
        <v>1100000</v>
      </c>
      <c r="CD175" s="33"/>
      <c r="CE175" s="33"/>
      <c r="CF175" s="33"/>
      <c r="CG175" s="33"/>
      <c r="CH175" s="178"/>
      <c r="CI175" s="33"/>
      <c r="CJ175" s="33"/>
      <c r="CK175" s="33"/>
      <c r="CL175" s="33"/>
      <c r="CM175" s="33"/>
      <c r="CN175" s="33"/>
      <c r="CO175" s="33"/>
      <c r="CP175" s="33"/>
      <c r="CQ175" s="33"/>
      <c r="CR175" s="33"/>
      <c r="CS175" s="33"/>
      <c r="CT175" s="33"/>
    </row>
    <row r="176" spans="1:98" s="8" customFormat="1" ht="48.75" customHeight="1" x14ac:dyDescent="0.2">
      <c r="A176" s="1019" t="s">
        <v>45</v>
      </c>
      <c r="B176" s="1022" t="s">
        <v>46</v>
      </c>
      <c r="C176" s="1022" t="s">
        <v>62</v>
      </c>
      <c r="D176" s="1025" t="s">
        <v>47</v>
      </c>
      <c r="E176" s="1025"/>
      <c r="F176" s="1025"/>
      <c r="G176" s="1025"/>
      <c r="H176" s="1025"/>
      <c r="I176" s="1025"/>
      <c r="J176" s="1025"/>
      <c r="K176" s="1025"/>
      <c r="L176" s="1025"/>
      <c r="M176" s="1025"/>
      <c r="N176" s="1025"/>
      <c r="O176" s="1025"/>
      <c r="P176" s="1025"/>
      <c r="Q176" s="1025"/>
      <c r="R176" s="1022" t="s">
        <v>59</v>
      </c>
      <c r="S176" s="1036" t="s">
        <v>56</v>
      </c>
      <c r="T176" s="1037"/>
      <c r="U176" s="1037"/>
      <c r="V176" s="1037"/>
      <c r="W176" s="1037"/>
      <c r="X176" s="1037"/>
      <c r="Y176" s="1037"/>
      <c r="Z176" s="1037"/>
      <c r="AA176" s="1037"/>
      <c r="AB176" s="1037"/>
      <c r="AC176" s="1037"/>
      <c r="AD176" s="1037"/>
      <c r="AE176" s="1038"/>
      <c r="AF176" s="1039" t="s">
        <v>38</v>
      </c>
      <c r="AG176" s="1039"/>
      <c r="AH176" s="1039"/>
      <c r="AI176" s="1039"/>
      <c r="AJ176" s="1039"/>
      <c r="AK176" s="1039"/>
      <c r="AL176" s="1039"/>
      <c r="AM176" s="1039"/>
      <c r="AN176" s="1039"/>
      <c r="AO176" s="1039"/>
      <c r="AP176" s="1039"/>
      <c r="AQ176" s="1039"/>
      <c r="AR176" s="1039"/>
      <c r="AS176" s="1039"/>
      <c r="AT176" s="1040" t="s">
        <v>82</v>
      </c>
      <c r="AU176" s="1041"/>
      <c r="AV176" s="1041"/>
      <c r="AW176" s="1041"/>
      <c r="AX176" s="1041"/>
      <c r="AY176" s="1041"/>
      <c r="AZ176" s="1041"/>
      <c r="BA176" s="1041"/>
      <c r="BB176" s="1041"/>
      <c r="BC176" s="1041"/>
      <c r="BD176" s="1041"/>
      <c r="BE176" s="1041"/>
      <c r="BF176" s="1042"/>
      <c r="BG176" s="1022" t="s">
        <v>78</v>
      </c>
      <c r="BH176" s="1022" t="s">
        <v>561</v>
      </c>
      <c r="BI176" s="1026" t="s">
        <v>79</v>
      </c>
      <c r="BJ176" s="173"/>
      <c r="BK176" s="32"/>
      <c r="BL176" s="32"/>
      <c r="BM176" s="32"/>
      <c r="BN176" s="32"/>
      <c r="BO176" s="32"/>
      <c r="BP176" s="32"/>
      <c r="BQ176" s="32"/>
      <c r="BR176" s="32"/>
      <c r="BS176" s="32"/>
      <c r="BT176" s="32"/>
      <c r="BU176" s="32"/>
      <c r="BV176" s="32"/>
      <c r="BW176" s="32"/>
      <c r="BX176" s="32"/>
      <c r="BY176" s="32"/>
      <c r="BZ176" s="32"/>
      <c r="CA176" s="34"/>
      <c r="CB176" s="34"/>
    </row>
    <row r="177" spans="1:98" s="8" customFormat="1" ht="48.75" customHeight="1" x14ac:dyDescent="0.2">
      <c r="A177" s="1020"/>
      <c r="B177" s="1023"/>
      <c r="C177" s="1023"/>
      <c r="D177" s="1029" t="s">
        <v>57</v>
      </c>
      <c r="E177" s="1031" t="s">
        <v>58</v>
      </c>
      <c r="F177" s="1032"/>
      <c r="G177" s="1032"/>
      <c r="H177" s="1032"/>
      <c r="I177" s="1032"/>
      <c r="J177" s="1032"/>
      <c r="K177" s="1032"/>
      <c r="L177" s="1032"/>
      <c r="M177" s="1032"/>
      <c r="N177" s="1032"/>
      <c r="O177" s="1032"/>
      <c r="P177" s="1032"/>
      <c r="Q177" s="1032"/>
      <c r="R177" s="1023"/>
      <c r="S177" s="1033" t="s">
        <v>57</v>
      </c>
      <c r="T177" s="1031" t="s">
        <v>58</v>
      </c>
      <c r="U177" s="1032"/>
      <c r="V177" s="1032"/>
      <c r="W177" s="1032"/>
      <c r="X177" s="1032"/>
      <c r="Y177" s="1032"/>
      <c r="Z177" s="1032"/>
      <c r="AA177" s="1032"/>
      <c r="AB177" s="1032"/>
      <c r="AC177" s="1032"/>
      <c r="AD177" s="1032"/>
      <c r="AE177" s="1035"/>
      <c r="AF177" s="1033" t="s">
        <v>57</v>
      </c>
      <c r="AG177" s="1031" t="s">
        <v>58</v>
      </c>
      <c r="AH177" s="1032"/>
      <c r="AI177" s="1032"/>
      <c r="AJ177" s="1032"/>
      <c r="AK177" s="1032"/>
      <c r="AL177" s="1032"/>
      <c r="AM177" s="1032"/>
      <c r="AN177" s="1032"/>
      <c r="AO177" s="1032"/>
      <c r="AP177" s="1032"/>
      <c r="AQ177" s="1032"/>
      <c r="AR177" s="1032"/>
      <c r="AS177" s="1035"/>
      <c r="AT177" s="1043"/>
      <c r="AU177" s="1044"/>
      <c r="AV177" s="1044"/>
      <c r="AW177" s="1044"/>
      <c r="AX177" s="1044"/>
      <c r="AY177" s="1044"/>
      <c r="AZ177" s="1044"/>
      <c r="BA177" s="1044"/>
      <c r="BB177" s="1044"/>
      <c r="BC177" s="1044"/>
      <c r="BD177" s="1044"/>
      <c r="BE177" s="1044"/>
      <c r="BF177" s="1045"/>
      <c r="BG177" s="1023"/>
      <c r="BH177" s="1023"/>
      <c r="BI177" s="1027"/>
      <c r="BJ177" s="173"/>
      <c r="BK177" s="32"/>
      <c r="BL177" s="32"/>
      <c r="BM177" s="32"/>
      <c r="BN177" s="32"/>
      <c r="BO177" s="32"/>
      <c r="BP177" s="32"/>
      <c r="BQ177" s="32"/>
      <c r="BR177" s="32"/>
      <c r="BS177" s="32"/>
      <c r="BT177" s="32"/>
      <c r="BU177" s="32"/>
      <c r="BV177" s="32"/>
      <c r="BW177" s="32"/>
      <c r="BX177" s="32"/>
      <c r="BY177" s="32"/>
      <c r="BZ177" s="32"/>
      <c r="CA177" s="34"/>
      <c r="CB177" s="34"/>
    </row>
    <row r="178" spans="1:98" s="6" customFormat="1" ht="28.5" customHeight="1" x14ac:dyDescent="0.2">
      <c r="A178" s="1021"/>
      <c r="B178" s="1024"/>
      <c r="C178" s="1024"/>
      <c r="D178" s="1030"/>
      <c r="E178" s="35">
        <v>1</v>
      </c>
      <c r="F178" s="35">
        <v>2</v>
      </c>
      <c r="G178" s="35">
        <v>3</v>
      </c>
      <c r="H178" s="35">
        <v>4</v>
      </c>
      <c r="I178" s="35">
        <v>5</v>
      </c>
      <c r="J178" s="35">
        <v>6</v>
      </c>
      <c r="K178" s="35">
        <v>7</v>
      </c>
      <c r="L178" s="35">
        <v>8</v>
      </c>
      <c r="M178" s="35">
        <v>9</v>
      </c>
      <c r="N178" s="35">
        <v>10</v>
      </c>
      <c r="O178" s="35">
        <v>11</v>
      </c>
      <c r="P178" s="35">
        <v>12</v>
      </c>
      <c r="Q178" s="35" t="s">
        <v>61</v>
      </c>
      <c r="R178" s="1024"/>
      <c r="S178" s="1034"/>
      <c r="T178" s="35">
        <v>1</v>
      </c>
      <c r="U178" s="35">
        <v>2</v>
      </c>
      <c r="V178" s="35">
        <v>3</v>
      </c>
      <c r="W178" s="35">
        <v>4</v>
      </c>
      <c r="X178" s="35">
        <v>5</v>
      </c>
      <c r="Y178" s="35">
        <v>6</v>
      </c>
      <c r="Z178" s="35">
        <v>7</v>
      </c>
      <c r="AA178" s="35">
        <v>8</v>
      </c>
      <c r="AB178" s="35">
        <v>9</v>
      </c>
      <c r="AC178" s="35">
        <v>10</v>
      </c>
      <c r="AD178" s="35">
        <v>11</v>
      </c>
      <c r="AE178" s="35">
        <v>12</v>
      </c>
      <c r="AF178" s="1034"/>
      <c r="AG178" s="35">
        <v>1</v>
      </c>
      <c r="AH178" s="35">
        <v>2</v>
      </c>
      <c r="AI178" s="35">
        <v>3</v>
      </c>
      <c r="AJ178" s="35">
        <v>4</v>
      </c>
      <c r="AK178" s="35">
        <v>5</v>
      </c>
      <c r="AL178" s="35">
        <v>6</v>
      </c>
      <c r="AM178" s="35">
        <v>7</v>
      </c>
      <c r="AN178" s="35">
        <v>8</v>
      </c>
      <c r="AO178" s="35">
        <v>9</v>
      </c>
      <c r="AP178" s="35">
        <v>10</v>
      </c>
      <c r="AQ178" s="35">
        <v>11</v>
      </c>
      <c r="AR178" s="35">
        <v>12</v>
      </c>
      <c r="AS178" s="35" t="s">
        <v>51</v>
      </c>
      <c r="AT178" s="266">
        <v>1</v>
      </c>
      <c r="AU178" s="266">
        <v>2</v>
      </c>
      <c r="AV178" s="266">
        <v>3</v>
      </c>
      <c r="AW178" s="266">
        <v>4</v>
      </c>
      <c r="AX178" s="266">
        <v>5</v>
      </c>
      <c r="AY178" s="266">
        <v>6</v>
      </c>
      <c r="AZ178" s="266">
        <v>7</v>
      </c>
      <c r="BA178" s="266">
        <v>8</v>
      </c>
      <c r="BB178" s="266">
        <v>9</v>
      </c>
      <c r="BC178" s="266">
        <v>10</v>
      </c>
      <c r="BD178" s="266">
        <v>11</v>
      </c>
      <c r="BE178" s="266">
        <v>12</v>
      </c>
      <c r="BF178" s="35" t="s">
        <v>51</v>
      </c>
      <c r="BG178" s="1024"/>
      <c r="BH178" s="1024"/>
      <c r="BI178" s="1028"/>
      <c r="BJ178" s="7"/>
      <c r="BK178" s="3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</row>
    <row r="179" spans="1:98" s="7" customFormat="1" ht="24.75" customHeight="1" x14ac:dyDescent="0.2">
      <c r="A179" s="58"/>
      <c r="B179" s="949" t="s">
        <v>154</v>
      </c>
      <c r="C179" s="38" t="s">
        <v>65</v>
      </c>
      <c r="D179" s="954">
        <v>40</v>
      </c>
      <c r="E179" s="107">
        <v>40</v>
      </c>
      <c r="F179" s="39"/>
      <c r="G179" s="39"/>
      <c r="H179" s="39"/>
      <c r="I179" s="39"/>
      <c r="J179" s="39"/>
      <c r="K179" s="39"/>
      <c r="L179" s="39"/>
      <c r="M179" s="39"/>
      <c r="N179" s="39"/>
      <c r="O179" s="39"/>
      <c r="P179" s="39"/>
      <c r="Q179" s="40">
        <f>SUM(E179:P179)</f>
        <v>40</v>
      </c>
      <c r="R179" s="108" t="s">
        <v>71</v>
      </c>
      <c r="S179" s="951">
        <v>8800</v>
      </c>
      <c r="T179" s="109">
        <v>8000</v>
      </c>
      <c r="U179" s="42"/>
      <c r="V179" s="42"/>
      <c r="W179" s="42"/>
      <c r="X179" s="42"/>
      <c r="Y179" s="42"/>
      <c r="Z179" s="42"/>
      <c r="AA179" s="42"/>
      <c r="AB179" s="42"/>
      <c r="AC179" s="42"/>
      <c r="AD179" s="42"/>
      <c r="AE179" s="42"/>
      <c r="AF179" s="94">
        <f t="shared" ref="AF179:AF182" si="147">SUM(Q179*S179)</f>
        <v>352000</v>
      </c>
      <c r="AG179" s="95">
        <f t="shared" ref="AG179:AI182" si="148">T179*E179</f>
        <v>320000</v>
      </c>
      <c r="AH179" s="95">
        <f t="shared" si="148"/>
        <v>0</v>
      </c>
      <c r="AI179" s="95">
        <f t="shared" si="148"/>
        <v>0</v>
      </c>
      <c r="AJ179" s="95"/>
      <c r="AK179" s="95"/>
      <c r="AL179" s="95"/>
      <c r="AM179" s="95"/>
      <c r="AN179" s="95"/>
      <c r="AO179" s="95"/>
      <c r="AP179" s="95"/>
      <c r="AQ179" s="95"/>
      <c r="AR179" s="95"/>
      <c r="AS179" s="96">
        <f>SUM(AG179:AR179)</f>
        <v>320000</v>
      </c>
      <c r="AT179" s="95">
        <f>SUM(AG179*4%)</f>
        <v>12800</v>
      </c>
      <c r="AU179" s="95">
        <f t="shared" ref="AU179:AV182" si="149">SUM(AH179*14%)</f>
        <v>0</v>
      </c>
      <c r="AV179" s="95">
        <f t="shared" si="149"/>
        <v>0</v>
      </c>
      <c r="AW179" s="95"/>
      <c r="AX179" s="95"/>
      <c r="AY179" s="95"/>
      <c r="AZ179" s="95"/>
      <c r="BA179" s="95"/>
      <c r="BB179" s="95"/>
      <c r="BC179" s="95"/>
      <c r="BD179" s="95"/>
      <c r="BE179" s="95"/>
      <c r="BF179" s="97">
        <f>SUM(AT179:BE179)</f>
        <v>12800</v>
      </c>
      <c r="BG179" s="98">
        <f>AF179-AS179-BF179</f>
        <v>19200</v>
      </c>
      <c r="BH179" s="99">
        <f>S179*D179</f>
        <v>352000</v>
      </c>
      <c r="BI179" s="100">
        <f>BH179-AS179-BF179</f>
        <v>19200</v>
      </c>
      <c r="BJ179" s="268">
        <f>SUM(Q179/D179)</f>
        <v>1</v>
      </c>
      <c r="BK179" s="52"/>
      <c r="BL179" s="52"/>
      <c r="BM179" s="52"/>
      <c r="BN179" s="52"/>
      <c r="BO179" s="52"/>
      <c r="BP179" s="61"/>
      <c r="BQ179" s="61"/>
      <c r="BR179" s="61"/>
      <c r="BS179" s="61"/>
      <c r="BT179" s="61"/>
      <c r="BU179" s="61"/>
      <c r="BV179" s="61"/>
      <c r="BW179" s="61"/>
      <c r="BX179" s="61"/>
      <c r="BY179" s="61"/>
      <c r="BZ179" s="61"/>
      <c r="CA179" s="61"/>
      <c r="CB179" s="61"/>
    </row>
    <row r="180" spans="1:98" s="7" customFormat="1" ht="24.75" customHeight="1" x14ac:dyDescent="0.2">
      <c r="A180" s="58"/>
      <c r="B180" s="949" t="s">
        <v>155</v>
      </c>
      <c r="C180" s="38" t="s">
        <v>65</v>
      </c>
      <c r="D180" s="954">
        <v>40</v>
      </c>
      <c r="E180" s="107">
        <v>40</v>
      </c>
      <c r="F180" s="39"/>
      <c r="G180" s="39"/>
      <c r="H180" s="39"/>
      <c r="I180" s="39"/>
      <c r="J180" s="39"/>
      <c r="K180" s="39"/>
      <c r="L180" s="39"/>
      <c r="M180" s="39"/>
      <c r="N180" s="39"/>
      <c r="O180" s="39"/>
      <c r="P180" s="39"/>
      <c r="Q180" s="40">
        <f>SUM(E180:P180)</f>
        <v>40</v>
      </c>
      <c r="R180" s="108" t="s">
        <v>71</v>
      </c>
      <c r="S180" s="951">
        <v>24200</v>
      </c>
      <c r="T180" s="109">
        <v>22000</v>
      </c>
      <c r="U180" s="42"/>
      <c r="V180" s="42"/>
      <c r="W180" s="42"/>
      <c r="X180" s="42"/>
      <c r="Y180" s="42"/>
      <c r="Z180" s="42"/>
      <c r="AA180" s="42"/>
      <c r="AB180" s="42"/>
      <c r="AC180" s="42"/>
      <c r="AD180" s="42"/>
      <c r="AE180" s="42"/>
      <c r="AF180" s="94">
        <f t="shared" si="147"/>
        <v>968000</v>
      </c>
      <c r="AG180" s="95">
        <f t="shared" si="148"/>
        <v>880000</v>
      </c>
      <c r="AH180" s="95">
        <f t="shared" si="148"/>
        <v>0</v>
      </c>
      <c r="AI180" s="95">
        <f t="shared" si="148"/>
        <v>0</v>
      </c>
      <c r="AJ180" s="95"/>
      <c r="AK180" s="95"/>
      <c r="AL180" s="95"/>
      <c r="AM180" s="95"/>
      <c r="AN180" s="95"/>
      <c r="AO180" s="95"/>
      <c r="AP180" s="95"/>
      <c r="AQ180" s="95"/>
      <c r="AR180" s="95"/>
      <c r="AS180" s="96">
        <f>SUM(AG180:AR180)</f>
        <v>880000</v>
      </c>
      <c r="AT180" s="95">
        <f>SUM(AG180*4%)</f>
        <v>35200</v>
      </c>
      <c r="AU180" s="95">
        <f t="shared" si="149"/>
        <v>0</v>
      </c>
      <c r="AV180" s="95">
        <f t="shared" si="149"/>
        <v>0</v>
      </c>
      <c r="AW180" s="95"/>
      <c r="AX180" s="95"/>
      <c r="AY180" s="95"/>
      <c r="AZ180" s="95"/>
      <c r="BA180" s="95"/>
      <c r="BB180" s="95"/>
      <c r="BC180" s="95"/>
      <c r="BD180" s="95"/>
      <c r="BE180" s="95"/>
      <c r="BF180" s="97">
        <f>SUM(AT180:BE180)</f>
        <v>35200</v>
      </c>
      <c r="BG180" s="98">
        <f>AF180-AS180-BF180</f>
        <v>52800</v>
      </c>
      <c r="BH180" s="99">
        <f>S180*D180</f>
        <v>968000</v>
      </c>
      <c r="BI180" s="100">
        <f>BH180-AS180-BF180</f>
        <v>52800</v>
      </c>
      <c r="BJ180" s="268">
        <f>SUM(Q180/D180)</f>
        <v>1</v>
      </c>
      <c r="BK180" s="52"/>
      <c r="BL180" s="52"/>
      <c r="BM180" s="52"/>
      <c r="BN180" s="52"/>
      <c r="BO180" s="52"/>
      <c r="BP180" s="61"/>
      <c r="BQ180" s="61"/>
      <c r="BR180" s="61"/>
      <c r="BS180" s="61"/>
      <c r="BT180" s="61"/>
      <c r="BU180" s="61"/>
      <c r="BV180" s="61"/>
      <c r="BW180" s="61"/>
      <c r="BX180" s="61"/>
      <c r="BY180" s="61"/>
      <c r="BZ180" s="61"/>
      <c r="CA180" s="61"/>
      <c r="CB180" s="61"/>
    </row>
    <row r="181" spans="1:98" s="7" customFormat="1" ht="24.75" customHeight="1" x14ac:dyDescent="0.2">
      <c r="A181" s="58"/>
      <c r="B181" s="949" t="s">
        <v>182</v>
      </c>
      <c r="C181" s="38" t="s">
        <v>65</v>
      </c>
      <c r="D181" s="954">
        <v>4</v>
      </c>
      <c r="E181" s="107">
        <v>4</v>
      </c>
      <c r="F181" s="39"/>
      <c r="G181" s="39"/>
      <c r="H181" s="39"/>
      <c r="I181" s="39"/>
      <c r="J181" s="39"/>
      <c r="K181" s="39"/>
      <c r="L181" s="39"/>
      <c r="M181" s="39"/>
      <c r="N181" s="39"/>
      <c r="O181" s="39"/>
      <c r="P181" s="39"/>
      <c r="Q181" s="40">
        <f>SUM(E181:P181)</f>
        <v>4</v>
      </c>
      <c r="R181" s="108" t="s">
        <v>6</v>
      </c>
      <c r="S181" s="951">
        <v>50000</v>
      </c>
      <c r="T181" s="109">
        <v>45000</v>
      </c>
      <c r="U181" s="42"/>
      <c r="V181" s="42"/>
      <c r="W181" s="42"/>
      <c r="X181" s="42"/>
      <c r="Y181" s="42"/>
      <c r="Z181" s="42"/>
      <c r="AA181" s="42"/>
      <c r="AB181" s="42"/>
      <c r="AC181" s="42"/>
      <c r="AD181" s="42"/>
      <c r="AE181" s="42"/>
      <c r="AF181" s="94">
        <f t="shared" si="147"/>
        <v>200000</v>
      </c>
      <c r="AG181" s="95">
        <f t="shared" si="148"/>
        <v>180000</v>
      </c>
      <c r="AH181" s="95">
        <f t="shared" si="148"/>
        <v>0</v>
      </c>
      <c r="AI181" s="95">
        <f t="shared" si="148"/>
        <v>0</v>
      </c>
      <c r="AJ181" s="95"/>
      <c r="AK181" s="95"/>
      <c r="AL181" s="95"/>
      <c r="AM181" s="95"/>
      <c r="AN181" s="95"/>
      <c r="AO181" s="95"/>
      <c r="AP181" s="95"/>
      <c r="AQ181" s="95"/>
      <c r="AR181" s="95"/>
      <c r="AS181" s="96">
        <f>SUM(AG181:AR181)</f>
        <v>180000</v>
      </c>
      <c r="AT181" s="95">
        <f t="shared" ref="AT181:AT182" si="150">SUM(AG181*4%)</f>
        <v>7200</v>
      </c>
      <c r="AU181" s="95">
        <f t="shared" si="149"/>
        <v>0</v>
      </c>
      <c r="AV181" s="95">
        <f t="shared" si="149"/>
        <v>0</v>
      </c>
      <c r="AW181" s="95"/>
      <c r="AX181" s="95"/>
      <c r="AY181" s="95"/>
      <c r="AZ181" s="95"/>
      <c r="BA181" s="95"/>
      <c r="BB181" s="95"/>
      <c r="BC181" s="95"/>
      <c r="BD181" s="95"/>
      <c r="BE181" s="95"/>
      <c r="BF181" s="97">
        <f>SUM(AT181:BE181)</f>
        <v>7200</v>
      </c>
      <c r="BG181" s="98">
        <f>AF181-AS181-BF181</f>
        <v>12800</v>
      </c>
      <c r="BH181" s="99">
        <f>S181*D181</f>
        <v>200000</v>
      </c>
      <c r="BI181" s="100">
        <f>BH181-AS181-BF181</f>
        <v>12800</v>
      </c>
      <c r="BJ181" s="268">
        <f>SUM(Q181/D181)</f>
        <v>1</v>
      </c>
      <c r="BK181" s="52"/>
      <c r="BL181" s="52"/>
      <c r="BM181" s="52"/>
      <c r="BN181" s="52"/>
      <c r="BO181" s="52"/>
      <c r="BP181" s="52"/>
      <c r="BQ181" s="61"/>
      <c r="BR181" s="61"/>
      <c r="BS181" s="61"/>
      <c r="BT181" s="61"/>
      <c r="BU181" s="61"/>
      <c r="BV181" s="61"/>
      <c r="BW181" s="61"/>
      <c r="BX181" s="61"/>
      <c r="BY181" s="61"/>
      <c r="BZ181" s="61"/>
      <c r="CA181" s="61"/>
      <c r="CB181" s="61"/>
    </row>
    <row r="182" spans="1:98" s="7" customFormat="1" ht="24.75" customHeight="1" thickBot="1" x14ac:dyDescent="0.25">
      <c r="A182" s="58"/>
      <c r="B182" s="949" t="s">
        <v>72</v>
      </c>
      <c r="C182" s="38" t="s">
        <v>65</v>
      </c>
      <c r="D182" s="954">
        <v>2</v>
      </c>
      <c r="E182" s="107">
        <v>2</v>
      </c>
      <c r="F182" s="39"/>
      <c r="G182" s="39"/>
      <c r="H182" s="39"/>
      <c r="I182" s="39"/>
      <c r="J182" s="39"/>
      <c r="K182" s="39"/>
      <c r="L182" s="39"/>
      <c r="M182" s="39"/>
      <c r="N182" s="39"/>
      <c r="O182" s="39"/>
      <c r="P182" s="39"/>
      <c r="Q182" s="40">
        <f>SUM(E182:P182)</f>
        <v>2</v>
      </c>
      <c r="R182" s="108" t="s">
        <v>55</v>
      </c>
      <c r="S182" s="951">
        <v>35000</v>
      </c>
      <c r="T182" s="109">
        <v>30000</v>
      </c>
      <c r="U182" s="42"/>
      <c r="V182" s="42"/>
      <c r="W182" s="42"/>
      <c r="X182" s="42"/>
      <c r="Y182" s="42"/>
      <c r="Z182" s="42"/>
      <c r="AA182" s="42"/>
      <c r="AB182" s="42"/>
      <c r="AC182" s="42"/>
      <c r="AD182" s="42"/>
      <c r="AE182" s="42"/>
      <c r="AF182" s="94">
        <f t="shared" si="147"/>
        <v>70000</v>
      </c>
      <c r="AG182" s="95">
        <f t="shared" si="148"/>
        <v>60000</v>
      </c>
      <c r="AH182" s="95">
        <f t="shared" si="148"/>
        <v>0</v>
      </c>
      <c r="AI182" s="95">
        <f t="shared" si="148"/>
        <v>0</v>
      </c>
      <c r="AJ182" s="95"/>
      <c r="AK182" s="95"/>
      <c r="AL182" s="95"/>
      <c r="AM182" s="95"/>
      <c r="AN182" s="95"/>
      <c r="AO182" s="95"/>
      <c r="AP182" s="95"/>
      <c r="AQ182" s="95"/>
      <c r="AR182" s="95"/>
      <c r="AS182" s="96">
        <f>SUM(AG182:AR182)</f>
        <v>60000</v>
      </c>
      <c r="AT182" s="95">
        <f t="shared" si="150"/>
        <v>2400</v>
      </c>
      <c r="AU182" s="95">
        <f t="shared" si="149"/>
        <v>0</v>
      </c>
      <c r="AV182" s="95">
        <f t="shared" si="149"/>
        <v>0</v>
      </c>
      <c r="AW182" s="95"/>
      <c r="AX182" s="95"/>
      <c r="AY182" s="95"/>
      <c r="AZ182" s="95"/>
      <c r="BA182" s="95"/>
      <c r="BB182" s="95"/>
      <c r="BC182" s="95"/>
      <c r="BD182" s="95"/>
      <c r="BE182" s="95"/>
      <c r="BF182" s="97">
        <f>SUM(AT182:BE182)</f>
        <v>2400</v>
      </c>
      <c r="BG182" s="98">
        <f>AF182-AS182-BF182</f>
        <v>7600</v>
      </c>
      <c r="BH182" s="99">
        <f>S182*D182</f>
        <v>70000</v>
      </c>
      <c r="BI182" s="100">
        <f>BH182-AS182-BF182</f>
        <v>7600</v>
      </c>
      <c r="BJ182" s="268">
        <f>SUM(Q182/D182)</f>
        <v>1</v>
      </c>
      <c r="BK182" s="52"/>
      <c r="BL182" s="52"/>
      <c r="BM182" s="52"/>
      <c r="BN182" s="52"/>
      <c r="BO182" s="52"/>
      <c r="BP182" s="52"/>
      <c r="BQ182" s="61"/>
      <c r="BR182" s="61"/>
      <c r="BS182" s="61"/>
      <c r="BT182" s="61"/>
      <c r="BU182" s="61"/>
      <c r="BV182" s="61"/>
      <c r="BW182" s="61"/>
      <c r="BX182" s="61"/>
      <c r="BY182" s="61"/>
      <c r="BZ182" s="61"/>
      <c r="CA182" s="61"/>
      <c r="CB182" s="61"/>
    </row>
    <row r="183" spans="1:98" s="54" customFormat="1" ht="24.75" customHeight="1" thickBot="1" x14ac:dyDescent="0.25">
      <c r="A183" s="62"/>
      <c r="B183" s="63" t="s">
        <v>15</v>
      </c>
      <c r="C183" s="63"/>
      <c r="D183" s="383"/>
      <c r="E183" s="65"/>
      <c r="F183" s="65"/>
      <c r="G183" s="65"/>
      <c r="H183" s="65"/>
      <c r="I183" s="65"/>
      <c r="J183" s="65"/>
      <c r="K183" s="65"/>
      <c r="L183" s="65"/>
      <c r="M183" s="65"/>
      <c r="N183" s="65"/>
      <c r="O183" s="65"/>
      <c r="P183" s="65"/>
      <c r="Q183" s="66"/>
      <c r="R183" s="102"/>
      <c r="S183" s="64"/>
      <c r="T183" s="67"/>
      <c r="U183" s="67"/>
      <c r="V183" s="67"/>
      <c r="W183" s="67"/>
      <c r="X183" s="67"/>
      <c r="Y183" s="67"/>
      <c r="Z183" s="67"/>
      <c r="AA183" s="67"/>
      <c r="AB183" s="67"/>
      <c r="AC183" s="67"/>
      <c r="AD183" s="67"/>
      <c r="AE183" s="67"/>
      <c r="AF183" s="103">
        <f t="shared" ref="AF183:BF183" si="151">SUM(AF179:AF182)</f>
        <v>1590000</v>
      </c>
      <c r="AG183" s="103">
        <f t="shared" si="151"/>
        <v>1440000</v>
      </c>
      <c r="AH183" s="103">
        <f t="shared" si="151"/>
        <v>0</v>
      </c>
      <c r="AI183" s="103">
        <f t="shared" si="151"/>
        <v>0</v>
      </c>
      <c r="AJ183" s="103"/>
      <c r="AK183" s="103"/>
      <c r="AL183" s="103"/>
      <c r="AM183" s="103"/>
      <c r="AN183" s="103"/>
      <c r="AO183" s="103"/>
      <c r="AP183" s="103"/>
      <c r="AQ183" s="103"/>
      <c r="AR183" s="103"/>
      <c r="AS183" s="103">
        <f t="shared" si="151"/>
        <v>1440000</v>
      </c>
      <c r="AT183" s="103">
        <f t="shared" si="151"/>
        <v>57600</v>
      </c>
      <c r="AU183" s="103">
        <f t="shared" si="151"/>
        <v>0</v>
      </c>
      <c r="AV183" s="103">
        <f t="shared" si="151"/>
        <v>0</v>
      </c>
      <c r="AW183" s="103"/>
      <c r="AX183" s="103"/>
      <c r="AY183" s="103"/>
      <c r="AZ183" s="103"/>
      <c r="BA183" s="103"/>
      <c r="BB183" s="103"/>
      <c r="BC183" s="103"/>
      <c r="BD183" s="103"/>
      <c r="BE183" s="103"/>
      <c r="BF183" s="103">
        <f t="shared" si="151"/>
        <v>57600</v>
      </c>
      <c r="BG183" s="104">
        <f>AF183-AS183-BF183</f>
        <v>92400</v>
      </c>
      <c r="BH183" s="103">
        <f>SUM(BH179:BH182)</f>
        <v>1590000</v>
      </c>
      <c r="BI183" s="103">
        <f>SUM(BI179:BI182)</f>
        <v>92400</v>
      </c>
      <c r="BJ183" s="269">
        <f>SUM(BJ179:BJ182)/4</f>
        <v>1</v>
      </c>
      <c r="BK183" s="69"/>
      <c r="BL183" s="69"/>
      <c r="BM183" s="69"/>
      <c r="BN183" s="69"/>
      <c r="BO183" s="69"/>
      <c r="BP183" s="69"/>
      <c r="BQ183" s="69"/>
      <c r="BR183" s="69"/>
      <c r="BS183" s="69"/>
      <c r="BT183" s="69"/>
      <c r="BU183" s="69"/>
      <c r="BV183" s="69"/>
      <c r="BW183" s="69"/>
      <c r="BX183" s="69"/>
      <c r="BY183" s="69"/>
      <c r="BZ183" s="69"/>
      <c r="CA183" s="69"/>
      <c r="CB183" s="69"/>
    </row>
    <row r="184" spans="1:98" s="29" customFormat="1" ht="24.75" customHeight="1" x14ac:dyDescent="0.2">
      <c r="A184" s="70"/>
      <c r="D184" s="384"/>
      <c r="E184" s="70"/>
      <c r="F184" s="70"/>
      <c r="G184" s="70"/>
      <c r="H184" s="70"/>
      <c r="I184" s="70"/>
      <c r="J184" s="70"/>
      <c r="K184" s="70"/>
      <c r="L184" s="70"/>
      <c r="M184" s="70"/>
      <c r="N184" s="70"/>
      <c r="O184" s="70"/>
      <c r="P184" s="70"/>
      <c r="Q184" s="70"/>
      <c r="AE184" s="57"/>
      <c r="AS184" s="71"/>
      <c r="BF184" s="72">
        <f>SUM(AS183+BF183)</f>
        <v>1497600</v>
      </c>
      <c r="BG184" s="73">
        <f>AF183-AS183-BF183</f>
        <v>92400</v>
      </c>
      <c r="BH184" s="74">
        <f>SUM(BI183+AS183+BF183)</f>
        <v>1590000</v>
      </c>
      <c r="BI184" s="75">
        <f>SUM(BG183)</f>
        <v>92400</v>
      </c>
      <c r="BJ184" s="57" t="s">
        <v>78</v>
      </c>
      <c r="BK184" s="57"/>
      <c r="BL184" s="33"/>
      <c r="BM184" s="33"/>
      <c r="BN184" s="33"/>
      <c r="BO184" s="33"/>
      <c r="BP184" s="33"/>
      <c r="BQ184" s="33"/>
      <c r="BR184" s="33"/>
      <c r="BS184" s="33"/>
      <c r="BT184" s="33"/>
      <c r="BU184" s="33"/>
      <c r="BV184" s="33"/>
      <c r="BW184" s="33"/>
      <c r="BX184" s="33"/>
      <c r="BY184" s="33"/>
      <c r="BZ184" s="33"/>
      <c r="CA184" s="33"/>
      <c r="CB184" s="33"/>
      <c r="CC184" s="33"/>
    </row>
    <row r="185" spans="1:98" s="29" customFormat="1" ht="24.75" customHeight="1" x14ac:dyDescent="0.2">
      <c r="A185" s="70"/>
      <c r="D185" s="384"/>
      <c r="E185" s="70"/>
      <c r="F185" s="70"/>
      <c r="G185" s="70"/>
      <c r="H185" s="70"/>
      <c r="I185" s="70"/>
      <c r="J185" s="70"/>
      <c r="K185" s="70"/>
      <c r="L185" s="70"/>
      <c r="M185" s="70"/>
      <c r="N185" s="70"/>
      <c r="O185" s="70"/>
      <c r="P185" s="70"/>
      <c r="Q185" s="70"/>
      <c r="AE185" s="57"/>
      <c r="AS185" s="57"/>
      <c r="AT185" s="170">
        <f>SUM(AG183+AT183)</f>
        <v>1497600</v>
      </c>
      <c r="AU185" s="170">
        <f t="shared" ref="AU185:BE185" si="152">SUM(AH183+AU183)</f>
        <v>0</v>
      </c>
      <c r="AV185" s="170">
        <f t="shared" si="152"/>
        <v>0</v>
      </c>
      <c r="AW185" s="170">
        <f t="shared" si="152"/>
        <v>0</v>
      </c>
      <c r="AX185" s="170">
        <f t="shared" si="152"/>
        <v>0</v>
      </c>
      <c r="AY185" s="170">
        <f t="shared" si="152"/>
        <v>0</v>
      </c>
      <c r="AZ185" s="170">
        <f t="shared" si="152"/>
        <v>0</v>
      </c>
      <c r="BA185" s="170">
        <f t="shared" si="152"/>
        <v>0</v>
      </c>
      <c r="BB185" s="170">
        <f t="shared" si="152"/>
        <v>0</v>
      </c>
      <c r="BC185" s="170">
        <f t="shared" si="152"/>
        <v>0</v>
      </c>
      <c r="BD185" s="170">
        <f t="shared" si="152"/>
        <v>0</v>
      </c>
      <c r="BE185" s="170">
        <f t="shared" si="152"/>
        <v>0</v>
      </c>
      <c r="BF185" s="170">
        <f>SUM(AT185:BE185)</f>
        <v>1497600</v>
      </c>
      <c r="BG185" s="57"/>
      <c r="BH185" s="76"/>
      <c r="BI185" s="77">
        <f>SUM(BI183-BI184)</f>
        <v>0</v>
      </c>
      <c r="BJ185" s="57" t="s">
        <v>77</v>
      </c>
      <c r="BK185" s="57"/>
      <c r="BL185" s="33"/>
      <c r="BM185" s="33"/>
      <c r="BN185" s="33"/>
      <c r="BO185" s="33"/>
      <c r="BP185" s="33"/>
      <c r="BQ185" s="33"/>
      <c r="BR185" s="33"/>
      <c r="BS185" s="33"/>
      <c r="BT185" s="33"/>
      <c r="BU185" s="33"/>
      <c r="BV185" s="33"/>
      <c r="BW185" s="33"/>
      <c r="BX185" s="33"/>
      <c r="BY185" s="33"/>
      <c r="BZ185" s="33"/>
      <c r="CA185" s="33"/>
      <c r="CB185" s="33"/>
      <c r="CC185" s="33"/>
    </row>
    <row r="186" spans="1:98" s="29" customFormat="1" ht="16.5" customHeight="1" x14ac:dyDescent="0.2">
      <c r="A186" s="1015" t="s">
        <v>43</v>
      </c>
      <c r="B186" s="1016"/>
      <c r="C186" s="171" t="s">
        <v>188</v>
      </c>
      <c r="D186" s="380"/>
      <c r="E186" s="32"/>
      <c r="F186" s="32"/>
      <c r="G186" s="32"/>
      <c r="H186" s="32"/>
      <c r="I186" s="32"/>
      <c r="J186" s="32"/>
      <c r="K186" s="32"/>
      <c r="L186" s="32"/>
      <c r="M186" s="32"/>
      <c r="N186" s="32"/>
      <c r="O186" s="32"/>
      <c r="P186" s="32"/>
      <c r="Q186" s="32"/>
      <c r="R186" s="32"/>
      <c r="S186" s="32"/>
      <c r="T186" s="174"/>
      <c r="U186" s="174"/>
      <c r="V186" s="174"/>
      <c r="W186" s="174"/>
      <c r="X186" s="174"/>
      <c r="Y186" s="174"/>
      <c r="Z186" s="174"/>
      <c r="AA186" s="174"/>
      <c r="AB186" s="174"/>
      <c r="AC186" s="174"/>
      <c r="AD186" s="174"/>
      <c r="AE186" s="175"/>
      <c r="AF186" s="32"/>
      <c r="AG186" s="174"/>
      <c r="AH186" s="174"/>
      <c r="AI186" s="174"/>
      <c r="AJ186" s="174"/>
      <c r="AK186" s="174"/>
      <c r="AL186" s="174"/>
      <c r="AM186" s="174"/>
      <c r="AN186" s="174"/>
      <c r="AO186" s="174"/>
      <c r="AP186" s="174"/>
      <c r="AQ186" s="174"/>
      <c r="AR186" s="174"/>
      <c r="AS186" s="176"/>
      <c r="AT186" s="174"/>
      <c r="AU186" s="174"/>
      <c r="AV186" s="174"/>
      <c r="AW186" s="174"/>
      <c r="AX186" s="174"/>
      <c r="AY186" s="174"/>
      <c r="AZ186" s="174"/>
      <c r="BA186" s="174"/>
      <c r="BB186" s="174"/>
      <c r="BC186" s="174"/>
      <c r="BD186" s="174"/>
      <c r="BE186" s="174"/>
      <c r="BF186" s="176"/>
      <c r="BG186" s="176"/>
      <c r="BH186" s="173"/>
      <c r="BI186" s="177"/>
      <c r="BJ186" s="173"/>
      <c r="BK186" s="174"/>
      <c r="BL186" s="174"/>
      <c r="BM186" s="174"/>
      <c r="BN186" s="174"/>
      <c r="BO186" s="174"/>
      <c r="BP186" s="175"/>
      <c r="BQ186" s="174"/>
      <c r="BR186" s="174"/>
      <c r="BS186" s="174"/>
      <c r="BT186" s="174"/>
      <c r="BU186" s="174"/>
      <c r="BV186" s="176"/>
      <c r="BW186" s="176"/>
      <c r="BX186" s="176"/>
      <c r="BY186" s="173"/>
      <c r="BZ186" s="177"/>
      <c r="CA186" s="176"/>
      <c r="CB186" s="176"/>
      <c r="CC186" s="33"/>
      <c r="CD186" s="33"/>
      <c r="CE186" s="33"/>
      <c r="CF186" s="33"/>
      <c r="CG186" s="33"/>
      <c r="CH186" s="178"/>
      <c r="CI186" s="33"/>
      <c r="CJ186" s="33"/>
      <c r="CK186" s="33"/>
      <c r="CL186" s="33"/>
      <c r="CM186" s="33"/>
      <c r="CN186" s="33"/>
      <c r="CO186" s="33"/>
      <c r="CP186" s="33"/>
      <c r="CQ186" s="33"/>
      <c r="CR186" s="33"/>
      <c r="CS186" s="33"/>
      <c r="CT186" s="33"/>
    </row>
    <row r="187" spans="1:98" s="29" customFormat="1" ht="16.5" customHeight="1" x14ac:dyDescent="0.2">
      <c r="A187" s="1017" t="s">
        <v>44</v>
      </c>
      <c r="B187" s="1018"/>
      <c r="C187" s="180" t="s">
        <v>151</v>
      </c>
      <c r="D187" s="381"/>
      <c r="E187" s="181"/>
      <c r="F187" s="181"/>
      <c r="G187" s="181"/>
      <c r="H187" s="181"/>
      <c r="I187" s="181"/>
      <c r="J187" s="181"/>
      <c r="K187" s="181"/>
      <c r="L187" s="181"/>
      <c r="M187" s="181"/>
      <c r="N187" s="181"/>
      <c r="O187" s="181"/>
      <c r="P187" s="181"/>
      <c r="Q187" s="181"/>
      <c r="R187" s="181"/>
      <c r="S187" s="181"/>
      <c r="T187" s="182"/>
      <c r="U187" s="182"/>
      <c r="V187" s="182"/>
      <c r="W187" s="182"/>
      <c r="X187" s="182"/>
      <c r="Y187" s="182"/>
      <c r="Z187" s="182"/>
      <c r="AA187" s="182"/>
      <c r="AB187" s="182"/>
      <c r="AC187" s="182"/>
      <c r="AD187" s="182"/>
      <c r="AE187" s="183"/>
      <c r="AF187" s="181"/>
      <c r="AG187" s="182"/>
      <c r="AH187" s="182"/>
      <c r="AI187" s="182"/>
      <c r="AJ187" s="182"/>
      <c r="AK187" s="182"/>
      <c r="AL187" s="182"/>
      <c r="AM187" s="182"/>
      <c r="AN187" s="182"/>
      <c r="AO187" s="182"/>
      <c r="AP187" s="182"/>
      <c r="AQ187" s="182"/>
      <c r="AR187" s="182"/>
      <c r="AS187" s="183"/>
      <c r="AT187" s="182"/>
      <c r="AU187" s="182"/>
      <c r="AV187" s="182"/>
      <c r="AW187" s="182"/>
      <c r="AX187" s="182"/>
      <c r="AY187" s="182"/>
      <c r="AZ187" s="182"/>
      <c r="BA187" s="182"/>
      <c r="BB187" s="182"/>
      <c r="BC187" s="182"/>
      <c r="BD187" s="182"/>
      <c r="BE187" s="182"/>
      <c r="BF187" s="183"/>
      <c r="BG187" s="183"/>
      <c r="BH187" s="179"/>
      <c r="BI187" s="184"/>
      <c r="BJ187" s="173"/>
      <c r="BK187" s="32"/>
      <c r="BL187" s="32"/>
      <c r="BM187" s="32"/>
      <c r="BN187" s="32"/>
      <c r="BO187" s="32"/>
      <c r="BP187" s="32"/>
      <c r="BQ187" s="32"/>
      <c r="BR187" s="32"/>
      <c r="BS187" s="32"/>
      <c r="BT187" s="32"/>
      <c r="BU187" s="32"/>
      <c r="BV187" s="32"/>
      <c r="BW187" s="32"/>
      <c r="BX187" s="32"/>
      <c r="BY187" s="32"/>
      <c r="BZ187" s="32"/>
      <c r="CA187" s="176"/>
      <c r="CB187" s="176"/>
      <c r="CC187" s="33">
        <v>1100000</v>
      </c>
      <c r="CD187" s="33"/>
      <c r="CE187" s="33"/>
      <c r="CF187" s="33"/>
      <c r="CG187" s="33"/>
      <c r="CH187" s="178"/>
      <c r="CI187" s="33"/>
      <c r="CJ187" s="33"/>
      <c r="CK187" s="33"/>
      <c r="CL187" s="33"/>
      <c r="CM187" s="33"/>
      <c r="CN187" s="33"/>
      <c r="CO187" s="33"/>
      <c r="CP187" s="33"/>
      <c r="CQ187" s="33"/>
      <c r="CR187" s="33"/>
      <c r="CS187" s="33"/>
      <c r="CT187" s="33"/>
    </row>
    <row r="188" spans="1:98" s="8" customFormat="1" ht="48.75" customHeight="1" x14ac:dyDescent="0.2">
      <c r="A188" s="1019" t="s">
        <v>45</v>
      </c>
      <c r="B188" s="1022" t="s">
        <v>46</v>
      </c>
      <c r="C188" s="1022" t="s">
        <v>62</v>
      </c>
      <c r="D188" s="1025" t="s">
        <v>47</v>
      </c>
      <c r="E188" s="1025"/>
      <c r="F188" s="1025"/>
      <c r="G188" s="1025"/>
      <c r="H188" s="1025"/>
      <c r="I188" s="1025"/>
      <c r="J188" s="1025"/>
      <c r="K188" s="1025"/>
      <c r="L188" s="1025"/>
      <c r="M188" s="1025"/>
      <c r="N188" s="1025"/>
      <c r="O188" s="1025"/>
      <c r="P188" s="1025"/>
      <c r="Q188" s="1025"/>
      <c r="R188" s="1022" t="s">
        <v>59</v>
      </c>
      <c r="S188" s="1036" t="s">
        <v>56</v>
      </c>
      <c r="T188" s="1037"/>
      <c r="U188" s="1037"/>
      <c r="V188" s="1037"/>
      <c r="W188" s="1037"/>
      <c r="X188" s="1037"/>
      <c r="Y188" s="1037"/>
      <c r="Z188" s="1037"/>
      <c r="AA188" s="1037"/>
      <c r="AB188" s="1037"/>
      <c r="AC188" s="1037"/>
      <c r="AD188" s="1037"/>
      <c r="AE188" s="1038"/>
      <c r="AF188" s="1039" t="s">
        <v>38</v>
      </c>
      <c r="AG188" s="1039"/>
      <c r="AH188" s="1039"/>
      <c r="AI188" s="1039"/>
      <c r="AJ188" s="1039"/>
      <c r="AK188" s="1039"/>
      <c r="AL188" s="1039"/>
      <c r="AM188" s="1039"/>
      <c r="AN188" s="1039"/>
      <c r="AO188" s="1039"/>
      <c r="AP188" s="1039"/>
      <c r="AQ188" s="1039"/>
      <c r="AR188" s="1039"/>
      <c r="AS188" s="1039"/>
      <c r="AT188" s="1040" t="s">
        <v>82</v>
      </c>
      <c r="AU188" s="1041"/>
      <c r="AV188" s="1041"/>
      <c r="AW188" s="1041"/>
      <c r="AX188" s="1041"/>
      <c r="AY188" s="1041"/>
      <c r="AZ188" s="1041"/>
      <c r="BA188" s="1041"/>
      <c r="BB188" s="1041"/>
      <c r="BC188" s="1041"/>
      <c r="BD188" s="1041"/>
      <c r="BE188" s="1041"/>
      <c r="BF188" s="1042"/>
      <c r="BG188" s="1022" t="s">
        <v>78</v>
      </c>
      <c r="BH188" s="1022" t="s">
        <v>561</v>
      </c>
      <c r="BI188" s="1026" t="s">
        <v>79</v>
      </c>
      <c r="BJ188" s="173"/>
      <c r="BK188" s="32"/>
      <c r="BL188" s="32"/>
      <c r="BM188" s="32"/>
      <c r="BN188" s="32"/>
      <c r="BO188" s="32"/>
      <c r="BP188" s="32"/>
      <c r="BQ188" s="32"/>
      <c r="BR188" s="32"/>
      <c r="BS188" s="32"/>
      <c r="BT188" s="32"/>
      <c r="BU188" s="32"/>
      <c r="BV188" s="32"/>
      <c r="BW188" s="32"/>
      <c r="BX188" s="32"/>
      <c r="BY188" s="32"/>
      <c r="BZ188" s="32"/>
      <c r="CA188" s="34"/>
      <c r="CB188" s="34"/>
    </row>
    <row r="189" spans="1:98" s="8" customFormat="1" ht="48.75" customHeight="1" x14ac:dyDescent="0.2">
      <c r="A189" s="1020"/>
      <c r="B189" s="1023"/>
      <c r="C189" s="1023"/>
      <c r="D189" s="1029" t="s">
        <v>57</v>
      </c>
      <c r="E189" s="1031" t="s">
        <v>58</v>
      </c>
      <c r="F189" s="1032"/>
      <c r="G189" s="1032"/>
      <c r="H189" s="1032"/>
      <c r="I189" s="1032"/>
      <c r="J189" s="1032"/>
      <c r="K189" s="1032"/>
      <c r="L189" s="1032"/>
      <c r="M189" s="1032"/>
      <c r="N189" s="1032"/>
      <c r="O189" s="1032"/>
      <c r="P189" s="1032"/>
      <c r="Q189" s="1032"/>
      <c r="R189" s="1023"/>
      <c r="S189" s="1033" t="s">
        <v>57</v>
      </c>
      <c r="T189" s="1031" t="s">
        <v>58</v>
      </c>
      <c r="U189" s="1032"/>
      <c r="V189" s="1032"/>
      <c r="W189" s="1032"/>
      <c r="X189" s="1032"/>
      <c r="Y189" s="1032"/>
      <c r="Z189" s="1032"/>
      <c r="AA189" s="1032"/>
      <c r="AB189" s="1032"/>
      <c r="AC189" s="1032"/>
      <c r="AD189" s="1032"/>
      <c r="AE189" s="1035"/>
      <c r="AF189" s="1033" t="s">
        <v>57</v>
      </c>
      <c r="AG189" s="1031" t="s">
        <v>58</v>
      </c>
      <c r="AH189" s="1032"/>
      <c r="AI189" s="1032"/>
      <c r="AJ189" s="1032"/>
      <c r="AK189" s="1032"/>
      <c r="AL189" s="1032"/>
      <c r="AM189" s="1032"/>
      <c r="AN189" s="1032"/>
      <c r="AO189" s="1032"/>
      <c r="AP189" s="1032"/>
      <c r="AQ189" s="1032"/>
      <c r="AR189" s="1032"/>
      <c r="AS189" s="1035"/>
      <c r="AT189" s="1043"/>
      <c r="AU189" s="1044"/>
      <c r="AV189" s="1044"/>
      <c r="AW189" s="1044"/>
      <c r="AX189" s="1044"/>
      <c r="AY189" s="1044"/>
      <c r="AZ189" s="1044"/>
      <c r="BA189" s="1044"/>
      <c r="BB189" s="1044"/>
      <c r="BC189" s="1044"/>
      <c r="BD189" s="1044"/>
      <c r="BE189" s="1044"/>
      <c r="BF189" s="1045"/>
      <c r="BG189" s="1023"/>
      <c r="BH189" s="1023"/>
      <c r="BI189" s="1027"/>
      <c r="BJ189" s="173"/>
      <c r="BK189" s="32"/>
      <c r="BL189" s="32"/>
      <c r="BM189" s="32"/>
      <c r="BN189" s="32"/>
      <c r="BO189" s="32"/>
      <c r="BP189" s="32"/>
      <c r="BQ189" s="32"/>
      <c r="BR189" s="32"/>
      <c r="BS189" s="32"/>
      <c r="BT189" s="32"/>
      <c r="BU189" s="32"/>
      <c r="BV189" s="32"/>
      <c r="BW189" s="32"/>
      <c r="BX189" s="32"/>
      <c r="BY189" s="32"/>
      <c r="BZ189" s="32"/>
      <c r="CA189" s="34"/>
      <c r="CB189" s="34"/>
    </row>
    <row r="190" spans="1:98" s="6" customFormat="1" ht="28.5" customHeight="1" x14ac:dyDescent="0.2">
      <c r="A190" s="1021"/>
      <c r="B190" s="1024"/>
      <c r="C190" s="1024"/>
      <c r="D190" s="1030"/>
      <c r="E190" s="35">
        <v>1</v>
      </c>
      <c r="F190" s="35">
        <v>2</v>
      </c>
      <c r="G190" s="35">
        <v>3</v>
      </c>
      <c r="H190" s="35">
        <v>4</v>
      </c>
      <c r="I190" s="35">
        <v>5</v>
      </c>
      <c r="J190" s="35">
        <v>6</v>
      </c>
      <c r="K190" s="35">
        <v>7</v>
      </c>
      <c r="L190" s="35">
        <v>8</v>
      </c>
      <c r="M190" s="35">
        <v>9</v>
      </c>
      <c r="N190" s="35">
        <v>10</v>
      </c>
      <c r="O190" s="35">
        <v>11</v>
      </c>
      <c r="P190" s="35">
        <v>12</v>
      </c>
      <c r="Q190" s="35" t="s">
        <v>61</v>
      </c>
      <c r="R190" s="1024"/>
      <c r="S190" s="1034"/>
      <c r="T190" s="35">
        <v>1</v>
      </c>
      <c r="U190" s="35">
        <v>2</v>
      </c>
      <c r="V190" s="35">
        <v>3</v>
      </c>
      <c r="W190" s="35">
        <v>4</v>
      </c>
      <c r="X190" s="35">
        <v>5</v>
      </c>
      <c r="Y190" s="35">
        <v>6</v>
      </c>
      <c r="Z190" s="35">
        <v>7</v>
      </c>
      <c r="AA190" s="35">
        <v>8</v>
      </c>
      <c r="AB190" s="35">
        <v>9</v>
      </c>
      <c r="AC190" s="35">
        <v>10</v>
      </c>
      <c r="AD190" s="35">
        <v>11</v>
      </c>
      <c r="AE190" s="35">
        <v>12</v>
      </c>
      <c r="AF190" s="1034"/>
      <c r="AG190" s="35">
        <v>1</v>
      </c>
      <c r="AH190" s="35">
        <v>2</v>
      </c>
      <c r="AI190" s="35">
        <v>3</v>
      </c>
      <c r="AJ190" s="35">
        <v>4</v>
      </c>
      <c r="AK190" s="35">
        <v>5</v>
      </c>
      <c r="AL190" s="35">
        <v>6</v>
      </c>
      <c r="AM190" s="35">
        <v>7</v>
      </c>
      <c r="AN190" s="35">
        <v>8</v>
      </c>
      <c r="AO190" s="35">
        <v>9</v>
      </c>
      <c r="AP190" s="35">
        <v>10</v>
      </c>
      <c r="AQ190" s="35">
        <v>11</v>
      </c>
      <c r="AR190" s="35">
        <v>12</v>
      </c>
      <c r="AS190" s="35" t="s">
        <v>51</v>
      </c>
      <c r="AT190" s="266">
        <v>1</v>
      </c>
      <c r="AU190" s="266">
        <v>2</v>
      </c>
      <c r="AV190" s="266">
        <v>3</v>
      </c>
      <c r="AW190" s="266">
        <v>4</v>
      </c>
      <c r="AX190" s="266">
        <v>5</v>
      </c>
      <c r="AY190" s="266">
        <v>6</v>
      </c>
      <c r="AZ190" s="266">
        <v>7</v>
      </c>
      <c r="BA190" s="266">
        <v>8</v>
      </c>
      <c r="BB190" s="266">
        <v>9</v>
      </c>
      <c r="BC190" s="266">
        <v>10</v>
      </c>
      <c r="BD190" s="266">
        <v>11</v>
      </c>
      <c r="BE190" s="266">
        <v>12</v>
      </c>
      <c r="BF190" s="35" t="s">
        <v>51</v>
      </c>
      <c r="BG190" s="1024"/>
      <c r="BH190" s="1024"/>
      <c r="BI190" s="1028"/>
      <c r="BJ190" s="7"/>
      <c r="BK190" s="3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</row>
    <row r="191" spans="1:98" s="7" customFormat="1" ht="24.75" customHeight="1" x14ac:dyDescent="0.2">
      <c r="A191" s="58"/>
      <c r="B191" s="949" t="s">
        <v>154</v>
      </c>
      <c r="C191" s="38" t="s">
        <v>65</v>
      </c>
      <c r="D191" s="954">
        <v>50</v>
      </c>
      <c r="E191" s="107">
        <v>50</v>
      </c>
      <c r="F191" s="39"/>
      <c r="G191" s="39"/>
      <c r="H191" s="39"/>
      <c r="I191" s="39"/>
      <c r="J191" s="39"/>
      <c r="K191" s="39"/>
      <c r="L191" s="39"/>
      <c r="M191" s="39"/>
      <c r="N191" s="39"/>
      <c r="O191" s="39"/>
      <c r="P191" s="39"/>
      <c r="Q191" s="40">
        <f>SUM(E191:P191)</f>
        <v>50</v>
      </c>
      <c r="R191" s="108" t="s">
        <v>71</v>
      </c>
      <c r="S191" s="951">
        <v>8800</v>
      </c>
      <c r="T191" s="109">
        <v>8000</v>
      </c>
      <c r="U191" s="42"/>
      <c r="V191" s="42"/>
      <c r="W191" s="42"/>
      <c r="X191" s="42"/>
      <c r="Y191" s="42"/>
      <c r="Z191" s="42"/>
      <c r="AA191" s="42"/>
      <c r="AB191" s="42"/>
      <c r="AC191" s="42"/>
      <c r="AD191" s="42"/>
      <c r="AE191" s="42"/>
      <c r="AF191" s="94">
        <f t="shared" ref="AF191:AF193" si="153">SUM(Q191*S191)</f>
        <v>440000</v>
      </c>
      <c r="AG191" s="95">
        <f t="shared" ref="AG191:AI193" si="154">T191*E191</f>
        <v>400000</v>
      </c>
      <c r="AH191" s="95">
        <f t="shared" si="154"/>
        <v>0</v>
      </c>
      <c r="AI191" s="95">
        <f t="shared" si="154"/>
        <v>0</v>
      </c>
      <c r="AJ191" s="95">
        <f t="shared" ref="AJ191:AR193" si="155">W191*H191</f>
        <v>0</v>
      </c>
      <c r="AK191" s="95">
        <f t="shared" si="155"/>
        <v>0</v>
      </c>
      <c r="AL191" s="95">
        <f t="shared" si="155"/>
        <v>0</v>
      </c>
      <c r="AM191" s="95">
        <f t="shared" si="155"/>
        <v>0</v>
      </c>
      <c r="AN191" s="95">
        <f t="shared" si="155"/>
        <v>0</v>
      </c>
      <c r="AO191" s="95">
        <f t="shared" si="155"/>
        <v>0</v>
      </c>
      <c r="AP191" s="95">
        <f t="shared" si="155"/>
        <v>0</v>
      </c>
      <c r="AQ191" s="95">
        <f t="shared" si="155"/>
        <v>0</v>
      </c>
      <c r="AR191" s="95">
        <f t="shared" si="155"/>
        <v>0</v>
      </c>
      <c r="AS191" s="96">
        <f>SUM(AG191:AR191)</f>
        <v>400000</v>
      </c>
      <c r="AT191" s="95">
        <f>SUM(AG191*4%)</f>
        <v>16000</v>
      </c>
      <c r="AU191" s="95">
        <f t="shared" ref="AU191:BE193" si="156">SUM(AH191*14%)</f>
        <v>0</v>
      </c>
      <c r="AV191" s="95">
        <f t="shared" si="156"/>
        <v>0</v>
      </c>
      <c r="AW191" s="95">
        <f t="shared" si="156"/>
        <v>0</v>
      </c>
      <c r="AX191" s="95">
        <f t="shared" si="156"/>
        <v>0</v>
      </c>
      <c r="AY191" s="95">
        <f t="shared" si="156"/>
        <v>0</v>
      </c>
      <c r="AZ191" s="95">
        <f t="shared" si="156"/>
        <v>0</v>
      </c>
      <c r="BA191" s="95">
        <f t="shared" si="156"/>
        <v>0</v>
      </c>
      <c r="BB191" s="95">
        <f t="shared" si="156"/>
        <v>0</v>
      </c>
      <c r="BC191" s="95">
        <f t="shared" si="156"/>
        <v>0</v>
      </c>
      <c r="BD191" s="95">
        <f t="shared" si="156"/>
        <v>0</v>
      </c>
      <c r="BE191" s="95">
        <f t="shared" si="156"/>
        <v>0</v>
      </c>
      <c r="BF191" s="97">
        <f>SUM(AT191:BE191)</f>
        <v>16000</v>
      </c>
      <c r="BG191" s="98">
        <f>AF191-AS191-BF191</f>
        <v>24000</v>
      </c>
      <c r="BH191" s="99">
        <f>S191*D191</f>
        <v>440000</v>
      </c>
      <c r="BI191" s="100">
        <f>BH191-AS191-BF191</f>
        <v>24000</v>
      </c>
      <c r="BJ191" s="268">
        <f>SUM(Q191/D191)</f>
        <v>1</v>
      </c>
      <c r="BK191" s="52"/>
      <c r="BL191" s="52"/>
      <c r="BM191" s="52"/>
      <c r="BN191" s="52"/>
      <c r="BO191" s="52"/>
      <c r="BP191" s="61"/>
      <c r="BQ191" s="61"/>
      <c r="BR191" s="61"/>
      <c r="BS191" s="61"/>
      <c r="BT191" s="61"/>
      <c r="BU191" s="61"/>
      <c r="BV191" s="61"/>
      <c r="BW191" s="61"/>
      <c r="BX191" s="61"/>
      <c r="BY191" s="61"/>
      <c r="BZ191" s="61"/>
      <c r="CA191" s="61"/>
      <c r="CB191" s="61"/>
    </row>
    <row r="192" spans="1:98" s="7" customFormat="1" ht="24.75" customHeight="1" x14ac:dyDescent="0.2">
      <c r="A192" s="58"/>
      <c r="B192" s="949" t="s">
        <v>155</v>
      </c>
      <c r="C192" s="38" t="s">
        <v>65</v>
      </c>
      <c r="D192" s="954">
        <v>50</v>
      </c>
      <c r="E192" s="107">
        <v>50</v>
      </c>
      <c r="F192" s="39"/>
      <c r="G192" s="39"/>
      <c r="H192" s="39"/>
      <c r="I192" s="39"/>
      <c r="J192" s="39"/>
      <c r="K192" s="39"/>
      <c r="L192" s="39"/>
      <c r="M192" s="39"/>
      <c r="N192" s="39"/>
      <c r="O192" s="39"/>
      <c r="P192" s="39"/>
      <c r="Q192" s="40">
        <f>SUM(E192:P192)</f>
        <v>50</v>
      </c>
      <c r="R192" s="108" t="s">
        <v>71</v>
      </c>
      <c r="S192" s="951">
        <v>24200</v>
      </c>
      <c r="T192" s="109">
        <v>22000</v>
      </c>
      <c r="U192" s="42"/>
      <c r="V192" s="42"/>
      <c r="W192" s="42"/>
      <c r="X192" s="42"/>
      <c r="Y192" s="42"/>
      <c r="Z192" s="42"/>
      <c r="AA192" s="42"/>
      <c r="AB192" s="42"/>
      <c r="AC192" s="42"/>
      <c r="AD192" s="42"/>
      <c r="AE192" s="42"/>
      <c r="AF192" s="94">
        <f t="shared" si="153"/>
        <v>1210000</v>
      </c>
      <c r="AG192" s="95">
        <f t="shared" si="154"/>
        <v>1100000</v>
      </c>
      <c r="AH192" s="95">
        <f t="shared" si="154"/>
        <v>0</v>
      </c>
      <c r="AI192" s="95">
        <f t="shared" si="154"/>
        <v>0</v>
      </c>
      <c r="AJ192" s="95">
        <f t="shared" si="155"/>
        <v>0</v>
      </c>
      <c r="AK192" s="95">
        <f t="shared" si="155"/>
        <v>0</v>
      </c>
      <c r="AL192" s="95">
        <f t="shared" si="155"/>
        <v>0</v>
      </c>
      <c r="AM192" s="95">
        <f t="shared" si="155"/>
        <v>0</v>
      </c>
      <c r="AN192" s="95">
        <f t="shared" si="155"/>
        <v>0</v>
      </c>
      <c r="AO192" s="95">
        <f t="shared" si="155"/>
        <v>0</v>
      </c>
      <c r="AP192" s="95">
        <f t="shared" si="155"/>
        <v>0</v>
      </c>
      <c r="AQ192" s="95">
        <f t="shared" si="155"/>
        <v>0</v>
      </c>
      <c r="AR192" s="95">
        <f t="shared" si="155"/>
        <v>0</v>
      </c>
      <c r="AS192" s="96">
        <f>SUM(AG192:AR192)</f>
        <v>1100000</v>
      </c>
      <c r="AT192" s="95">
        <f>SUM(AG192*4%)</f>
        <v>44000</v>
      </c>
      <c r="AU192" s="95">
        <f t="shared" si="156"/>
        <v>0</v>
      </c>
      <c r="AV192" s="95">
        <f t="shared" si="156"/>
        <v>0</v>
      </c>
      <c r="AW192" s="95">
        <f t="shared" si="156"/>
        <v>0</v>
      </c>
      <c r="AX192" s="95">
        <f t="shared" si="156"/>
        <v>0</v>
      </c>
      <c r="AY192" s="95">
        <f t="shared" si="156"/>
        <v>0</v>
      </c>
      <c r="AZ192" s="95">
        <f t="shared" si="156"/>
        <v>0</v>
      </c>
      <c r="BA192" s="95">
        <f t="shared" si="156"/>
        <v>0</v>
      </c>
      <c r="BB192" s="95">
        <f t="shared" si="156"/>
        <v>0</v>
      </c>
      <c r="BC192" s="95">
        <f t="shared" si="156"/>
        <v>0</v>
      </c>
      <c r="BD192" s="95">
        <f t="shared" si="156"/>
        <v>0</v>
      </c>
      <c r="BE192" s="95">
        <f t="shared" si="156"/>
        <v>0</v>
      </c>
      <c r="BF192" s="97">
        <f>SUM(AT192:BE192)</f>
        <v>44000</v>
      </c>
      <c r="BG192" s="98">
        <f>AF192-AS192-BF192</f>
        <v>66000</v>
      </c>
      <c r="BH192" s="99">
        <f>S192*D192</f>
        <v>1210000</v>
      </c>
      <c r="BI192" s="100">
        <f>BH192-AS192-BF192</f>
        <v>66000</v>
      </c>
      <c r="BJ192" s="268">
        <f>SUM(Q192/D192)</f>
        <v>1</v>
      </c>
      <c r="BK192" s="52"/>
      <c r="BL192" s="52"/>
      <c r="BM192" s="52"/>
      <c r="BN192" s="52"/>
      <c r="BO192" s="52"/>
      <c r="BP192" s="61"/>
      <c r="BQ192" s="61"/>
      <c r="BR192" s="61"/>
      <c r="BS192" s="61"/>
      <c r="BT192" s="61"/>
      <c r="BU192" s="61"/>
      <c r="BV192" s="61"/>
      <c r="BW192" s="61"/>
      <c r="BX192" s="61"/>
      <c r="BY192" s="61"/>
      <c r="BZ192" s="61"/>
      <c r="CA192" s="61"/>
      <c r="CB192" s="61"/>
    </row>
    <row r="193" spans="1:98" s="7" customFormat="1" ht="24.75" customHeight="1" thickBot="1" x14ac:dyDescent="0.25">
      <c r="A193" s="58"/>
      <c r="B193" s="949" t="s">
        <v>72</v>
      </c>
      <c r="C193" s="38" t="s">
        <v>65</v>
      </c>
      <c r="D193" s="954">
        <v>2</v>
      </c>
      <c r="E193" s="107">
        <v>2</v>
      </c>
      <c r="F193" s="39"/>
      <c r="G193" s="39"/>
      <c r="H193" s="39"/>
      <c r="I193" s="39"/>
      <c r="J193" s="39"/>
      <c r="K193" s="39"/>
      <c r="L193" s="39"/>
      <c r="M193" s="39"/>
      <c r="N193" s="39"/>
      <c r="O193" s="39"/>
      <c r="P193" s="39"/>
      <c r="Q193" s="40">
        <f>SUM(E193:P193)</f>
        <v>2</v>
      </c>
      <c r="R193" s="108" t="s">
        <v>55</v>
      </c>
      <c r="S193" s="951">
        <v>35000</v>
      </c>
      <c r="T193" s="109">
        <v>30000</v>
      </c>
      <c r="U193" s="42"/>
      <c r="V193" s="42"/>
      <c r="W193" s="42"/>
      <c r="X193" s="42"/>
      <c r="Y193" s="42"/>
      <c r="Z193" s="42"/>
      <c r="AA193" s="42"/>
      <c r="AB193" s="42"/>
      <c r="AC193" s="42"/>
      <c r="AD193" s="42"/>
      <c r="AE193" s="42"/>
      <c r="AF193" s="94">
        <f t="shared" si="153"/>
        <v>70000</v>
      </c>
      <c r="AG193" s="95">
        <f t="shared" si="154"/>
        <v>60000</v>
      </c>
      <c r="AH193" s="95">
        <f t="shared" si="154"/>
        <v>0</v>
      </c>
      <c r="AI193" s="95">
        <f t="shared" si="154"/>
        <v>0</v>
      </c>
      <c r="AJ193" s="95">
        <f t="shared" si="155"/>
        <v>0</v>
      </c>
      <c r="AK193" s="95">
        <f t="shared" si="155"/>
        <v>0</v>
      </c>
      <c r="AL193" s="95">
        <f t="shared" si="155"/>
        <v>0</v>
      </c>
      <c r="AM193" s="95">
        <f t="shared" si="155"/>
        <v>0</v>
      </c>
      <c r="AN193" s="95">
        <f t="shared" si="155"/>
        <v>0</v>
      </c>
      <c r="AO193" s="95">
        <f t="shared" si="155"/>
        <v>0</v>
      </c>
      <c r="AP193" s="95">
        <f t="shared" si="155"/>
        <v>0</v>
      </c>
      <c r="AQ193" s="95">
        <f t="shared" si="155"/>
        <v>0</v>
      </c>
      <c r="AR193" s="95">
        <f t="shared" si="155"/>
        <v>0</v>
      </c>
      <c r="AS193" s="96">
        <f>SUM(AG193:AR193)</f>
        <v>60000</v>
      </c>
      <c r="AT193" s="95">
        <f>SUM(AG193*4%)</f>
        <v>2400</v>
      </c>
      <c r="AU193" s="95">
        <f t="shared" si="156"/>
        <v>0</v>
      </c>
      <c r="AV193" s="95">
        <f t="shared" si="156"/>
        <v>0</v>
      </c>
      <c r="AW193" s="95">
        <f t="shared" si="156"/>
        <v>0</v>
      </c>
      <c r="AX193" s="95">
        <f t="shared" si="156"/>
        <v>0</v>
      </c>
      <c r="AY193" s="95">
        <f t="shared" si="156"/>
        <v>0</v>
      </c>
      <c r="AZ193" s="95">
        <f t="shared" si="156"/>
        <v>0</v>
      </c>
      <c r="BA193" s="95">
        <f t="shared" si="156"/>
        <v>0</v>
      </c>
      <c r="BB193" s="95">
        <f t="shared" si="156"/>
        <v>0</v>
      </c>
      <c r="BC193" s="95">
        <f t="shared" si="156"/>
        <v>0</v>
      </c>
      <c r="BD193" s="95">
        <f t="shared" si="156"/>
        <v>0</v>
      </c>
      <c r="BE193" s="95">
        <f t="shared" si="156"/>
        <v>0</v>
      </c>
      <c r="BF193" s="97">
        <f>SUM(AT193:BE193)</f>
        <v>2400</v>
      </c>
      <c r="BG193" s="98">
        <f>AF193-AS193-BF193</f>
        <v>7600</v>
      </c>
      <c r="BH193" s="99">
        <f>S193*D193</f>
        <v>70000</v>
      </c>
      <c r="BI193" s="100">
        <f>BH193-AS193-BF193</f>
        <v>7600</v>
      </c>
      <c r="BJ193" s="268">
        <f>SUM(Q193/D193)</f>
        <v>1</v>
      </c>
      <c r="BK193" s="52"/>
      <c r="BL193" s="52"/>
      <c r="BM193" s="52"/>
      <c r="BN193" s="52"/>
      <c r="BO193" s="52"/>
      <c r="BP193" s="52"/>
      <c r="BQ193" s="61"/>
      <c r="BR193" s="61"/>
      <c r="BS193" s="61"/>
      <c r="BT193" s="61"/>
      <c r="BU193" s="61"/>
      <c r="BV193" s="61"/>
      <c r="BW193" s="61"/>
      <c r="BX193" s="61"/>
      <c r="BY193" s="61"/>
      <c r="BZ193" s="61"/>
      <c r="CA193" s="61"/>
      <c r="CB193" s="61"/>
    </row>
    <row r="194" spans="1:98" s="54" customFormat="1" ht="24.75" customHeight="1" thickBot="1" x14ac:dyDescent="0.25">
      <c r="A194" s="62"/>
      <c r="B194" s="63" t="s">
        <v>15</v>
      </c>
      <c r="C194" s="63"/>
      <c r="D194" s="383"/>
      <c r="E194" s="65"/>
      <c r="F194" s="65"/>
      <c r="G194" s="65"/>
      <c r="H194" s="65"/>
      <c r="I194" s="65"/>
      <c r="J194" s="65"/>
      <c r="K194" s="65"/>
      <c r="L194" s="65"/>
      <c r="M194" s="65"/>
      <c r="N194" s="65"/>
      <c r="O194" s="65"/>
      <c r="P194" s="65"/>
      <c r="Q194" s="66"/>
      <c r="R194" s="102"/>
      <c r="S194" s="64"/>
      <c r="T194" s="67"/>
      <c r="U194" s="67"/>
      <c r="V194" s="67"/>
      <c r="W194" s="67"/>
      <c r="X194" s="67"/>
      <c r="Y194" s="67"/>
      <c r="Z194" s="67"/>
      <c r="AA194" s="67"/>
      <c r="AB194" s="67"/>
      <c r="AC194" s="67"/>
      <c r="AD194" s="67"/>
      <c r="AE194" s="67"/>
      <c r="AF194" s="103">
        <f t="shared" ref="AF194:BF194" si="157">SUM(AF191:AF193)</f>
        <v>1720000</v>
      </c>
      <c r="AG194" s="103">
        <f t="shared" si="157"/>
        <v>1560000</v>
      </c>
      <c r="AH194" s="103">
        <f t="shared" si="157"/>
        <v>0</v>
      </c>
      <c r="AI194" s="103">
        <f t="shared" si="157"/>
        <v>0</v>
      </c>
      <c r="AJ194" s="103">
        <f t="shared" ref="AJ194:AR194" si="158">SUM(AJ191:AJ193)</f>
        <v>0</v>
      </c>
      <c r="AK194" s="103">
        <f t="shared" si="158"/>
        <v>0</v>
      </c>
      <c r="AL194" s="103">
        <f t="shared" si="158"/>
        <v>0</v>
      </c>
      <c r="AM194" s="103">
        <f t="shared" si="158"/>
        <v>0</v>
      </c>
      <c r="AN194" s="103">
        <f t="shared" si="158"/>
        <v>0</v>
      </c>
      <c r="AO194" s="103">
        <f t="shared" si="158"/>
        <v>0</v>
      </c>
      <c r="AP194" s="103">
        <f t="shared" si="158"/>
        <v>0</v>
      </c>
      <c r="AQ194" s="103">
        <f t="shared" si="158"/>
        <v>0</v>
      </c>
      <c r="AR194" s="103">
        <f t="shared" si="158"/>
        <v>0</v>
      </c>
      <c r="AS194" s="103">
        <f t="shared" si="157"/>
        <v>1560000</v>
      </c>
      <c r="AT194" s="103">
        <f t="shared" si="157"/>
        <v>62400</v>
      </c>
      <c r="AU194" s="103">
        <f t="shared" ref="AU194:BE194" si="159">SUM(AU191:AU193)</f>
        <v>0</v>
      </c>
      <c r="AV194" s="103">
        <f t="shared" si="159"/>
        <v>0</v>
      </c>
      <c r="AW194" s="103">
        <f t="shared" si="159"/>
        <v>0</v>
      </c>
      <c r="AX194" s="103">
        <f t="shared" si="159"/>
        <v>0</v>
      </c>
      <c r="AY194" s="103">
        <f t="shared" si="159"/>
        <v>0</v>
      </c>
      <c r="AZ194" s="103">
        <f t="shared" si="159"/>
        <v>0</v>
      </c>
      <c r="BA194" s="103">
        <f t="shared" si="159"/>
        <v>0</v>
      </c>
      <c r="BB194" s="103">
        <f t="shared" si="159"/>
        <v>0</v>
      </c>
      <c r="BC194" s="103">
        <f t="shared" si="159"/>
        <v>0</v>
      </c>
      <c r="BD194" s="103">
        <f t="shared" si="159"/>
        <v>0</v>
      </c>
      <c r="BE194" s="103">
        <f t="shared" si="159"/>
        <v>0</v>
      </c>
      <c r="BF194" s="103">
        <f t="shared" si="157"/>
        <v>62400</v>
      </c>
      <c r="BG194" s="104">
        <f>AF194-AS194-BF194</f>
        <v>97600</v>
      </c>
      <c r="BH194" s="103">
        <f>SUM(BH191:BH193)</f>
        <v>1720000</v>
      </c>
      <c r="BI194" s="103">
        <f>SUM(BI191:BI193)</f>
        <v>97600</v>
      </c>
      <c r="BJ194" s="269">
        <f>SUM(BJ191:BJ193)/3</f>
        <v>1</v>
      </c>
      <c r="BK194" s="69"/>
      <c r="BL194" s="69"/>
      <c r="BM194" s="69"/>
      <c r="BN194" s="69"/>
      <c r="BO194" s="69"/>
      <c r="BP194" s="69"/>
      <c r="BQ194" s="69"/>
      <c r="BR194" s="69"/>
      <c r="BS194" s="69"/>
      <c r="BT194" s="69"/>
      <c r="BU194" s="69"/>
      <c r="BV194" s="69"/>
      <c r="BW194" s="69"/>
      <c r="BX194" s="69"/>
      <c r="BY194" s="69"/>
      <c r="BZ194" s="69"/>
      <c r="CA194" s="69"/>
      <c r="CB194" s="69"/>
    </row>
    <row r="195" spans="1:98" s="29" customFormat="1" ht="24.75" customHeight="1" x14ac:dyDescent="0.2">
      <c r="A195" s="70"/>
      <c r="D195" s="384"/>
      <c r="E195" s="70"/>
      <c r="F195" s="70"/>
      <c r="G195" s="70"/>
      <c r="H195" s="70"/>
      <c r="I195" s="70"/>
      <c r="J195" s="70"/>
      <c r="K195" s="70"/>
      <c r="L195" s="70"/>
      <c r="M195" s="70"/>
      <c r="N195" s="70"/>
      <c r="O195" s="70"/>
      <c r="P195" s="70"/>
      <c r="Q195" s="70"/>
      <c r="AE195" s="57"/>
      <c r="AS195" s="71"/>
      <c r="BF195" s="72">
        <f>SUM(AS194+BF194)</f>
        <v>1622400</v>
      </c>
      <c r="BG195" s="73">
        <f>AF194-AS194-BF194</f>
        <v>97600</v>
      </c>
      <c r="BH195" s="74">
        <f>SUM(BI194+AS194+BF194)</f>
        <v>1720000</v>
      </c>
      <c r="BI195" s="75">
        <f>SUM(BG194)</f>
        <v>97600</v>
      </c>
      <c r="BJ195" s="57" t="s">
        <v>78</v>
      </c>
      <c r="BK195" s="57"/>
      <c r="BL195" s="33"/>
      <c r="BM195" s="33"/>
      <c r="BN195" s="33"/>
      <c r="BO195" s="33"/>
      <c r="BP195" s="33"/>
      <c r="BQ195" s="33"/>
      <c r="BR195" s="33"/>
      <c r="BS195" s="33"/>
      <c r="BT195" s="33"/>
      <c r="BU195" s="33"/>
      <c r="BV195" s="33"/>
      <c r="BW195" s="33"/>
      <c r="BX195" s="33"/>
      <c r="BY195" s="33"/>
      <c r="BZ195" s="33"/>
      <c r="CA195" s="33"/>
      <c r="CB195" s="33"/>
      <c r="CC195" s="33"/>
    </row>
    <row r="196" spans="1:98" s="29" customFormat="1" ht="24.75" customHeight="1" x14ac:dyDescent="0.2">
      <c r="A196" s="70"/>
      <c r="D196" s="384"/>
      <c r="E196" s="70"/>
      <c r="F196" s="70"/>
      <c r="G196" s="70"/>
      <c r="H196" s="70"/>
      <c r="I196" s="70"/>
      <c r="J196" s="70"/>
      <c r="K196" s="70"/>
      <c r="L196" s="70"/>
      <c r="M196" s="70"/>
      <c r="N196" s="70"/>
      <c r="O196" s="70"/>
      <c r="P196" s="70"/>
      <c r="Q196" s="70"/>
      <c r="AE196" s="57"/>
      <c r="AS196" s="57"/>
      <c r="AT196" s="170">
        <f>SUM(AG194+AT194)</f>
        <v>1622400</v>
      </c>
      <c r="AU196" s="170">
        <f t="shared" ref="AU196:BE196" si="160">SUM(AH194+AU194)</f>
        <v>0</v>
      </c>
      <c r="AV196" s="170">
        <f t="shared" si="160"/>
        <v>0</v>
      </c>
      <c r="AW196" s="170">
        <f t="shared" si="160"/>
        <v>0</v>
      </c>
      <c r="AX196" s="170">
        <f t="shared" si="160"/>
        <v>0</v>
      </c>
      <c r="AY196" s="170">
        <f t="shared" si="160"/>
        <v>0</v>
      </c>
      <c r="AZ196" s="170">
        <f t="shared" si="160"/>
        <v>0</v>
      </c>
      <c r="BA196" s="170">
        <f t="shared" si="160"/>
        <v>0</v>
      </c>
      <c r="BB196" s="170">
        <f t="shared" si="160"/>
        <v>0</v>
      </c>
      <c r="BC196" s="170">
        <f t="shared" si="160"/>
        <v>0</v>
      </c>
      <c r="BD196" s="170">
        <f t="shared" si="160"/>
        <v>0</v>
      </c>
      <c r="BE196" s="170">
        <f t="shared" si="160"/>
        <v>0</v>
      </c>
      <c r="BF196" s="170">
        <f>SUM(AT196:BE196)</f>
        <v>1622400</v>
      </c>
      <c r="BG196" s="57"/>
      <c r="BH196" s="76"/>
      <c r="BI196" s="77">
        <f>SUM(BI194-BI195)</f>
        <v>0</v>
      </c>
      <c r="BJ196" s="57" t="s">
        <v>77</v>
      </c>
      <c r="BK196" s="57"/>
      <c r="BL196" s="33"/>
      <c r="BM196" s="33"/>
      <c r="BN196" s="33"/>
      <c r="BO196" s="33"/>
      <c r="BP196" s="33"/>
      <c r="BQ196" s="33"/>
      <c r="BR196" s="33"/>
      <c r="BS196" s="33"/>
      <c r="BT196" s="33"/>
      <c r="BU196" s="33"/>
      <c r="BV196" s="33"/>
      <c r="BW196" s="33"/>
      <c r="BX196" s="33"/>
      <c r="BY196" s="33"/>
      <c r="BZ196" s="33"/>
      <c r="CA196" s="33"/>
      <c r="CB196" s="33"/>
      <c r="CC196" s="33"/>
    </row>
    <row r="197" spans="1:98" s="29" customFormat="1" ht="16.5" customHeight="1" x14ac:dyDescent="0.2">
      <c r="A197" s="1015" t="s">
        <v>43</v>
      </c>
      <c r="B197" s="1016"/>
      <c r="C197" s="171" t="s">
        <v>190</v>
      </c>
      <c r="D197" s="380"/>
      <c r="E197" s="32"/>
      <c r="F197" s="32"/>
      <c r="G197" s="32"/>
      <c r="H197" s="32"/>
      <c r="I197" s="32"/>
      <c r="J197" s="32"/>
      <c r="K197" s="32"/>
      <c r="L197" s="32"/>
      <c r="M197" s="32"/>
      <c r="N197" s="32"/>
      <c r="O197" s="32"/>
      <c r="P197" s="32"/>
      <c r="Q197" s="32"/>
      <c r="R197" s="32"/>
      <c r="S197" s="32"/>
      <c r="T197" s="174"/>
      <c r="U197" s="174"/>
      <c r="V197" s="174"/>
      <c r="W197" s="174"/>
      <c r="X197" s="174"/>
      <c r="Y197" s="174"/>
      <c r="Z197" s="174"/>
      <c r="AA197" s="174"/>
      <c r="AB197" s="174"/>
      <c r="AC197" s="174"/>
      <c r="AD197" s="174"/>
      <c r="AE197" s="175"/>
      <c r="AF197" s="32"/>
      <c r="AG197" s="174"/>
      <c r="AH197" s="174"/>
      <c r="AI197" s="174"/>
      <c r="AJ197" s="174"/>
      <c r="AK197" s="174"/>
      <c r="AL197" s="174"/>
      <c r="AM197" s="174"/>
      <c r="AN197" s="174"/>
      <c r="AO197" s="174"/>
      <c r="AP197" s="174"/>
      <c r="AQ197" s="174"/>
      <c r="AR197" s="174"/>
      <c r="AS197" s="176"/>
      <c r="AT197" s="174"/>
      <c r="AU197" s="174"/>
      <c r="AV197" s="174"/>
      <c r="AW197" s="174"/>
      <c r="AX197" s="174"/>
      <c r="AY197" s="174"/>
      <c r="AZ197" s="174"/>
      <c r="BA197" s="174"/>
      <c r="BB197" s="174"/>
      <c r="BC197" s="174"/>
      <c r="BD197" s="174"/>
      <c r="BE197" s="174"/>
      <c r="BF197" s="176"/>
      <c r="BG197" s="176"/>
      <c r="BH197" s="173"/>
      <c r="BI197" s="177"/>
      <c r="BJ197" s="173"/>
      <c r="BK197" s="174"/>
      <c r="BL197" s="174"/>
      <c r="BM197" s="174"/>
      <c r="BN197" s="174"/>
      <c r="BO197" s="174"/>
      <c r="BP197" s="175"/>
      <c r="BQ197" s="174"/>
      <c r="BR197" s="174"/>
      <c r="BS197" s="174"/>
      <c r="BT197" s="174"/>
      <c r="BU197" s="174"/>
      <c r="BV197" s="176"/>
      <c r="BW197" s="176"/>
      <c r="BX197" s="176"/>
      <c r="BY197" s="173"/>
      <c r="BZ197" s="177"/>
      <c r="CA197" s="176"/>
      <c r="CB197" s="176"/>
      <c r="CC197" s="33"/>
      <c r="CD197" s="33"/>
      <c r="CE197" s="33"/>
      <c r="CF197" s="33"/>
      <c r="CG197" s="33"/>
      <c r="CH197" s="178"/>
      <c r="CI197" s="33"/>
      <c r="CJ197" s="33"/>
      <c r="CK197" s="33"/>
      <c r="CL197" s="33"/>
      <c r="CM197" s="33"/>
      <c r="CN197" s="33"/>
      <c r="CO197" s="33"/>
      <c r="CP197" s="33"/>
      <c r="CQ197" s="33"/>
      <c r="CR197" s="33"/>
      <c r="CS197" s="33"/>
      <c r="CT197" s="33"/>
    </row>
    <row r="198" spans="1:98" s="29" customFormat="1" ht="16.5" customHeight="1" x14ac:dyDescent="0.2">
      <c r="A198" s="1017" t="s">
        <v>44</v>
      </c>
      <c r="B198" s="1018"/>
      <c r="C198" s="180" t="s">
        <v>151</v>
      </c>
      <c r="D198" s="381"/>
      <c r="E198" s="181"/>
      <c r="F198" s="181"/>
      <c r="G198" s="181"/>
      <c r="H198" s="181"/>
      <c r="I198" s="181"/>
      <c r="J198" s="181"/>
      <c r="K198" s="181"/>
      <c r="L198" s="181"/>
      <c r="M198" s="181"/>
      <c r="N198" s="181"/>
      <c r="O198" s="181"/>
      <c r="P198" s="181"/>
      <c r="Q198" s="181"/>
      <c r="R198" s="181"/>
      <c r="S198" s="181"/>
      <c r="T198" s="182"/>
      <c r="U198" s="182"/>
      <c r="V198" s="182"/>
      <c r="W198" s="182"/>
      <c r="X198" s="182"/>
      <c r="Y198" s="182"/>
      <c r="Z198" s="182"/>
      <c r="AA198" s="182"/>
      <c r="AB198" s="182"/>
      <c r="AC198" s="182"/>
      <c r="AD198" s="182"/>
      <c r="AE198" s="183"/>
      <c r="AF198" s="181"/>
      <c r="AG198" s="182"/>
      <c r="AH198" s="182"/>
      <c r="AI198" s="182"/>
      <c r="AJ198" s="182"/>
      <c r="AK198" s="182"/>
      <c r="AL198" s="182"/>
      <c r="AM198" s="182"/>
      <c r="AN198" s="182"/>
      <c r="AO198" s="182"/>
      <c r="AP198" s="182"/>
      <c r="AQ198" s="182"/>
      <c r="AR198" s="182"/>
      <c r="AS198" s="183"/>
      <c r="AT198" s="182"/>
      <c r="AU198" s="182"/>
      <c r="AV198" s="182"/>
      <c r="AW198" s="182"/>
      <c r="AX198" s="182"/>
      <c r="AY198" s="182"/>
      <c r="AZ198" s="182"/>
      <c r="BA198" s="182"/>
      <c r="BB198" s="182"/>
      <c r="BC198" s="182"/>
      <c r="BD198" s="182"/>
      <c r="BE198" s="182"/>
      <c r="BF198" s="183"/>
      <c r="BG198" s="183"/>
      <c r="BH198" s="179"/>
      <c r="BI198" s="184"/>
      <c r="BJ198" s="173"/>
      <c r="BK198" s="32"/>
      <c r="BL198" s="32"/>
      <c r="BM198" s="32"/>
      <c r="BN198" s="32"/>
      <c r="BO198" s="32"/>
      <c r="BP198" s="32"/>
      <c r="BQ198" s="32"/>
      <c r="BR198" s="32"/>
      <c r="BS198" s="32"/>
      <c r="BT198" s="32"/>
      <c r="BU198" s="32"/>
      <c r="BV198" s="32"/>
      <c r="BW198" s="32"/>
      <c r="BX198" s="32"/>
      <c r="BY198" s="32"/>
      <c r="BZ198" s="32"/>
      <c r="CA198" s="176"/>
      <c r="CB198" s="176"/>
      <c r="CC198" s="33">
        <v>1100000</v>
      </c>
      <c r="CD198" s="33"/>
      <c r="CE198" s="33"/>
      <c r="CF198" s="33"/>
      <c r="CG198" s="33"/>
      <c r="CH198" s="178"/>
      <c r="CI198" s="33"/>
      <c r="CJ198" s="33"/>
      <c r="CK198" s="33"/>
      <c r="CL198" s="33"/>
      <c r="CM198" s="33"/>
      <c r="CN198" s="33"/>
      <c r="CO198" s="33"/>
      <c r="CP198" s="33"/>
      <c r="CQ198" s="33"/>
      <c r="CR198" s="33"/>
      <c r="CS198" s="33"/>
      <c r="CT198" s="33"/>
    </row>
    <row r="199" spans="1:98" s="8" customFormat="1" ht="48.75" customHeight="1" x14ac:dyDescent="0.2">
      <c r="A199" s="1019" t="s">
        <v>45</v>
      </c>
      <c r="B199" s="1022" t="s">
        <v>46</v>
      </c>
      <c r="C199" s="1022" t="s">
        <v>62</v>
      </c>
      <c r="D199" s="1025" t="s">
        <v>47</v>
      </c>
      <c r="E199" s="1025"/>
      <c r="F199" s="1025"/>
      <c r="G199" s="1025"/>
      <c r="H199" s="1025"/>
      <c r="I199" s="1025"/>
      <c r="J199" s="1025"/>
      <c r="K199" s="1025"/>
      <c r="L199" s="1025"/>
      <c r="M199" s="1025"/>
      <c r="N199" s="1025"/>
      <c r="O199" s="1025"/>
      <c r="P199" s="1025"/>
      <c r="Q199" s="1025"/>
      <c r="R199" s="1022" t="s">
        <v>59</v>
      </c>
      <c r="S199" s="1036" t="s">
        <v>56</v>
      </c>
      <c r="T199" s="1037"/>
      <c r="U199" s="1037"/>
      <c r="V199" s="1037"/>
      <c r="W199" s="1037"/>
      <c r="X199" s="1037"/>
      <c r="Y199" s="1037"/>
      <c r="Z199" s="1037"/>
      <c r="AA199" s="1037"/>
      <c r="AB199" s="1037"/>
      <c r="AC199" s="1037"/>
      <c r="AD199" s="1037"/>
      <c r="AE199" s="1038"/>
      <c r="AF199" s="1039" t="s">
        <v>38</v>
      </c>
      <c r="AG199" s="1039"/>
      <c r="AH199" s="1039"/>
      <c r="AI199" s="1039"/>
      <c r="AJ199" s="1039"/>
      <c r="AK199" s="1039"/>
      <c r="AL199" s="1039"/>
      <c r="AM199" s="1039"/>
      <c r="AN199" s="1039"/>
      <c r="AO199" s="1039"/>
      <c r="AP199" s="1039"/>
      <c r="AQ199" s="1039"/>
      <c r="AR199" s="1039"/>
      <c r="AS199" s="1039"/>
      <c r="AT199" s="1040" t="s">
        <v>82</v>
      </c>
      <c r="AU199" s="1041"/>
      <c r="AV199" s="1041"/>
      <c r="AW199" s="1041"/>
      <c r="AX199" s="1041"/>
      <c r="AY199" s="1041"/>
      <c r="AZ199" s="1041"/>
      <c r="BA199" s="1041"/>
      <c r="BB199" s="1041"/>
      <c r="BC199" s="1041"/>
      <c r="BD199" s="1041"/>
      <c r="BE199" s="1041"/>
      <c r="BF199" s="1042"/>
      <c r="BG199" s="1022" t="s">
        <v>78</v>
      </c>
      <c r="BH199" s="1022" t="s">
        <v>561</v>
      </c>
      <c r="BI199" s="1026" t="s">
        <v>79</v>
      </c>
      <c r="BJ199" s="173"/>
      <c r="BK199" s="32"/>
      <c r="BL199" s="32"/>
      <c r="BM199" s="32"/>
      <c r="BN199" s="32"/>
      <c r="BO199" s="32"/>
      <c r="BP199" s="32"/>
      <c r="BQ199" s="32"/>
      <c r="BR199" s="32"/>
      <c r="BS199" s="32"/>
      <c r="BT199" s="32"/>
      <c r="BU199" s="32"/>
      <c r="BV199" s="32"/>
      <c r="BW199" s="32"/>
      <c r="BX199" s="32"/>
      <c r="BY199" s="32"/>
      <c r="BZ199" s="32"/>
      <c r="CA199" s="34"/>
      <c r="CB199" s="34"/>
    </row>
    <row r="200" spans="1:98" s="8" customFormat="1" ht="48.75" customHeight="1" x14ac:dyDescent="0.2">
      <c r="A200" s="1020"/>
      <c r="B200" s="1023"/>
      <c r="C200" s="1023"/>
      <c r="D200" s="1029" t="s">
        <v>57</v>
      </c>
      <c r="E200" s="1031" t="s">
        <v>58</v>
      </c>
      <c r="F200" s="1032"/>
      <c r="G200" s="1032"/>
      <c r="H200" s="1032"/>
      <c r="I200" s="1032"/>
      <c r="J200" s="1032"/>
      <c r="K200" s="1032"/>
      <c r="L200" s="1032"/>
      <c r="M200" s="1032"/>
      <c r="N200" s="1032"/>
      <c r="O200" s="1032"/>
      <c r="P200" s="1032"/>
      <c r="Q200" s="1032"/>
      <c r="R200" s="1023"/>
      <c r="S200" s="1033" t="s">
        <v>57</v>
      </c>
      <c r="T200" s="1031" t="s">
        <v>58</v>
      </c>
      <c r="U200" s="1032"/>
      <c r="V200" s="1032"/>
      <c r="W200" s="1032"/>
      <c r="X200" s="1032"/>
      <c r="Y200" s="1032"/>
      <c r="Z200" s="1032"/>
      <c r="AA200" s="1032"/>
      <c r="AB200" s="1032"/>
      <c r="AC200" s="1032"/>
      <c r="AD200" s="1032"/>
      <c r="AE200" s="1035"/>
      <c r="AF200" s="1033" t="s">
        <v>57</v>
      </c>
      <c r="AG200" s="1031" t="s">
        <v>58</v>
      </c>
      <c r="AH200" s="1032"/>
      <c r="AI200" s="1032"/>
      <c r="AJ200" s="1032"/>
      <c r="AK200" s="1032"/>
      <c r="AL200" s="1032"/>
      <c r="AM200" s="1032"/>
      <c r="AN200" s="1032"/>
      <c r="AO200" s="1032"/>
      <c r="AP200" s="1032"/>
      <c r="AQ200" s="1032"/>
      <c r="AR200" s="1032"/>
      <c r="AS200" s="1035"/>
      <c r="AT200" s="1043"/>
      <c r="AU200" s="1044"/>
      <c r="AV200" s="1044"/>
      <c r="AW200" s="1044"/>
      <c r="AX200" s="1044"/>
      <c r="AY200" s="1044"/>
      <c r="AZ200" s="1044"/>
      <c r="BA200" s="1044"/>
      <c r="BB200" s="1044"/>
      <c r="BC200" s="1044"/>
      <c r="BD200" s="1044"/>
      <c r="BE200" s="1044"/>
      <c r="BF200" s="1045"/>
      <c r="BG200" s="1023"/>
      <c r="BH200" s="1023"/>
      <c r="BI200" s="1027"/>
      <c r="BJ200" s="173"/>
      <c r="BK200" s="32"/>
      <c r="BL200" s="32"/>
      <c r="BM200" s="32"/>
      <c r="BN200" s="32"/>
      <c r="BO200" s="32"/>
      <c r="BP200" s="32"/>
      <c r="BQ200" s="32"/>
      <c r="BR200" s="32"/>
      <c r="BS200" s="32"/>
      <c r="BT200" s="32"/>
      <c r="BU200" s="32"/>
      <c r="BV200" s="32"/>
      <c r="BW200" s="32"/>
      <c r="BX200" s="32"/>
      <c r="BY200" s="32"/>
      <c r="BZ200" s="32"/>
      <c r="CA200" s="34"/>
      <c r="CB200" s="34"/>
    </row>
    <row r="201" spans="1:98" s="6" customFormat="1" ht="28.5" customHeight="1" x14ac:dyDescent="0.2">
      <c r="A201" s="1021"/>
      <c r="B201" s="1024"/>
      <c r="C201" s="1024"/>
      <c r="D201" s="1030"/>
      <c r="E201" s="35">
        <v>1</v>
      </c>
      <c r="F201" s="35">
        <v>2</v>
      </c>
      <c r="G201" s="35">
        <v>3</v>
      </c>
      <c r="H201" s="35">
        <v>4</v>
      </c>
      <c r="I201" s="35">
        <v>5</v>
      </c>
      <c r="J201" s="35">
        <v>6</v>
      </c>
      <c r="K201" s="35">
        <v>7</v>
      </c>
      <c r="L201" s="35">
        <v>8</v>
      </c>
      <c r="M201" s="35">
        <v>9</v>
      </c>
      <c r="N201" s="35">
        <v>10</v>
      </c>
      <c r="O201" s="35">
        <v>11</v>
      </c>
      <c r="P201" s="35">
        <v>12</v>
      </c>
      <c r="Q201" s="35" t="s">
        <v>61</v>
      </c>
      <c r="R201" s="1024"/>
      <c r="S201" s="1034"/>
      <c r="T201" s="35">
        <v>1</v>
      </c>
      <c r="U201" s="35">
        <v>2</v>
      </c>
      <c r="V201" s="35">
        <v>3</v>
      </c>
      <c r="W201" s="35">
        <v>4</v>
      </c>
      <c r="X201" s="35">
        <v>5</v>
      </c>
      <c r="Y201" s="35">
        <v>6</v>
      </c>
      <c r="Z201" s="35">
        <v>7</v>
      </c>
      <c r="AA201" s="35">
        <v>8</v>
      </c>
      <c r="AB201" s="35">
        <v>9</v>
      </c>
      <c r="AC201" s="35">
        <v>10</v>
      </c>
      <c r="AD201" s="35">
        <v>11</v>
      </c>
      <c r="AE201" s="35">
        <v>12</v>
      </c>
      <c r="AF201" s="1034"/>
      <c r="AG201" s="35">
        <v>1</v>
      </c>
      <c r="AH201" s="35">
        <v>2</v>
      </c>
      <c r="AI201" s="35">
        <v>3</v>
      </c>
      <c r="AJ201" s="35">
        <v>4</v>
      </c>
      <c r="AK201" s="35">
        <v>5</v>
      </c>
      <c r="AL201" s="35">
        <v>6</v>
      </c>
      <c r="AM201" s="35">
        <v>7</v>
      </c>
      <c r="AN201" s="35">
        <v>8</v>
      </c>
      <c r="AO201" s="35">
        <v>9</v>
      </c>
      <c r="AP201" s="35">
        <v>10</v>
      </c>
      <c r="AQ201" s="35">
        <v>11</v>
      </c>
      <c r="AR201" s="35">
        <v>12</v>
      </c>
      <c r="AS201" s="35" t="s">
        <v>51</v>
      </c>
      <c r="AT201" s="266">
        <v>1</v>
      </c>
      <c r="AU201" s="266">
        <v>2</v>
      </c>
      <c r="AV201" s="266">
        <v>3</v>
      </c>
      <c r="AW201" s="266">
        <v>4</v>
      </c>
      <c r="AX201" s="266">
        <v>5</v>
      </c>
      <c r="AY201" s="266">
        <v>6</v>
      </c>
      <c r="AZ201" s="266">
        <v>7</v>
      </c>
      <c r="BA201" s="266">
        <v>8</v>
      </c>
      <c r="BB201" s="266">
        <v>9</v>
      </c>
      <c r="BC201" s="266">
        <v>10</v>
      </c>
      <c r="BD201" s="266">
        <v>11</v>
      </c>
      <c r="BE201" s="266">
        <v>12</v>
      </c>
      <c r="BF201" s="35" t="s">
        <v>51</v>
      </c>
      <c r="BG201" s="1024"/>
      <c r="BH201" s="1024"/>
      <c r="BI201" s="1028"/>
      <c r="BJ201" s="7"/>
      <c r="BK201" s="3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</row>
    <row r="202" spans="1:98" s="7" customFormat="1" ht="24.75" customHeight="1" x14ac:dyDescent="0.2">
      <c r="A202" s="58"/>
      <c r="B202" s="949" t="s">
        <v>154</v>
      </c>
      <c r="C202" s="38" t="s">
        <v>65</v>
      </c>
      <c r="D202" s="954">
        <v>30</v>
      </c>
      <c r="E202" s="107">
        <v>30</v>
      </c>
      <c r="F202" s="39"/>
      <c r="G202" s="39"/>
      <c r="H202" s="39"/>
      <c r="I202" s="39"/>
      <c r="J202" s="39"/>
      <c r="K202" s="39"/>
      <c r="L202" s="39"/>
      <c r="M202" s="39"/>
      <c r="N202" s="39"/>
      <c r="O202" s="39"/>
      <c r="P202" s="39"/>
      <c r="Q202" s="40">
        <f>SUM(E202:P202)</f>
        <v>30</v>
      </c>
      <c r="R202" s="108" t="s">
        <v>71</v>
      </c>
      <c r="S202" s="951">
        <v>8800</v>
      </c>
      <c r="T202" s="109">
        <v>8000</v>
      </c>
      <c r="U202" s="42"/>
      <c r="V202" s="42"/>
      <c r="W202" s="42"/>
      <c r="X202" s="42"/>
      <c r="Y202" s="42"/>
      <c r="Z202" s="42"/>
      <c r="AA202" s="42"/>
      <c r="AB202" s="42"/>
      <c r="AC202" s="42"/>
      <c r="AD202" s="42"/>
      <c r="AE202" s="42"/>
      <c r="AF202" s="94">
        <f t="shared" ref="AF202:AF204" si="161">SUM(Q202*S202)</f>
        <v>264000</v>
      </c>
      <c r="AG202" s="95">
        <f t="shared" ref="AG202:AI204" si="162">T202*E202</f>
        <v>240000</v>
      </c>
      <c r="AH202" s="95">
        <f t="shared" si="162"/>
        <v>0</v>
      </c>
      <c r="AI202" s="95">
        <f t="shared" si="162"/>
        <v>0</v>
      </c>
      <c r="AJ202" s="95">
        <f t="shared" ref="AJ202:AR204" si="163">W202*H202</f>
        <v>0</v>
      </c>
      <c r="AK202" s="95">
        <f t="shared" si="163"/>
        <v>0</v>
      </c>
      <c r="AL202" s="95">
        <f t="shared" si="163"/>
        <v>0</v>
      </c>
      <c r="AM202" s="95">
        <f t="shared" si="163"/>
        <v>0</v>
      </c>
      <c r="AN202" s="95">
        <f t="shared" si="163"/>
        <v>0</v>
      </c>
      <c r="AO202" s="95">
        <f t="shared" si="163"/>
        <v>0</v>
      </c>
      <c r="AP202" s="95">
        <f t="shared" si="163"/>
        <v>0</v>
      </c>
      <c r="AQ202" s="95">
        <f t="shared" si="163"/>
        <v>0</v>
      </c>
      <c r="AR202" s="95">
        <f t="shared" si="163"/>
        <v>0</v>
      </c>
      <c r="AS202" s="96">
        <f>SUM(AG202:AR202)</f>
        <v>240000</v>
      </c>
      <c r="AT202" s="95">
        <f>SUM(AG202*4%)</f>
        <v>9600</v>
      </c>
      <c r="AU202" s="95">
        <f t="shared" ref="AU202:BE204" si="164">SUM(AH202*14%)</f>
        <v>0</v>
      </c>
      <c r="AV202" s="95">
        <f t="shared" si="164"/>
        <v>0</v>
      </c>
      <c r="AW202" s="95">
        <f t="shared" si="164"/>
        <v>0</v>
      </c>
      <c r="AX202" s="95">
        <f t="shared" si="164"/>
        <v>0</v>
      </c>
      <c r="AY202" s="95">
        <f t="shared" si="164"/>
        <v>0</v>
      </c>
      <c r="AZ202" s="95">
        <f t="shared" si="164"/>
        <v>0</v>
      </c>
      <c r="BA202" s="95">
        <f t="shared" si="164"/>
        <v>0</v>
      </c>
      <c r="BB202" s="95">
        <f t="shared" si="164"/>
        <v>0</v>
      </c>
      <c r="BC202" s="95">
        <f t="shared" si="164"/>
        <v>0</v>
      </c>
      <c r="BD202" s="95">
        <f t="shared" si="164"/>
        <v>0</v>
      </c>
      <c r="BE202" s="95">
        <f t="shared" si="164"/>
        <v>0</v>
      </c>
      <c r="BF202" s="97">
        <f>SUM(AT202:BE202)</f>
        <v>9600</v>
      </c>
      <c r="BG202" s="98">
        <f>AF202-AS202-BF202</f>
        <v>14400</v>
      </c>
      <c r="BH202" s="99">
        <f>S202*D202</f>
        <v>264000</v>
      </c>
      <c r="BI202" s="100">
        <f>BH202-AS202-BF202</f>
        <v>14400</v>
      </c>
      <c r="BJ202" s="268">
        <f>SUM(Q202/D202)</f>
        <v>1</v>
      </c>
      <c r="BK202" s="52"/>
      <c r="BL202" s="52"/>
      <c r="BM202" s="52"/>
      <c r="BN202" s="52"/>
      <c r="BO202" s="52"/>
      <c r="BP202" s="61"/>
      <c r="BQ202" s="61"/>
      <c r="BR202" s="61"/>
      <c r="BS202" s="61"/>
      <c r="BT202" s="61"/>
      <c r="BU202" s="61"/>
      <c r="BV202" s="61"/>
      <c r="BW202" s="61"/>
      <c r="BX202" s="61"/>
      <c r="BY202" s="61"/>
      <c r="BZ202" s="61"/>
      <c r="CA202" s="61"/>
      <c r="CB202" s="61"/>
    </row>
    <row r="203" spans="1:98" s="7" customFormat="1" ht="24.75" customHeight="1" x14ac:dyDescent="0.2">
      <c r="A203" s="58"/>
      <c r="B203" s="949" t="s">
        <v>155</v>
      </c>
      <c r="C203" s="38" t="s">
        <v>65</v>
      </c>
      <c r="D203" s="954">
        <v>30</v>
      </c>
      <c r="E203" s="107">
        <v>30</v>
      </c>
      <c r="F203" s="39"/>
      <c r="G203" s="39"/>
      <c r="H203" s="39"/>
      <c r="I203" s="39"/>
      <c r="J203" s="39"/>
      <c r="K203" s="39"/>
      <c r="L203" s="39"/>
      <c r="M203" s="39"/>
      <c r="N203" s="39"/>
      <c r="O203" s="39"/>
      <c r="P203" s="39"/>
      <c r="Q203" s="40">
        <f>SUM(E203:P203)</f>
        <v>30</v>
      </c>
      <c r="R203" s="108" t="s">
        <v>71</v>
      </c>
      <c r="S203" s="951">
        <v>24200</v>
      </c>
      <c r="T203" s="109">
        <v>22000</v>
      </c>
      <c r="U203" s="42"/>
      <c r="V203" s="42"/>
      <c r="W203" s="42"/>
      <c r="X203" s="42"/>
      <c r="Y203" s="42"/>
      <c r="Z203" s="42"/>
      <c r="AA203" s="42"/>
      <c r="AB203" s="42"/>
      <c r="AC203" s="42"/>
      <c r="AD203" s="42"/>
      <c r="AE203" s="42"/>
      <c r="AF203" s="94">
        <f t="shared" si="161"/>
        <v>726000</v>
      </c>
      <c r="AG203" s="95">
        <f t="shared" si="162"/>
        <v>660000</v>
      </c>
      <c r="AH203" s="95">
        <f t="shared" si="162"/>
        <v>0</v>
      </c>
      <c r="AI203" s="95">
        <f t="shared" si="162"/>
        <v>0</v>
      </c>
      <c r="AJ203" s="95">
        <f t="shared" si="163"/>
        <v>0</v>
      </c>
      <c r="AK203" s="95">
        <f t="shared" si="163"/>
        <v>0</v>
      </c>
      <c r="AL203" s="95">
        <f t="shared" si="163"/>
        <v>0</v>
      </c>
      <c r="AM203" s="95">
        <f t="shared" si="163"/>
        <v>0</v>
      </c>
      <c r="AN203" s="95">
        <f t="shared" si="163"/>
        <v>0</v>
      </c>
      <c r="AO203" s="95">
        <f t="shared" si="163"/>
        <v>0</v>
      </c>
      <c r="AP203" s="95">
        <f t="shared" si="163"/>
        <v>0</v>
      </c>
      <c r="AQ203" s="95">
        <f t="shared" si="163"/>
        <v>0</v>
      </c>
      <c r="AR203" s="95">
        <f t="shared" si="163"/>
        <v>0</v>
      </c>
      <c r="AS203" s="96">
        <f>SUM(AG203:AR203)</f>
        <v>660000</v>
      </c>
      <c r="AT203" s="95">
        <f>SUM(AG203*4%)</f>
        <v>26400</v>
      </c>
      <c r="AU203" s="95">
        <f t="shared" si="164"/>
        <v>0</v>
      </c>
      <c r="AV203" s="95">
        <f t="shared" si="164"/>
        <v>0</v>
      </c>
      <c r="AW203" s="95">
        <f t="shared" si="164"/>
        <v>0</v>
      </c>
      <c r="AX203" s="95">
        <f t="shared" si="164"/>
        <v>0</v>
      </c>
      <c r="AY203" s="95">
        <f t="shared" si="164"/>
        <v>0</v>
      </c>
      <c r="AZ203" s="95">
        <f t="shared" si="164"/>
        <v>0</v>
      </c>
      <c r="BA203" s="95">
        <f t="shared" si="164"/>
        <v>0</v>
      </c>
      <c r="BB203" s="95">
        <f t="shared" si="164"/>
        <v>0</v>
      </c>
      <c r="BC203" s="95">
        <f t="shared" si="164"/>
        <v>0</v>
      </c>
      <c r="BD203" s="95">
        <f t="shared" si="164"/>
        <v>0</v>
      </c>
      <c r="BE203" s="95">
        <f t="shared" si="164"/>
        <v>0</v>
      </c>
      <c r="BF203" s="97">
        <f>SUM(AT203:BE203)</f>
        <v>26400</v>
      </c>
      <c r="BG203" s="98">
        <f>AF203-AS203-BF203</f>
        <v>39600</v>
      </c>
      <c r="BH203" s="99">
        <f>S203*D203</f>
        <v>726000</v>
      </c>
      <c r="BI203" s="100">
        <f>BH203-AS203-BF203</f>
        <v>39600</v>
      </c>
      <c r="BJ203" s="268">
        <f>SUM(Q203/D203)</f>
        <v>1</v>
      </c>
      <c r="BK203" s="52"/>
      <c r="BL203" s="52"/>
      <c r="BM203" s="52"/>
      <c r="BN203" s="52"/>
      <c r="BO203" s="52"/>
      <c r="BP203" s="61"/>
      <c r="BQ203" s="61"/>
      <c r="BR203" s="61"/>
      <c r="BS203" s="61"/>
      <c r="BT203" s="61"/>
      <c r="BU203" s="61"/>
      <c r="BV203" s="61"/>
      <c r="BW203" s="61"/>
      <c r="BX203" s="61"/>
      <c r="BY203" s="61"/>
      <c r="BZ203" s="61"/>
      <c r="CA203" s="61"/>
      <c r="CB203" s="61"/>
    </row>
    <row r="204" spans="1:98" s="7" customFormat="1" ht="24.75" customHeight="1" thickBot="1" x14ac:dyDescent="0.25">
      <c r="A204" s="58"/>
      <c r="B204" s="949" t="s">
        <v>72</v>
      </c>
      <c r="C204" s="38" t="s">
        <v>65</v>
      </c>
      <c r="D204" s="954">
        <v>2</v>
      </c>
      <c r="E204" s="107">
        <v>2</v>
      </c>
      <c r="F204" s="39"/>
      <c r="G204" s="39"/>
      <c r="H204" s="39"/>
      <c r="I204" s="39"/>
      <c r="J204" s="39"/>
      <c r="K204" s="39"/>
      <c r="L204" s="39"/>
      <c r="M204" s="39"/>
      <c r="N204" s="39"/>
      <c r="O204" s="39"/>
      <c r="P204" s="39"/>
      <c r="Q204" s="40">
        <f>SUM(E204:P204)</f>
        <v>2</v>
      </c>
      <c r="R204" s="108" t="s">
        <v>55</v>
      </c>
      <c r="S204" s="951">
        <v>35000</v>
      </c>
      <c r="T204" s="109">
        <v>30000</v>
      </c>
      <c r="U204" s="42"/>
      <c r="V204" s="42"/>
      <c r="W204" s="42"/>
      <c r="X204" s="42"/>
      <c r="Y204" s="42"/>
      <c r="Z204" s="42"/>
      <c r="AA204" s="42"/>
      <c r="AB204" s="42"/>
      <c r="AC204" s="42"/>
      <c r="AD204" s="42"/>
      <c r="AE204" s="42"/>
      <c r="AF204" s="94">
        <f t="shared" si="161"/>
        <v>70000</v>
      </c>
      <c r="AG204" s="95">
        <f t="shared" si="162"/>
        <v>60000</v>
      </c>
      <c r="AH204" s="95">
        <f t="shared" si="162"/>
        <v>0</v>
      </c>
      <c r="AI204" s="95">
        <f t="shared" si="162"/>
        <v>0</v>
      </c>
      <c r="AJ204" s="95">
        <f t="shared" si="163"/>
        <v>0</v>
      </c>
      <c r="AK204" s="95">
        <f t="shared" si="163"/>
        <v>0</v>
      </c>
      <c r="AL204" s="95">
        <f t="shared" si="163"/>
        <v>0</v>
      </c>
      <c r="AM204" s="95">
        <f t="shared" si="163"/>
        <v>0</v>
      </c>
      <c r="AN204" s="95">
        <f t="shared" si="163"/>
        <v>0</v>
      </c>
      <c r="AO204" s="95">
        <f t="shared" si="163"/>
        <v>0</v>
      </c>
      <c r="AP204" s="95">
        <f t="shared" si="163"/>
        <v>0</v>
      </c>
      <c r="AQ204" s="95">
        <f t="shared" si="163"/>
        <v>0</v>
      </c>
      <c r="AR204" s="95">
        <f t="shared" si="163"/>
        <v>0</v>
      </c>
      <c r="AS204" s="96">
        <f>SUM(AG204:AR204)</f>
        <v>60000</v>
      </c>
      <c r="AT204" s="95">
        <f>SUM(AG204*4%)</f>
        <v>2400</v>
      </c>
      <c r="AU204" s="95">
        <f t="shared" si="164"/>
        <v>0</v>
      </c>
      <c r="AV204" s="95">
        <f t="shared" si="164"/>
        <v>0</v>
      </c>
      <c r="AW204" s="95">
        <f t="shared" si="164"/>
        <v>0</v>
      </c>
      <c r="AX204" s="95">
        <f t="shared" si="164"/>
        <v>0</v>
      </c>
      <c r="AY204" s="95">
        <f t="shared" si="164"/>
        <v>0</v>
      </c>
      <c r="AZ204" s="95">
        <f t="shared" si="164"/>
        <v>0</v>
      </c>
      <c r="BA204" s="95">
        <f t="shared" si="164"/>
        <v>0</v>
      </c>
      <c r="BB204" s="95">
        <f t="shared" si="164"/>
        <v>0</v>
      </c>
      <c r="BC204" s="95">
        <f t="shared" si="164"/>
        <v>0</v>
      </c>
      <c r="BD204" s="95">
        <f t="shared" si="164"/>
        <v>0</v>
      </c>
      <c r="BE204" s="95">
        <f t="shared" si="164"/>
        <v>0</v>
      </c>
      <c r="BF204" s="97">
        <f>SUM(AT204:BE204)</f>
        <v>2400</v>
      </c>
      <c r="BG204" s="98">
        <f>AF204-AS204-BF204</f>
        <v>7600</v>
      </c>
      <c r="BH204" s="99">
        <f>S204*D204</f>
        <v>70000</v>
      </c>
      <c r="BI204" s="100">
        <f>BH204-AS204-BF204</f>
        <v>7600</v>
      </c>
      <c r="BJ204" s="268">
        <f>SUM(Q204/D204)</f>
        <v>1</v>
      </c>
      <c r="BK204" s="52"/>
      <c r="BL204" s="52"/>
      <c r="BM204" s="52"/>
      <c r="BN204" s="52"/>
      <c r="BO204" s="52"/>
      <c r="BP204" s="52"/>
      <c r="BQ204" s="61"/>
      <c r="BR204" s="61"/>
      <c r="BS204" s="61"/>
      <c r="BT204" s="61"/>
      <c r="BU204" s="61"/>
      <c r="BV204" s="61"/>
      <c r="BW204" s="61"/>
      <c r="BX204" s="61"/>
      <c r="BY204" s="61"/>
      <c r="BZ204" s="61"/>
      <c r="CA204" s="61"/>
      <c r="CB204" s="61"/>
    </row>
    <row r="205" spans="1:98" s="54" customFormat="1" ht="24.75" customHeight="1" thickBot="1" x14ac:dyDescent="0.25">
      <c r="A205" s="62"/>
      <c r="B205" s="63" t="s">
        <v>15</v>
      </c>
      <c r="C205" s="63"/>
      <c r="D205" s="383"/>
      <c r="E205" s="65"/>
      <c r="F205" s="65"/>
      <c r="G205" s="65"/>
      <c r="H205" s="65"/>
      <c r="I205" s="65"/>
      <c r="J205" s="65"/>
      <c r="K205" s="65"/>
      <c r="L205" s="65"/>
      <c r="M205" s="65"/>
      <c r="N205" s="65"/>
      <c r="O205" s="65"/>
      <c r="P205" s="65"/>
      <c r="Q205" s="66"/>
      <c r="R205" s="102"/>
      <c r="S205" s="64"/>
      <c r="T205" s="67"/>
      <c r="U205" s="67"/>
      <c r="V205" s="67"/>
      <c r="W205" s="67"/>
      <c r="X205" s="67"/>
      <c r="Y205" s="67"/>
      <c r="Z205" s="67"/>
      <c r="AA205" s="67"/>
      <c r="AB205" s="67"/>
      <c r="AC205" s="67"/>
      <c r="AD205" s="67"/>
      <c r="AE205" s="67"/>
      <c r="AF205" s="103">
        <f t="shared" ref="AF205:BF205" si="165">SUM(AF202:AF204)</f>
        <v>1060000</v>
      </c>
      <c r="AG205" s="103">
        <f t="shared" si="165"/>
        <v>960000</v>
      </c>
      <c r="AH205" s="103">
        <f t="shared" si="165"/>
        <v>0</v>
      </c>
      <c r="AI205" s="103">
        <f t="shared" si="165"/>
        <v>0</v>
      </c>
      <c r="AJ205" s="103">
        <f t="shared" ref="AJ205:AR205" si="166">SUM(AJ202:AJ204)</f>
        <v>0</v>
      </c>
      <c r="AK205" s="103">
        <f t="shared" si="166"/>
        <v>0</v>
      </c>
      <c r="AL205" s="103">
        <f t="shared" si="166"/>
        <v>0</v>
      </c>
      <c r="AM205" s="103">
        <f t="shared" si="166"/>
        <v>0</v>
      </c>
      <c r="AN205" s="103">
        <f t="shared" si="166"/>
        <v>0</v>
      </c>
      <c r="AO205" s="103">
        <f t="shared" si="166"/>
        <v>0</v>
      </c>
      <c r="AP205" s="103">
        <f t="shared" si="166"/>
        <v>0</v>
      </c>
      <c r="AQ205" s="103">
        <f t="shared" si="166"/>
        <v>0</v>
      </c>
      <c r="AR205" s="103">
        <f t="shared" si="166"/>
        <v>0</v>
      </c>
      <c r="AS205" s="103">
        <f t="shared" si="165"/>
        <v>960000</v>
      </c>
      <c r="AT205" s="103">
        <f t="shared" si="165"/>
        <v>38400</v>
      </c>
      <c r="AU205" s="103">
        <f t="shared" ref="AU205:BE205" si="167">SUM(AU202:AU204)</f>
        <v>0</v>
      </c>
      <c r="AV205" s="103">
        <f t="shared" si="167"/>
        <v>0</v>
      </c>
      <c r="AW205" s="103">
        <f t="shared" si="167"/>
        <v>0</v>
      </c>
      <c r="AX205" s="103">
        <f t="shared" si="167"/>
        <v>0</v>
      </c>
      <c r="AY205" s="103">
        <f t="shared" si="167"/>
        <v>0</v>
      </c>
      <c r="AZ205" s="103">
        <f t="shared" si="167"/>
        <v>0</v>
      </c>
      <c r="BA205" s="103">
        <f t="shared" si="167"/>
        <v>0</v>
      </c>
      <c r="BB205" s="103">
        <f t="shared" si="167"/>
        <v>0</v>
      </c>
      <c r="BC205" s="103">
        <f t="shared" si="167"/>
        <v>0</v>
      </c>
      <c r="BD205" s="103">
        <f t="shared" si="167"/>
        <v>0</v>
      </c>
      <c r="BE205" s="103">
        <f t="shared" si="167"/>
        <v>0</v>
      </c>
      <c r="BF205" s="103">
        <f t="shared" si="165"/>
        <v>38400</v>
      </c>
      <c r="BG205" s="104">
        <f>AF205-AS205-BF205</f>
        <v>61600</v>
      </c>
      <c r="BH205" s="103">
        <f>SUM(BH202:BH204)</f>
        <v>1060000</v>
      </c>
      <c r="BI205" s="103">
        <f>SUM(BI202:BI204)</f>
        <v>61600</v>
      </c>
      <c r="BJ205" s="269">
        <f>SUM(BJ202:BJ204)/3</f>
        <v>1</v>
      </c>
      <c r="BK205" s="69"/>
      <c r="BL205" s="69"/>
      <c r="BM205" s="69"/>
      <c r="BN205" s="69"/>
      <c r="BO205" s="69"/>
      <c r="BP205" s="69"/>
      <c r="BQ205" s="69"/>
      <c r="BR205" s="69"/>
      <c r="BS205" s="69"/>
      <c r="BT205" s="69"/>
      <c r="BU205" s="69"/>
      <c r="BV205" s="69"/>
      <c r="BW205" s="69"/>
      <c r="BX205" s="69"/>
      <c r="BY205" s="69"/>
      <c r="BZ205" s="69"/>
      <c r="CA205" s="69"/>
      <c r="CB205" s="69"/>
    </row>
    <row r="206" spans="1:98" s="29" customFormat="1" ht="24.75" customHeight="1" x14ac:dyDescent="0.2">
      <c r="A206" s="70"/>
      <c r="D206" s="384"/>
      <c r="E206" s="70"/>
      <c r="F206" s="70"/>
      <c r="G206" s="70"/>
      <c r="H206" s="70"/>
      <c r="I206" s="70"/>
      <c r="J206" s="70"/>
      <c r="K206" s="70"/>
      <c r="L206" s="70"/>
      <c r="M206" s="70"/>
      <c r="N206" s="70"/>
      <c r="O206" s="70"/>
      <c r="P206" s="70"/>
      <c r="Q206" s="70"/>
      <c r="AE206" s="57"/>
      <c r="AS206" s="71"/>
      <c r="BF206" s="72">
        <f>SUM(AS205+BF205)</f>
        <v>998400</v>
      </c>
      <c r="BG206" s="73">
        <f>AF205-AS205-BF205</f>
        <v>61600</v>
      </c>
      <c r="BH206" s="74">
        <f>SUM(BI205+AS205+BF205)</f>
        <v>1060000</v>
      </c>
      <c r="BI206" s="75">
        <f>SUM(BG205)</f>
        <v>61600</v>
      </c>
      <c r="BJ206" s="57" t="s">
        <v>78</v>
      </c>
      <c r="BK206" s="57"/>
      <c r="BL206" s="33"/>
      <c r="BM206" s="33"/>
      <c r="BN206" s="33"/>
      <c r="BO206" s="33"/>
      <c r="BP206" s="33"/>
      <c r="BQ206" s="33"/>
      <c r="BR206" s="33"/>
      <c r="BS206" s="33"/>
      <c r="BT206" s="33"/>
      <c r="BU206" s="33"/>
      <c r="BV206" s="33"/>
      <c r="BW206" s="33"/>
      <c r="BX206" s="33"/>
      <c r="BY206" s="33"/>
      <c r="BZ206" s="33"/>
      <c r="CA206" s="33"/>
      <c r="CB206" s="33"/>
      <c r="CC206" s="33"/>
    </row>
    <row r="207" spans="1:98" s="29" customFormat="1" ht="24.75" customHeight="1" x14ac:dyDescent="0.2">
      <c r="A207" s="70"/>
      <c r="D207" s="384"/>
      <c r="E207" s="70"/>
      <c r="F207" s="70"/>
      <c r="G207" s="70"/>
      <c r="H207" s="70"/>
      <c r="I207" s="70"/>
      <c r="J207" s="70"/>
      <c r="K207" s="70"/>
      <c r="L207" s="70"/>
      <c r="M207" s="70"/>
      <c r="N207" s="70"/>
      <c r="O207" s="70"/>
      <c r="P207" s="70"/>
      <c r="Q207" s="70"/>
      <c r="AE207" s="57"/>
      <c r="AS207" s="57"/>
      <c r="AT207" s="170">
        <f>SUM(AG205+AT205)</f>
        <v>998400</v>
      </c>
      <c r="AU207" s="170">
        <f t="shared" ref="AU207:BE207" si="168">SUM(AH205+AU205)</f>
        <v>0</v>
      </c>
      <c r="AV207" s="170">
        <f t="shared" si="168"/>
        <v>0</v>
      </c>
      <c r="AW207" s="170">
        <f t="shared" si="168"/>
        <v>0</v>
      </c>
      <c r="AX207" s="170">
        <f t="shared" si="168"/>
        <v>0</v>
      </c>
      <c r="AY207" s="170">
        <f t="shared" si="168"/>
        <v>0</v>
      </c>
      <c r="AZ207" s="170">
        <f t="shared" si="168"/>
        <v>0</v>
      </c>
      <c r="BA207" s="170">
        <f t="shared" si="168"/>
        <v>0</v>
      </c>
      <c r="BB207" s="170">
        <f t="shared" si="168"/>
        <v>0</v>
      </c>
      <c r="BC207" s="170">
        <f t="shared" si="168"/>
        <v>0</v>
      </c>
      <c r="BD207" s="170">
        <f t="shared" si="168"/>
        <v>0</v>
      </c>
      <c r="BE207" s="170">
        <f t="shared" si="168"/>
        <v>0</v>
      </c>
      <c r="BF207" s="170">
        <f>SUM(AT207:BE207)</f>
        <v>998400</v>
      </c>
      <c r="BG207" s="57"/>
      <c r="BH207" s="76"/>
      <c r="BI207" s="77">
        <f>SUM(BI205-BI206)</f>
        <v>0</v>
      </c>
      <c r="BJ207" s="57" t="s">
        <v>77</v>
      </c>
      <c r="BK207" s="57"/>
      <c r="BL207" s="33"/>
      <c r="BM207" s="33"/>
      <c r="BN207" s="33"/>
      <c r="BO207" s="33"/>
      <c r="BP207" s="33"/>
      <c r="BQ207" s="33"/>
      <c r="BR207" s="33"/>
      <c r="BS207" s="33"/>
      <c r="BT207" s="33"/>
      <c r="BU207" s="33"/>
      <c r="BV207" s="33"/>
      <c r="BW207" s="33"/>
      <c r="BX207" s="33"/>
      <c r="BY207" s="33"/>
      <c r="BZ207" s="33"/>
      <c r="CA207" s="33"/>
      <c r="CB207" s="33"/>
      <c r="CC207" s="33"/>
    </row>
    <row r="208" spans="1:98" s="29" customFormat="1" ht="16.5" customHeight="1" x14ac:dyDescent="0.2">
      <c r="A208" s="1015" t="s">
        <v>43</v>
      </c>
      <c r="B208" s="1016"/>
      <c r="C208" s="171" t="s">
        <v>191</v>
      </c>
      <c r="D208" s="380"/>
      <c r="E208" s="32"/>
      <c r="F208" s="32"/>
      <c r="G208" s="32"/>
      <c r="H208" s="32"/>
      <c r="I208" s="32"/>
      <c r="J208" s="32"/>
      <c r="K208" s="32"/>
      <c r="L208" s="32"/>
      <c r="M208" s="32"/>
      <c r="N208" s="32"/>
      <c r="O208" s="32"/>
      <c r="P208" s="32"/>
      <c r="Q208" s="32"/>
      <c r="R208" s="32"/>
      <c r="S208" s="32"/>
      <c r="T208" s="174"/>
      <c r="U208" s="174"/>
      <c r="V208" s="174"/>
      <c r="W208" s="174"/>
      <c r="X208" s="174"/>
      <c r="Y208" s="174"/>
      <c r="Z208" s="174"/>
      <c r="AA208" s="174"/>
      <c r="AB208" s="174"/>
      <c r="AC208" s="174"/>
      <c r="AD208" s="174"/>
      <c r="AE208" s="175"/>
      <c r="AF208" s="32"/>
      <c r="AG208" s="174"/>
      <c r="AH208" s="174"/>
      <c r="AI208" s="174"/>
      <c r="AJ208" s="174"/>
      <c r="AK208" s="174"/>
      <c r="AL208" s="174"/>
      <c r="AM208" s="174"/>
      <c r="AN208" s="174"/>
      <c r="AO208" s="174"/>
      <c r="AP208" s="174"/>
      <c r="AQ208" s="174"/>
      <c r="AR208" s="174"/>
      <c r="AS208" s="176"/>
      <c r="AT208" s="174"/>
      <c r="AU208" s="174"/>
      <c r="AV208" s="174"/>
      <c r="AW208" s="174"/>
      <c r="AX208" s="174"/>
      <c r="AY208" s="174"/>
      <c r="AZ208" s="174"/>
      <c r="BA208" s="174"/>
      <c r="BB208" s="174"/>
      <c r="BC208" s="174"/>
      <c r="BD208" s="174"/>
      <c r="BE208" s="174"/>
      <c r="BF208" s="176"/>
      <c r="BG208" s="176"/>
      <c r="BH208" s="173"/>
      <c r="BI208" s="177"/>
      <c r="BJ208" s="173"/>
      <c r="BK208" s="174"/>
      <c r="BL208" s="174"/>
      <c r="BM208" s="174"/>
      <c r="BN208" s="174"/>
      <c r="BO208" s="174"/>
      <c r="BP208" s="175"/>
      <c r="BQ208" s="174"/>
      <c r="BR208" s="174"/>
      <c r="BS208" s="174"/>
      <c r="BT208" s="174"/>
      <c r="BU208" s="174"/>
      <c r="BV208" s="176"/>
      <c r="BW208" s="176"/>
      <c r="BX208" s="176"/>
      <c r="BY208" s="173"/>
      <c r="BZ208" s="177"/>
      <c r="CA208" s="176"/>
      <c r="CB208" s="176"/>
      <c r="CC208" s="33"/>
      <c r="CD208" s="33"/>
      <c r="CE208" s="33"/>
      <c r="CF208" s="33"/>
      <c r="CG208" s="33"/>
      <c r="CH208" s="178"/>
      <c r="CI208" s="33"/>
      <c r="CJ208" s="33"/>
      <c r="CK208" s="33"/>
      <c r="CL208" s="33"/>
      <c r="CM208" s="33"/>
      <c r="CN208" s="33"/>
      <c r="CO208" s="33"/>
      <c r="CP208" s="33"/>
      <c r="CQ208" s="33"/>
      <c r="CR208" s="33"/>
      <c r="CS208" s="33"/>
      <c r="CT208" s="33"/>
    </row>
    <row r="209" spans="1:98" s="29" customFormat="1" ht="16.5" customHeight="1" x14ac:dyDescent="0.2">
      <c r="A209" s="1017" t="s">
        <v>44</v>
      </c>
      <c r="B209" s="1018"/>
      <c r="C209" s="180" t="s">
        <v>151</v>
      </c>
      <c r="D209" s="381"/>
      <c r="E209" s="181"/>
      <c r="F209" s="181"/>
      <c r="G209" s="181"/>
      <c r="H209" s="181"/>
      <c r="I209" s="181"/>
      <c r="J209" s="181"/>
      <c r="K209" s="181"/>
      <c r="L209" s="181"/>
      <c r="M209" s="181"/>
      <c r="N209" s="181"/>
      <c r="O209" s="181"/>
      <c r="P209" s="181"/>
      <c r="Q209" s="181"/>
      <c r="R209" s="181"/>
      <c r="S209" s="181"/>
      <c r="T209" s="182"/>
      <c r="U209" s="182"/>
      <c r="V209" s="182"/>
      <c r="W209" s="182"/>
      <c r="X209" s="182"/>
      <c r="Y209" s="182"/>
      <c r="Z209" s="182"/>
      <c r="AA209" s="182"/>
      <c r="AB209" s="182"/>
      <c r="AC209" s="182"/>
      <c r="AD209" s="182"/>
      <c r="AE209" s="183"/>
      <c r="AF209" s="181"/>
      <c r="AG209" s="182"/>
      <c r="AH209" s="182"/>
      <c r="AI209" s="182"/>
      <c r="AJ209" s="182"/>
      <c r="AK209" s="182"/>
      <c r="AL209" s="182"/>
      <c r="AM209" s="182"/>
      <c r="AN209" s="182"/>
      <c r="AO209" s="182"/>
      <c r="AP209" s="182"/>
      <c r="AQ209" s="182"/>
      <c r="AR209" s="182"/>
      <c r="AS209" s="183"/>
      <c r="AT209" s="182"/>
      <c r="AU209" s="182"/>
      <c r="AV209" s="182"/>
      <c r="AW209" s="182"/>
      <c r="AX209" s="182"/>
      <c r="AY209" s="182"/>
      <c r="AZ209" s="182"/>
      <c r="BA209" s="182"/>
      <c r="BB209" s="182"/>
      <c r="BC209" s="182"/>
      <c r="BD209" s="182"/>
      <c r="BE209" s="182"/>
      <c r="BF209" s="183"/>
      <c r="BG209" s="183"/>
      <c r="BH209" s="179"/>
      <c r="BI209" s="184"/>
      <c r="BJ209" s="173"/>
      <c r="BK209" s="32"/>
      <c r="BL209" s="32"/>
      <c r="BM209" s="32"/>
      <c r="BN209" s="32"/>
      <c r="BO209" s="32"/>
      <c r="BP209" s="32"/>
      <c r="BQ209" s="32"/>
      <c r="BR209" s="32"/>
      <c r="BS209" s="32"/>
      <c r="BT209" s="32"/>
      <c r="BU209" s="32"/>
      <c r="BV209" s="32"/>
      <c r="BW209" s="32"/>
      <c r="BX209" s="32"/>
      <c r="BY209" s="32"/>
      <c r="BZ209" s="32"/>
      <c r="CA209" s="176"/>
      <c r="CB209" s="176"/>
      <c r="CC209" s="33">
        <v>1100000</v>
      </c>
      <c r="CD209" s="33"/>
      <c r="CE209" s="33"/>
      <c r="CF209" s="33"/>
      <c r="CG209" s="33"/>
      <c r="CH209" s="178"/>
      <c r="CI209" s="33"/>
      <c r="CJ209" s="33"/>
      <c r="CK209" s="33"/>
      <c r="CL209" s="33"/>
      <c r="CM209" s="33"/>
      <c r="CN209" s="33"/>
      <c r="CO209" s="33"/>
      <c r="CP209" s="33"/>
      <c r="CQ209" s="33"/>
      <c r="CR209" s="33"/>
      <c r="CS209" s="33"/>
      <c r="CT209" s="33"/>
    </row>
    <row r="210" spans="1:98" s="8" customFormat="1" ht="48.75" customHeight="1" x14ac:dyDescent="0.2">
      <c r="A210" s="1019" t="s">
        <v>45</v>
      </c>
      <c r="B210" s="1022" t="s">
        <v>46</v>
      </c>
      <c r="C210" s="1022" t="s">
        <v>62</v>
      </c>
      <c r="D210" s="1025" t="s">
        <v>47</v>
      </c>
      <c r="E210" s="1025"/>
      <c r="F210" s="1025"/>
      <c r="G210" s="1025"/>
      <c r="H210" s="1025"/>
      <c r="I210" s="1025"/>
      <c r="J210" s="1025"/>
      <c r="K210" s="1025"/>
      <c r="L210" s="1025"/>
      <c r="M210" s="1025"/>
      <c r="N210" s="1025"/>
      <c r="O210" s="1025"/>
      <c r="P210" s="1025"/>
      <c r="Q210" s="1025"/>
      <c r="R210" s="1022" t="s">
        <v>59</v>
      </c>
      <c r="S210" s="1036" t="s">
        <v>56</v>
      </c>
      <c r="T210" s="1037"/>
      <c r="U210" s="1037"/>
      <c r="V210" s="1037"/>
      <c r="W210" s="1037"/>
      <c r="X210" s="1037"/>
      <c r="Y210" s="1037"/>
      <c r="Z210" s="1037"/>
      <c r="AA210" s="1037"/>
      <c r="AB210" s="1037"/>
      <c r="AC210" s="1037"/>
      <c r="AD210" s="1037"/>
      <c r="AE210" s="1038"/>
      <c r="AF210" s="1039" t="s">
        <v>38</v>
      </c>
      <c r="AG210" s="1039"/>
      <c r="AH210" s="1039"/>
      <c r="AI210" s="1039"/>
      <c r="AJ210" s="1039"/>
      <c r="AK210" s="1039"/>
      <c r="AL210" s="1039"/>
      <c r="AM210" s="1039"/>
      <c r="AN210" s="1039"/>
      <c r="AO210" s="1039"/>
      <c r="AP210" s="1039"/>
      <c r="AQ210" s="1039"/>
      <c r="AR210" s="1039"/>
      <c r="AS210" s="1039"/>
      <c r="AT210" s="1040" t="s">
        <v>82</v>
      </c>
      <c r="AU210" s="1041"/>
      <c r="AV210" s="1041"/>
      <c r="AW210" s="1041"/>
      <c r="AX210" s="1041"/>
      <c r="AY210" s="1041"/>
      <c r="AZ210" s="1041"/>
      <c r="BA210" s="1041"/>
      <c r="BB210" s="1041"/>
      <c r="BC210" s="1041"/>
      <c r="BD210" s="1041"/>
      <c r="BE210" s="1041"/>
      <c r="BF210" s="1042"/>
      <c r="BG210" s="1022" t="s">
        <v>78</v>
      </c>
      <c r="BH210" s="1022" t="s">
        <v>561</v>
      </c>
      <c r="BI210" s="1026" t="s">
        <v>79</v>
      </c>
      <c r="BJ210" s="173"/>
      <c r="BK210" s="32"/>
      <c r="BL210" s="32"/>
      <c r="BM210" s="32"/>
      <c r="BN210" s="32"/>
      <c r="BO210" s="32"/>
      <c r="BP210" s="32"/>
      <c r="BQ210" s="32"/>
      <c r="BR210" s="32"/>
      <c r="BS210" s="32"/>
      <c r="BT210" s="32"/>
      <c r="BU210" s="32"/>
      <c r="BV210" s="32"/>
      <c r="BW210" s="32"/>
      <c r="BX210" s="32"/>
      <c r="BY210" s="32"/>
      <c r="BZ210" s="32"/>
      <c r="CA210" s="34"/>
      <c r="CB210" s="34"/>
    </row>
    <row r="211" spans="1:98" s="8" customFormat="1" ht="48.75" customHeight="1" x14ac:dyDescent="0.2">
      <c r="A211" s="1020"/>
      <c r="B211" s="1023"/>
      <c r="C211" s="1023"/>
      <c r="D211" s="1029" t="s">
        <v>57</v>
      </c>
      <c r="E211" s="1031" t="s">
        <v>58</v>
      </c>
      <c r="F211" s="1032"/>
      <c r="G211" s="1032"/>
      <c r="H211" s="1032"/>
      <c r="I211" s="1032"/>
      <c r="J211" s="1032"/>
      <c r="K211" s="1032"/>
      <c r="L211" s="1032"/>
      <c r="M211" s="1032"/>
      <c r="N211" s="1032"/>
      <c r="O211" s="1032"/>
      <c r="P211" s="1032"/>
      <c r="Q211" s="1032"/>
      <c r="R211" s="1023"/>
      <c r="S211" s="1033" t="s">
        <v>57</v>
      </c>
      <c r="T211" s="1031" t="s">
        <v>58</v>
      </c>
      <c r="U211" s="1032"/>
      <c r="V211" s="1032"/>
      <c r="W211" s="1032"/>
      <c r="X211" s="1032"/>
      <c r="Y211" s="1032"/>
      <c r="Z211" s="1032"/>
      <c r="AA211" s="1032"/>
      <c r="AB211" s="1032"/>
      <c r="AC211" s="1032"/>
      <c r="AD211" s="1032"/>
      <c r="AE211" s="1035"/>
      <c r="AF211" s="1033" t="s">
        <v>57</v>
      </c>
      <c r="AG211" s="1031" t="s">
        <v>58</v>
      </c>
      <c r="AH211" s="1032"/>
      <c r="AI211" s="1032"/>
      <c r="AJ211" s="1032"/>
      <c r="AK211" s="1032"/>
      <c r="AL211" s="1032"/>
      <c r="AM211" s="1032"/>
      <c r="AN211" s="1032"/>
      <c r="AO211" s="1032"/>
      <c r="AP211" s="1032"/>
      <c r="AQ211" s="1032"/>
      <c r="AR211" s="1032"/>
      <c r="AS211" s="1035"/>
      <c r="AT211" s="1043"/>
      <c r="AU211" s="1044"/>
      <c r="AV211" s="1044"/>
      <c r="AW211" s="1044"/>
      <c r="AX211" s="1044"/>
      <c r="AY211" s="1044"/>
      <c r="AZ211" s="1044"/>
      <c r="BA211" s="1044"/>
      <c r="BB211" s="1044"/>
      <c r="BC211" s="1044"/>
      <c r="BD211" s="1044"/>
      <c r="BE211" s="1044"/>
      <c r="BF211" s="1045"/>
      <c r="BG211" s="1023"/>
      <c r="BH211" s="1023"/>
      <c r="BI211" s="1027"/>
      <c r="BJ211" s="173"/>
      <c r="BK211" s="32"/>
      <c r="BL211" s="32"/>
      <c r="BM211" s="32"/>
      <c r="BN211" s="32"/>
      <c r="BO211" s="32"/>
      <c r="BP211" s="32"/>
      <c r="BQ211" s="32"/>
      <c r="BR211" s="32"/>
      <c r="BS211" s="32"/>
      <c r="BT211" s="32"/>
      <c r="BU211" s="32"/>
      <c r="BV211" s="32"/>
      <c r="BW211" s="32"/>
      <c r="BX211" s="32"/>
      <c r="BY211" s="32"/>
      <c r="BZ211" s="32"/>
      <c r="CA211" s="34"/>
      <c r="CB211" s="34"/>
    </row>
    <row r="212" spans="1:98" s="6" customFormat="1" ht="28.5" customHeight="1" x14ac:dyDescent="0.2">
      <c r="A212" s="1021"/>
      <c r="B212" s="1024"/>
      <c r="C212" s="1024"/>
      <c r="D212" s="1030"/>
      <c r="E212" s="35">
        <v>1</v>
      </c>
      <c r="F212" s="35">
        <v>2</v>
      </c>
      <c r="G212" s="35">
        <v>3</v>
      </c>
      <c r="H212" s="35">
        <v>4</v>
      </c>
      <c r="I212" s="35">
        <v>5</v>
      </c>
      <c r="J212" s="35">
        <v>6</v>
      </c>
      <c r="K212" s="35">
        <v>7</v>
      </c>
      <c r="L212" s="35">
        <v>8</v>
      </c>
      <c r="M212" s="35">
        <v>9</v>
      </c>
      <c r="N212" s="35">
        <v>10</v>
      </c>
      <c r="O212" s="35">
        <v>11</v>
      </c>
      <c r="P212" s="35">
        <v>12</v>
      </c>
      <c r="Q212" s="35" t="s">
        <v>61</v>
      </c>
      <c r="R212" s="1024"/>
      <c r="S212" s="1034"/>
      <c r="T212" s="35">
        <v>1</v>
      </c>
      <c r="U212" s="35">
        <v>2</v>
      </c>
      <c r="V212" s="35">
        <v>3</v>
      </c>
      <c r="W212" s="35">
        <v>4</v>
      </c>
      <c r="X212" s="35">
        <v>5</v>
      </c>
      <c r="Y212" s="35">
        <v>6</v>
      </c>
      <c r="Z212" s="35">
        <v>7</v>
      </c>
      <c r="AA212" s="35">
        <v>8</v>
      </c>
      <c r="AB212" s="35">
        <v>9</v>
      </c>
      <c r="AC212" s="35">
        <v>10</v>
      </c>
      <c r="AD212" s="35">
        <v>11</v>
      </c>
      <c r="AE212" s="35">
        <v>12</v>
      </c>
      <c r="AF212" s="1034"/>
      <c r="AG212" s="35">
        <v>1</v>
      </c>
      <c r="AH212" s="35">
        <v>2</v>
      </c>
      <c r="AI212" s="35">
        <v>3</v>
      </c>
      <c r="AJ212" s="35">
        <v>4</v>
      </c>
      <c r="AK212" s="35">
        <v>5</v>
      </c>
      <c r="AL212" s="35">
        <v>6</v>
      </c>
      <c r="AM212" s="35">
        <v>7</v>
      </c>
      <c r="AN212" s="35">
        <v>8</v>
      </c>
      <c r="AO212" s="35">
        <v>9</v>
      </c>
      <c r="AP212" s="35">
        <v>10</v>
      </c>
      <c r="AQ212" s="35">
        <v>11</v>
      </c>
      <c r="AR212" s="35">
        <v>12</v>
      </c>
      <c r="AS212" s="35" t="s">
        <v>51</v>
      </c>
      <c r="AT212" s="266">
        <v>1</v>
      </c>
      <c r="AU212" s="266">
        <v>2</v>
      </c>
      <c r="AV212" s="266">
        <v>3</v>
      </c>
      <c r="AW212" s="266">
        <v>4</v>
      </c>
      <c r="AX212" s="266">
        <v>5</v>
      </c>
      <c r="AY212" s="266">
        <v>6</v>
      </c>
      <c r="AZ212" s="266">
        <v>7</v>
      </c>
      <c r="BA212" s="266">
        <v>8</v>
      </c>
      <c r="BB212" s="266">
        <v>9</v>
      </c>
      <c r="BC212" s="266">
        <v>10</v>
      </c>
      <c r="BD212" s="266">
        <v>11</v>
      </c>
      <c r="BE212" s="266">
        <v>12</v>
      </c>
      <c r="BF212" s="35" t="s">
        <v>51</v>
      </c>
      <c r="BG212" s="1024"/>
      <c r="BH212" s="1024"/>
      <c r="BI212" s="1028"/>
      <c r="BJ212" s="7"/>
      <c r="BK212" s="3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</row>
    <row r="213" spans="1:98" s="7" customFormat="1" ht="24.75" customHeight="1" x14ac:dyDescent="0.2">
      <c r="A213" s="58"/>
      <c r="B213" s="949" t="s">
        <v>154</v>
      </c>
      <c r="C213" s="38" t="s">
        <v>65</v>
      </c>
      <c r="D213" s="954">
        <v>30</v>
      </c>
      <c r="E213" s="107">
        <v>30</v>
      </c>
      <c r="F213" s="39"/>
      <c r="G213" s="39"/>
      <c r="H213" s="39"/>
      <c r="I213" s="39"/>
      <c r="J213" s="39"/>
      <c r="K213" s="39"/>
      <c r="L213" s="39"/>
      <c r="M213" s="39"/>
      <c r="N213" s="39"/>
      <c r="O213" s="39"/>
      <c r="P213" s="39"/>
      <c r="Q213" s="40">
        <f>SUM(E213:P213)</f>
        <v>30</v>
      </c>
      <c r="R213" s="108" t="s">
        <v>71</v>
      </c>
      <c r="S213" s="951">
        <v>8800</v>
      </c>
      <c r="T213" s="109">
        <v>8000</v>
      </c>
      <c r="U213" s="42"/>
      <c r="V213" s="42"/>
      <c r="W213" s="42"/>
      <c r="X213" s="42"/>
      <c r="Y213" s="42"/>
      <c r="Z213" s="42"/>
      <c r="AA213" s="42"/>
      <c r="AB213" s="42"/>
      <c r="AC213" s="42"/>
      <c r="AD213" s="42"/>
      <c r="AE213" s="42"/>
      <c r="AF213" s="94">
        <f t="shared" ref="AF213:AF215" si="169">SUM(Q213*S213)</f>
        <v>264000</v>
      </c>
      <c r="AG213" s="95">
        <f t="shared" ref="AG213:AI215" si="170">T213*E213</f>
        <v>240000</v>
      </c>
      <c r="AH213" s="95">
        <f t="shared" si="170"/>
        <v>0</v>
      </c>
      <c r="AI213" s="95">
        <f t="shared" si="170"/>
        <v>0</v>
      </c>
      <c r="AJ213" s="95">
        <f t="shared" ref="AJ213:AR215" si="171">W213*H213</f>
        <v>0</v>
      </c>
      <c r="AK213" s="95">
        <f t="shared" si="171"/>
        <v>0</v>
      </c>
      <c r="AL213" s="95">
        <f t="shared" si="171"/>
        <v>0</v>
      </c>
      <c r="AM213" s="95">
        <f t="shared" si="171"/>
        <v>0</v>
      </c>
      <c r="AN213" s="95">
        <f t="shared" si="171"/>
        <v>0</v>
      </c>
      <c r="AO213" s="95">
        <f t="shared" si="171"/>
        <v>0</v>
      </c>
      <c r="AP213" s="95">
        <f t="shared" si="171"/>
        <v>0</v>
      </c>
      <c r="AQ213" s="95">
        <f t="shared" si="171"/>
        <v>0</v>
      </c>
      <c r="AR213" s="95">
        <f t="shared" si="171"/>
        <v>0</v>
      </c>
      <c r="AS213" s="96">
        <f>SUM(AG213:AR213)</f>
        <v>240000</v>
      </c>
      <c r="AT213" s="95">
        <f>SUM(AG213*4%)</f>
        <v>9600</v>
      </c>
      <c r="AU213" s="95">
        <f t="shared" ref="AU213:BE215" si="172">SUM(AH213*14%)</f>
        <v>0</v>
      </c>
      <c r="AV213" s="95">
        <f t="shared" si="172"/>
        <v>0</v>
      </c>
      <c r="AW213" s="95">
        <f t="shared" si="172"/>
        <v>0</v>
      </c>
      <c r="AX213" s="95">
        <f t="shared" si="172"/>
        <v>0</v>
      </c>
      <c r="AY213" s="95">
        <f t="shared" si="172"/>
        <v>0</v>
      </c>
      <c r="AZ213" s="95">
        <f t="shared" si="172"/>
        <v>0</v>
      </c>
      <c r="BA213" s="95">
        <f t="shared" si="172"/>
        <v>0</v>
      </c>
      <c r="BB213" s="95">
        <f t="shared" si="172"/>
        <v>0</v>
      </c>
      <c r="BC213" s="95">
        <f t="shared" si="172"/>
        <v>0</v>
      </c>
      <c r="BD213" s="95">
        <f t="shared" si="172"/>
        <v>0</v>
      </c>
      <c r="BE213" s="95">
        <f t="shared" si="172"/>
        <v>0</v>
      </c>
      <c r="BF213" s="97">
        <f>SUM(AT213:BE213)</f>
        <v>9600</v>
      </c>
      <c r="BG213" s="98">
        <f>AF213-AS213-BF213</f>
        <v>14400</v>
      </c>
      <c r="BH213" s="99">
        <f>S213*D213</f>
        <v>264000</v>
      </c>
      <c r="BI213" s="100">
        <f>BH213-AS213-BF213</f>
        <v>14400</v>
      </c>
      <c r="BJ213" s="268">
        <f>SUM(Q213/D213)</f>
        <v>1</v>
      </c>
      <c r="BK213" s="52"/>
      <c r="BL213" s="52"/>
      <c r="BM213" s="52"/>
      <c r="BN213" s="52"/>
      <c r="BO213" s="52"/>
      <c r="BP213" s="61"/>
      <c r="BQ213" s="61"/>
      <c r="BR213" s="61"/>
      <c r="BS213" s="61"/>
      <c r="BT213" s="61"/>
      <c r="BU213" s="61"/>
      <c r="BV213" s="61"/>
      <c r="BW213" s="61"/>
      <c r="BX213" s="61"/>
      <c r="BY213" s="61"/>
      <c r="BZ213" s="61"/>
      <c r="CA213" s="61"/>
      <c r="CB213" s="61"/>
    </row>
    <row r="214" spans="1:98" s="7" customFormat="1" ht="24.75" customHeight="1" x14ac:dyDescent="0.2">
      <c r="A214" s="58"/>
      <c r="B214" s="949" t="s">
        <v>155</v>
      </c>
      <c r="C214" s="38" t="s">
        <v>65</v>
      </c>
      <c r="D214" s="954">
        <v>30</v>
      </c>
      <c r="E214" s="107">
        <v>30</v>
      </c>
      <c r="F214" s="39"/>
      <c r="G214" s="39"/>
      <c r="H214" s="39"/>
      <c r="I214" s="39"/>
      <c r="J214" s="39"/>
      <c r="K214" s="39"/>
      <c r="L214" s="39"/>
      <c r="M214" s="39"/>
      <c r="N214" s="39"/>
      <c r="O214" s="39"/>
      <c r="P214" s="39"/>
      <c r="Q214" s="40">
        <f>SUM(E214:P214)</f>
        <v>30</v>
      </c>
      <c r="R214" s="108" t="s">
        <v>71</v>
      </c>
      <c r="S214" s="951">
        <v>24200</v>
      </c>
      <c r="T214" s="109">
        <v>22000</v>
      </c>
      <c r="U214" s="42"/>
      <c r="V214" s="42"/>
      <c r="W214" s="42"/>
      <c r="X214" s="42"/>
      <c r="Y214" s="42"/>
      <c r="Z214" s="42"/>
      <c r="AA214" s="42"/>
      <c r="AB214" s="42"/>
      <c r="AC214" s="42"/>
      <c r="AD214" s="42"/>
      <c r="AE214" s="42"/>
      <c r="AF214" s="94">
        <f t="shared" si="169"/>
        <v>726000</v>
      </c>
      <c r="AG214" s="95">
        <f t="shared" si="170"/>
        <v>660000</v>
      </c>
      <c r="AH214" s="95">
        <f t="shared" si="170"/>
        <v>0</v>
      </c>
      <c r="AI214" s="95">
        <f t="shared" si="170"/>
        <v>0</v>
      </c>
      <c r="AJ214" s="95">
        <f t="shared" si="171"/>
        <v>0</v>
      </c>
      <c r="AK214" s="95">
        <f t="shared" si="171"/>
        <v>0</v>
      </c>
      <c r="AL214" s="95">
        <f t="shared" si="171"/>
        <v>0</v>
      </c>
      <c r="AM214" s="95">
        <f t="shared" si="171"/>
        <v>0</v>
      </c>
      <c r="AN214" s="95">
        <f t="shared" si="171"/>
        <v>0</v>
      </c>
      <c r="AO214" s="95">
        <f t="shared" si="171"/>
        <v>0</v>
      </c>
      <c r="AP214" s="95">
        <f t="shared" si="171"/>
        <v>0</v>
      </c>
      <c r="AQ214" s="95">
        <f t="shared" si="171"/>
        <v>0</v>
      </c>
      <c r="AR214" s="95">
        <f t="shared" si="171"/>
        <v>0</v>
      </c>
      <c r="AS214" s="96">
        <f>SUM(AG214:AR214)</f>
        <v>660000</v>
      </c>
      <c r="AT214" s="95">
        <f t="shared" ref="AT214:AT215" si="173">SUM(AG214*4%)</f>
        <v>26400</v>
      </c>
      <c r="AU214" s="95">
        <f t="shared" si="172"/>
        <v>0</v>
      </c>
      <c r="AV214" s="95">
        <f t="shared" si="172"/>
        <v>0</v>
      </c>
      <c r="AW214" s="95">
        <f t="shared" si="172"/>
        <v>0</v>
      </c>
      <c r="AX214" s="95">
        <f t="shared" si="172"/>
        <v>0</v>
      </c>
      <c r="AY214" s="95">
        <f t="shared" si="172"/>
        <v>0</v>
      </c>
      <c r="AZ214" s="95">
        <f t="shared" si="172"/>
        <v>0</v>
      </c>
      <c r="BA214" s="95">
        <f t="shared" si="172"/>
        <v>0</v>
      </c>
      <c r="BB214" s="95">
        <f t="shared" si="172"/>
        <v>0</v>
      </c>
      <c r="BC214" s="95">
        <f t="shared" si="172"/>
        <v>0</v>
      </c>
      <c r="BD214" s="95">
        <f t="shared" si="172"/>
        <v>0</v>
      </c>
      <c r="BE214" s="95">
        <f t="shared" si="172"/>
        <v>0</v>
      </c>
      <c r="BF214" s="97">
        <f>SUM(AT214:BE214)</f>
        <v>26400</v>
      </c>
      <c r="BG214" s="98">
        <f>AF214-AS214-BF214</f>
        <v>39600</v>
      </c>
      <c r="BH214" s="99">
        <f>S214*D214</f>
        <v>726000</v>
      </c>
      <c r="BI214" s="100">
        <f>BH214-AS214-BF214</f>
        <v>39600</v>
      </c>
      <c r="BJ214" s="268">
        <f>SUM(Q214/D214)</f>
        <v>1</v>
      </c>
      <c r="BK214" s="52"/>
      <c r="BL214" s="52"/>
      <c r="BM214" s="52"/>
      <c r="BN214" s="52"/>
      <c r="BO214" s="52"/>
      <c r="BP214" s="61"/>
      <c r="BQ214" s="61"/>
      <c r="BR214" s="61"/>
      <c r="BS214" s="61"/>
      <c r="BT214" s="61"/>
      <c r="BU214" s="61"/>
      <c r="BV214" s="61"/>
      <c r="BW214" s="61"/>
      <c r="BX214" s="61"/>
      <c r="BY214" s="61"/>
      <c r="BZ214" s="61"/>
      <c r="CA214" s="61"/>
      <c r="CB214" s="61"/>
    </row>
    <row r="215" spans="1:98" s="7" customFormat="1" ht="24.75" customHeight="1" thickBot="1" x14ac:dyDescent="0.25">
      <c r="A215" s="58"/>
      <c r="B215" s="949" t="s">
        <v>72</v>
      </c>
      <c r="C215" s="38" t="s">
        <v>65</v>
      </c>
      <c r="D215" s="954">
        <v>2</v>
      </c>
      <c r="E215" s="107">
        <v>2</v>
      </c>
      <c r="F215" s="39"/>
      <c r="G215" s="39"/>
      <c r="H215" s="39"/>
      <c r="I215" s="39"/>
      <c r="J215" s="39"/>
      <c r="K215" s="39"/>
      <c r="L215" s="39"/>
      <c r="M215" s="39"/>
      <c r="N215" s="39"/>
      <c r="O215" s="39"/>
      <c r="P215" s="39"/>
      <c r="Q215" s="40">
        <f>SUM(E215:P215)</f>
        <v>2</v>
      </c>
      <c r="R215" s="108" t="s">
        <v>55</v>
      </c>
      <c r="S215" s="951">
        <v>35000</v>
      </c>
      <c r="T215" s="109">
        <v>30000</v>
      </c>
      <c r="U215" s="42"/>
      <c r="V215" s="42"/>
      <c r="W215" s="42"/>
      <c r="X215" s="42"/>
      <c r="Y215" s="42"/>
      <c r="Z215" s="42"/>
      <c r="AA215" s="42"/>
      <c r="AB215" s="42"/>
      <c r="AC215" s="42"/>
      <c r="AD215" s="42"/>
      <c r="AE215" s="42"/>
      <c r="AF215" s="94">
        <f t="shared" si="169"/>
        <v>70000</v>
      </c>
      <c r="AG215" s="95">
        <f t="shared" si="170"/>
        <v>60000</v>
      </c>
      <c r="AH215" s="95">
        <f t="shared" si="170"/>
        <v>0</v>
      </c>
      <c r="AI215" s="95">
        <f t="shared" si="170"/>
        <v>0</v>
      </c>
      <c r="AJ215" s="95">
        <f t="shared" si="171"/>
        <v>0</v>
      </c>
      <c r="AK215" s="95">
        <f t="shared" si="171"/>
        <v>0</v>
      </c>
      <c r="AL215" s="95">
        <f t="shared" si="171"/>
        <v>0</v>
      </c>
      <c r="AM215" s="95">
        <f t="shared" si="171"/>
        <v>0</v>
      </c>
      <c r="AN215" s="95">
        <f t="shared" si="171"/>
        <v>0</v>
      </c>
      <c r="AO215" s="95">
        <f t="shared" si="171"/>
        <v>0</v>
      </c>
      <c r="AP215" s="95">
        <f t="shared" si="171"/>
        <v>0</v>
      </c>
      <c r="AQ215" s="95">
        <f t="shared" si="171"/>
        <v>0</v>
      </c>
      <c r="AR215" s="95">
        <f t="shared" si="171"/>
        <v>0</v>
      </c>
      <c r="AS215" s="96">
        <f>SUM(AG215:AR215)</f>
        <v>60000</v>
      </c>
      <c r="AT215" s="95">
        <f t="shared" si="173"/>
        <v>2400</v>
      </c>
      <c r="AU215" s="95">
        <f t="shared" si="172"/>
        <v>0</v>
      </c>
      <c r="AV215" s="95">
        <f t="shared" si="172"/>
        <v>0</v>
      </c>
      <c r="AW215" s="95">
        <f t="shared" si="172"/>
        <v>0</v>
      </c>
      <c r="AX215" s="95">
        <f t="shared" si="172"/>
        <v>0</v>
      </c>
      <c r="AY215" s="95">
        <f t="shared" si="172"/>
        <v>0</v>
      </c>
      <c r="AZ215" s="95">
        <f t="shared" si="172"/>
        <v>0</v>
      </c>
      <c r="BA215" s="95">
        <f t="shared" si="172"/>
        <v>0</v>
      </c>
      <c r="BB215" s="95">
        <f t="shared" si="172"/>
        <v>0</v>
      </c>
      <c r="BC215" s="95">
        <f t="shared" si="172"/>
        <v>0</v>
      </c>
      <c r="BD215" s="95">
        <f t="shared" si="172"/>
        <v>0</v>
      </c>
      <c r="BE215" s="95">
        <f t="shared" si="172"/>
        <v>0</v>
      </c>
      <c r="BF215" s="97">
        <f>SUM(AT215:BE215)</f>
        <v>2400</v>
      </c>
      <c r="BG215" s="98">
        <f>AF215-AS215-BF215</f>
        <v>7600</v>
      </c>
      <c r="BH215" s="99">
        <f>S215*D215</f>
        <v>70000</v>
      </c>
      <c r="BI215" s="100">
        <f>BH215-AS215-BF215</f>
        <v>7600</v>
      </c>
      <c r="BJ215" s="268">
        <f>SUM(Q215/D215)</f>
        <v>1</v>
      </c>
      <c r="BK215" s="52"/>
      <c r="BL215" s="52"/>
      <c r="BM215" s="52"/>
      <c r="BN215" s="52"/>
      <c r="BO215" s="52"/>
      <c r="BP215" s="52"/>
      <c r="BQ215" s="61"/>
      <c r="BR215" s="61"/>
      <c r="BS215" s="61"/>
      <c r="BT215" s="61"/>
      <c r="BU215" s="61"/>
      <c r="BV215" s="61"/>
      <c r="BW215" s="61"/>
      <c r="BX215" s="61"/>
      <c r="BY215" s="61"/>
      <c r="BZ215" s="61"/>
      <c r="CA215" s="61"/>
      <c r="CB215" s="61"/>
    </row>
    <row r="216" spans="1:98" s="54" customFormat="1" ht="24.75" customHeight="1" thickBot="1" x14ac:dyDescent="0.25">
      <c r="A216" s="62"/>
      <c r="B216" s="63" t="s">
        <v>15</v>
      </c>
      <c r="C216" s="63"/>
      <c r="D216" s="383"/>
      <c r="E216" s="65"/>
      <c r="F216" s="65"/>
      <c r="G216" s="65"/>
      <c r="H216" s="65"/>
      <c r="I216" s="65"/>
      <c r="J216" s="65"/>
      <c r="K216" s="65"/>
      <c r="L216" s="65"/>
      <c r="M216" s="65"/>
      <c r="N216" s="65"/>
      <c r="O216" s="65"/>
      <c r="P216" s="65"/>
      <c r="Q216" s="66"/>
      <c r="R216" s="102"/>
      <c r="S216" s="64"/>
      <c r="T216" s="67"/>
      <c r="U216" s="67"/>
      <c r="V216" s="67"/>
      <c r="W216" s="67"/>
      <c r="X216" s="67"/>
      <c r="Y216" s="67"/>
      <c r="Z216" s="67"/>
      <c r="AA216" s="67"/>
      <c r="AB216" s="67"/>
      <c r="AC216" s="67"/>
      <c r="AD216" s="67"/>
      <c r="AE216" s="67"/>
      <c r="AF216" s="103">
        <f t="shared" ref="AF216:BF216" si="174">SUM(AF213:AF215)</f>
        <v>1060000</v>
      </c>
      <c r="AG216" s="103">
        <f t="shared" si="174"/>
        <v>960000</v>
      </c>
      <c r="AH216" s="103">
        <f t="shared" si="174"/>
        <v>0</v>
      </c>
      <c r="AI216" s="103">
        <f t="shared" si="174"/>
        <v>0</v>
      </c>
      <c r="AJ216" s="103">
        <f t="shared" ref="AJ216:AR216" si="175">SUM(AJ213:AJ215)</f>
        <v>0</v>
      </c>
      <c r="AK216" s="103">
        <f t="shared" si="175"/>
        <v>0</v>
      </c>
      <c r="AL216" s="103">
        <f t="shared" si="175"/>
        <v>0</v>
      </c>
      <c r="AM216" s="103">
        <f t="shared" si="175"/>
        <v>0</v>
      </c>
      <c r="AN216" s="103">
        <f t="shared" si="175"/>
        <v>0</v>
      </c>
      <c r="AO216" s="103">
        <f t="shared" si="175"/>
        <v>0</v>
      </c>
      <c r="AP216" s="103">
        <f t="shared" si="175"/>
        <v>0</v>
      </c>
      <c r="AQ216" s="103">
        <f t="shared" si="175"/>
        <v>0</v>
      </c>
      <c r="AR216" s="103">
        <f t="shared" si="175"/>
        <v>0</v>
      </c>
      <c r="AS216" s="103">
        <f t="shared" si="174"/>
        <v>960000</v>
      </c>
      <c r="AT216" s="103">
        <f t="shared" si="174"/>
        <v>38400</v>
      </c>
      <c r="AU216" s="103">
        <f t="shared" ref="AU216:BE216" si="176">SUM(AU213:AU215)</f>
        <v>0</v>
      </c>
      <c r="AV216" s="103">
        <f t="shared" si="176"/>
        <v>0</v>
      </c>
      <c r="AW216" s="103">
        <f t="shared" si="176"/>
        <v>0</v>
      </c>
      <c r="AX216" s="103">
        <f t="shared" si="176"/>
        <v>0</v>
      </c>
      <c r="AY216" s="103">
        <f t="shared" si="176"/>
        <v>0</v>
      </c>
      <c r="AZ216" s="103">
        <f t="shared" si="176"/>
        <v>0</v>
      </c>
      <c r="BA216" s="103">
        <f t="shared" si="176"/>
        <v>0</v>
      </c>
      <c r="BB216" s="103">
        <f t="shared" si="176"/>
        <v>0</v>
      </c>
      <c r="BC216" s="103">
        <f t="shared" si="176"/>
        <v>0</v>
      </c>
      <c r="BD216" s="103">
        <f t="shared" si="176"/>
        <v>0</v>
      </c>
      <c r="BE216" s="103">
        <f t="shared" si="176"/>
        <v>0</v>
      </c>
      <c r="BF216" s="103">
        <f t="shared" si="174"/>
        <v>38400</v>
      </c>
      <c r="BG216" s="104">
        <f>AF216-AS216-BF216</f>
        <v>61600</v>
      </c>
      <c r="BH216" s="103">
        <f>SUM(BH213:BH215)</f>
        <v>1060000</v>
      </c>
      <c r="BI216" s="103">
        <f>SUM(BI213:BI215)</f>
        <v>61600</v>
      </c>
      <c r="BJ216" s="269">
        <f>SUM(BJ213:BJ215)/3</f>
        <v>1</v>
      </c>
      <c r="BK216" s="69"/>
      <c r="BL216" s="69"/>
      <c r="BM216" s="69"/>
      <c r="BN216" s="69"/>
      <c r="BO216" s="69"/>
      <c r="BP216" s="69"/>
      <c r="BQ216" s="69"/>
      <c r="BR216" s="69"/>
      <c r="BS216" s="69"/>
      <c r="BT216" s="69"/>
      <c r="BU216" s="69"/>
      <c r="BV216" s="69"/>
      <c r="BW216" s="69"/>
      <c r="BX216" s="69"/>
      <c r="BY216" s="69"/>
      <c r="BZ216" s="69"/>
      <c r="CA216" s="69"/>
      <c r="CB216" s="69"/>
    </row>
    <row r="217" spans="1:98" s="29" customFormat="1" ht="24.75" customHeight="1" x14ac:dyDescent="0.2">
      <c r="A217" s="70"/>
      <c r="D217" s="384"/>
      <c r="E217" s="70"/>
      <c r="F217" s="70"/>
      <c r="G217" s="70"/>
      <c r="H217" s="70"/>
      <c r="I217" s="70"/>
      <c r="J217" s="70"/>
      <c r="K217" s="70"/>
      <c r="L217" s="70"/>
      <c r="M217" s="70"/>
      <c r="N217" s="70"/>
      <c r="O217" s="70"/>
      <c r="P217" s="70"/>
      <c r="Q217" s="70"/>
      <c r="AE217" s="57"/>
      <c r="AS217" s="71"/>
      <c r="BF217" s="72">
        <f>SUM(AS216+BF216)</f>
        <v>998400</v>
      </c>
      <c r="BG217" s="73">
        <f>AF216-AS216-BF216</f>
        <v>61600</v>
      </c>
      <c r="BH217" s="74">
        <f>SUM(BI216+AS216+BF216)</f>
        <v>1060000</v>
      </c>
      <c r="BI217" s="75">
        <f>SUM(BG216)</f>
        <v>61600</v>
      </c>
      <c r="BJ217" s="57" t="s">
        <v>78</v>
      </c>
      <c r="BK217" s="57"/>
      <c r="BL217" s="33"/>
      <c r="BM217" s="33"/>
      <c r="BN217" s="33"/>
      <c r="BO217" s="33"/>
      <c r="BP217" s="33"/>
      <c r="BQ217" s="33"/>
      <c r="BR217" s="33"/>
      <c r="BS217" s="33"/>
      <c r="BT217" s="33"/>
      <c r="BU217" s="33"/>
      <c r="BV217" s="33"/>
      <c r="BW217" s="33"/>
      <c r="BX217" s="33"/>
      <c r="BY217" s="33"/>
      <c r="BZ217" s="33"/>
      <c r="CA217" s="33"/>
      <c r="CB217" s="33"/>
      <c r="CC217" s="33"/>
    </row>
    <row r="218" spans="1:98" s="29" customFormat="1" ht="24.75" customHeight="1" x14ac:dyDescent="0.2">
      <c r="A218" s="70"/>
      <c r="D218" s="384"/>
      <c r="E218" s="70"/>
      <c r="F218" s="70"/>
      <c r="G218" s="70"/>
      <c r="H218" s="70"/>
      <c r="I218" s="70"/>
      <c r="J218" s="70"/>
      <c r="K218" s="70"/>
      <c r="L218" s="70"/>
      <c r="M218" s="70"/>
      <c r="N218" s="70"/>
      <c r="O218" s="70"/>
      <c r="P218" s="70"/>
      <c r="Q218" s="70"/>
      <c r="AE218" s="57"/>
      <c r="AS218" s="57"/>
      <c r="AT218" s="170">
        <f>SUM(AG216+AT216)</f>
        <v>998400</v>
      </c>
      <c r="AU218" s="170">
        <f t="shared" ref="AU218:BE218" si="177">SUM(AH216+AU216)</f>
        <v>0</v>
      </c>
      <c r="AV218" s="170">
        <f t="shared" si="177"/>
        <v>0</v>
      </c>
      <c r="AW218" s="170">
        <f t="shared" si="177"/>
        <v>0</v>
      </c>
      <c r="AX218" s="170">
        <f t="shared" si="177"/>
        <v>0</v>
      </c>
      <c r="AY218" s="170">
        <f t="shared" si="177"/>
        <v>0</v>
      </c>
      <c r="AZ218" s="170">
        <f t="shared" si="177"/>
        <v>0</v>
      </c>
      <c r="BA218" s="170">
        <f t="shared" si="177"/>
        <v>0</v>
      </c>
      <c r="BB218" s="170">
        <f t="shared" si="177"/>
        <v>0</v>
      </c>
      <c r="BC218" s="170">
        <f t="shared" si="177"/>
        <v>0</v>
      </c>
      <c r="BD218" s="170">
        <f t="shared" si="177"/>
        <v>0</v>
      </c>
      <c r="BE218" s="170">
        <f t="shared" si="177"/>
        <v>0</v>
      </c>
      <c r="BF218" s="170">
        <f>SUM(AT218:BE218)</f>
        <v>998400</v>
      </c>
      <c r="BG218" s="57"/>
      <c r="BH218" s="76"/>
      <c r="BI218" s="77">
        <f>SUM(BI216-BI217)</f>
        <v>0</v>
      </c>
      <c r="BJ218" s="57" t="s">
        <v>77</v>
      </c>
      <c r="BK218" s="57"/>
      <c r="BL218" s="33"/>
      <c r="BM218" s="33"/>
      <c r="BN218" s="33"/>
      <c r="BO218" s="33"/>
      <c r="BP218" s="33"/>
      <c r="BQ218" s="33"/>
      <c r="BR218" s="33"/>
      <c r="BS218" s="33"/>
      <c r="BT218" s="33"/>
      <c r="BU218" s="33"/>
      <c r="BV218" s="33"/>
      <c r="BW218" s="33"/>
      <c r="BX218" s="33"/>
      <c r="BY218" s="33"/>
      <c r="BZ218" s="33"/>
      <c r="CA218" s="33"/>
      <c r="CB218" s="33"/>
      <c r="CC218" s="33"/>
    </row>
    <row r="219" spans="1:98" s="29" customFormat="1" ht="16.5" customHeight="1" x14ac:dyDescent="0.2">
      <c r="A219" s="1015" t="s">
        <v>43</v>
      </c>
      <c r="B219" s="1016"/>
      <c r="C219" s="171" t="s">
        <v>192</v>
      </c>
      <c r="D219" s="380"/>
      <c r="E219" s="32"/>
      <c r="F219" s="32"/>
      <c r="G219" s="32"/>
      <c r="H219" s="32"/>
      <c r="I219" s="32"/>
      <c r="J219" s="32"/>
      <c r="K219" s="32"/>
      <c r="L219" s="32"/>
      <c r="M219" s="32"/>
      <c r="N219" s="32"/>
      <c r="O219" s="32"/>
      <c r="P219" s="32"/>
      <c r="Q219" s="32"/>
      <c r="R219" s="32"/>
      <c r="S219" s="32"/>
      <c r="T219" s="174"/>
      <c r="U219" s="174"/>
      <c r="V219" s="174"/>
      <c r="W219" s="174"/>
      <c r="X219" s="174"/>
      <c r="Y219" s="174"/>
      <c r="Z219" s="174"/>
      <c r="AA219" s="174"/>
      <c r="AB219" s="174"/>
      <c r="AC219" s="174"/>
      <c r="AD219" s="174"/>
      <c r="AE219" s="175"/>
      <c r="AF219" s="32"/>
      <c r="AG219" s="174"/>
      <c r="AH219" s="174"/>
      <c r="AI219" s="174"/>
      <c r="AJ219" s="174"/>
      <c r="AK219" s="174"/>
      <c r="AL219" s="174"/>
      <c r="AM219" s="174"/>
      <c r="AN219" s="174"/>
      <c r="AO219" s="174"/>
      <c r="AP219" s="174"/>
      <c r="AQ219" s="174"/>
      <c r="AR219" s="174"/>
      <c r="AS219" s="176"/>
      <c r="AT219" s="174"/>
      <c r="AU219" s="174"/>
      <c r="AV219" s="174"/>
      <c r="AW219" s="174"/>
      <c r="AX219" s="174"/>
      <c r="AY219" s="174"/>
      <c r="AZ219" s="174"/>
      <c r="BA219" s="174"/>
      <c r="BB219" s="174"/>
      <c r="BC219" s="174"/>
      <c r="BD219" s="174"/>
      <c r="BE219" s="174"/>
      <c r="BF219" s="176"/>
      <c r="BG219" s="176"/>
      <c r="BH219" s="173"/>
      <c r="BI219" s="177"/>
      <c r="BJ219" s="173"/>
      <c r="BK219" s="174"/>
      <c r="BL219" s="174"/>
      <c r="BM219" s="174"/>
      <c r="BN219" s="174"/>
      <c r="BO219" s="174"/>
      <c r="BP219" s="175"/>
      <c r="BQ219" s="174"/>
      <c r="BR219" s="174"/>
      <c r="BS219" s="174"/>
      <c r="BT219" s="174"/>
      <c r="BU219" s="174"/>
      <c r="BV219" s="176"/>
      <c r="BW219" s="176"/>
      <c r="BX219" s="176"/>
      <c r="BY219" s="173"/>
      <c r="BZ219" s="177"/>
      <c r="CA219" s="176"/>
      <c r="CB219" s="176"/>
      <c r="CC219" s="33"/>
      <c r="CD219" s="33"/>
      <c r="CE219" s="33"/>
      <c r="CF219" s="33"/>
      <c r="CG219" s="33"/>
      <c r="CH219" s="178"/>
      <c r="CI219" s="33"/>
      <c r="CJ219" s="33"/>
      <c r="CK219" s="33"/>
      <c r="CL219" s="33"/>
      <c r="CM219" s="33"/>
      <c r="CN219" s="33"/>
      <c r="CO219" s="33"/>
      <c r="CP219" s="33"/>
      <c r="CQ219" s="33"/>
      <c r="CR219" s="33"/>
      <c r="CS219" s="33"/>
      <c r="CT219" s="33"/>
    </row>
    <row r="220" spans="1:98" s="29" customFormat="1" ht="16.5" customHeight="1" x14ac:dyDescent="0.2">
      <c r="A220" s="1017" t="s">
        <v>44</v>
      </c>
      <c r="B220" s="1018"/>
      <c r="C220" s="180" t="s">
        <v>151</v>
      </c>
      <c r="D220" s="381"/>
      <c r="E220" s="181"/>
      <c r="F220" s="181"/>
      <c r="G220" s="181"/>
      <c r="H220" s="181"/>
      <c r="I220" s="181"/>
      <c r="J220" s="181"/>
      <c r="K220" s="181"/>
      <c r="L220" s="181"/>
      <c r="M220" s="181"/>
      <c r="N220" s="181"/>
      <c r="O220" s="181"/>
      <c r="P220" s="181"/>
      <c r="Q220" s="181"/>
      <c r="R220" s="181"/>
      <c r="S220" s="181"/>
      <c r="T220" s="182"/>
      <c r="U220" s="182"/>
      <c r="V220" s="182"/>
      <c r="W220" s="182"/>
      <c r="X220" s="182"/>
      <c r="Y220" s="182"/>
      <c r="Z220" s="182"/>
      <c r="AA220" s="182"/>
      <c r="AB220" s="182"/>
      <c r="AC220" s="182"/>
      <c r="AD220" s="182"/>
      <c r="AE220" s="183"/>
      <c r="AF220" s="181"/>
      <c r="AG220" s="182"/>
      <c r="AH220" s="182"/>
      <c r="AI220" s="182"/>
      <c r="AJ220" s="182"/>
      <c r="AK220" s="182"/>
      <c r="AL220" s="182"/>
      <c r="AM220" s="182"/>
      <c r="AN220" s="182"/>
      <c r="AO220" s="182"/>
      <c r="AP220" s="182"/>
      <c r="AQ220" s="182"/>
      <c r="AR220" s="182"/>
      <c r="AS220" s="183"/>
      <c r="AT220" s="182"/>
      <c r="AU220" s="182"/>
      <c r="AV220" s="182"/>
      <c r="AW220" s="182"/>
      <c r="AX220" s="182"/>
      <c r="AY220" s="182"/>
      <c r="AZ220" s="182"/>
      <c r="BA220" s="182"/>
      <c r="BB220" s="182"/>
      <c r="BC220" s="182"/>
      <c r="BD220" s="182"/>
      <c r="BE220" s="182"/>
      <c r="BF220" s="183"/>
      <c r="BG220" s="183"/>
      <c r="BH220" s="179"/>
      <c r="BI220" s="184"/>
      <c r="BJ220" s="173"/>
      <c r="BK220" s="32"/>
      <c r="BL220" s="32"/>
      <c r="BM220" s="32"/>
      <c r="BN220" s="32"/>
      <c r="BO220" s="32"/>
      <c r="BP220" s="32"/>
      <c r="BQ220" s="32"/>
      <c r="BR220" s="32"/>
      <c r="BS220" s="32"/>
      <c r="BT220" s="32"/>
      <c r="BU220" s="32"/>
      <c r="BV220" s="32"/>
      <c r="BW220" s="32"/>
      <c r="BX220" s="32"/>
      <c r="BY220" s="32"/>
      <c r="BZ220" s="32"/>
      <c r="CA220" s="176"/>
      <c r="CB220" s="176"/>
      <c r="CC220" s="33">
        <v>1100000</v>
      </c>
      <c r="CD220" s="33"/>
      <c r="CE220" s="33"/>
      <c r="CF220" s="33"/>
      <c r="CG220" s="33"/>
      <c r="CH220" s="178"/>
      <c r="CI220" s="33"/>
      <c r="CJ220" s="33"/>
      <c r="CK220" s="33"/>
      <c r="CL220" s="33"/>
      <c r="CM220" s="33"/>
      <c r="CN220" s="33"/>
      <c r="CO220" s="33"/>
      <c r="CP220" s="33"/>
      <c r="CQ220" s="33"/>
      <c r="CR220" s="33"/>
      <c r="CS220" s="33"/>
      <c r="CT220" s="33"/>
    </row>
    <row r="221" spans="1:98" s="8" customFormat="1" ht="48.75" customHeight="1" x14ac:dyDescent="0.2">
      <c r="A221" s="1019" t="s">
        <v>45</v>
      </c>
      <c r="B221" s="1022" t="s">
        <v>46</v>
      </c>
      <c r="C221" s="1022" t="s">
        <v>62</v>
      </c>
      <c r="D221" s="1025" t="s">
        <v>47</v>
      </c>
      <c r="E221" s="1025"/>
      <c r="F221" s="1025"/>
      <c r="G221" s="1025"/>
      <c r="H221" s="1025"/>
      <c r="I221" s="1025"/>
      <c r="J221" s="1025"/>
      <c r="K221" s="1025"/>
      <c r="L221" s="1025"/>
      <c r="M221" s="1025"/>
      <c r="N221" s="1025"/>
      <c r="O221" s="1025"/>
      <c r="P221" s="1025"/>
      <c r="Q221" s="1025"/>
      <c r="R221" s="1022" t="s">
        <v>59</v>
      </c>
      <c r="S221" s="1036" t="s">
        <v>56</v>
      </c>
      <c r="T221" s="1037"/>
      <c r="U221" s="1037"/>
      <c r="V221" s="1037"/>
      <c r="W221" s="1037"/>
      <c r="X221" s="1037"/>
      <c r="Y221" s="1037"/>
      <c r="Z221" s="1037"/>
      <c r="AA221" s="1037"/>
      <c r="AB221" s="1037"/>
      <c r="AC221" s="1037"/>
      <c r="AD221" s="1037"/>
      <c r="AE221" s="1038"/>
      <c r="AF221" s="1039" t="s">
        <v>38</v>
      </c>
      <c r="AG221" s="1039"/>
      <c r="AH221" s="1039"/>
      <c r="AI221" s="1039"/>
      <c r="AJ221" s="1039"/>
      <c r="AK221" s="1039"/>
      <c r="AL221" s="1039"/>
      <c r="AM221" s="1039"/>
      <c r="AN221" s="1039"/>
      <c r="AO221" s="1039"/>
      <c r="AP221" s="1039"/>
      <c r="AQ221" s="1039"/>
      <c r="AR221" s="1039"/>
      <c r="AS221" s="1039"/>
      <c r="AT221" s="1040" t="s">
        <v>82</v>
      </c>
      <c r="AU221" s="1041"/>
      <c r="AV221" s="1041"/>
      <c r="AW221" s="1041"/>
      <c r="AX221" s="1041"/>
      <c r="AY221" s="1041"/>
      <c r="AZ221" s="1041"/>
      <c r="BA221" s="1041"/>
      <c r="BB221" s="1041"/>
      <c r="BC221" s="1041"/>
      <c r="BD221" s="1041"/>
      <c r="BE221" s="1041"/>
      <c r="BF221" s="1042"/>
      <c r="BG221" s="1022" t="s">
        <v>78</v>
      </c>
      <c r="BH221" s="1022" t="s">
        <v>561</v>
      </c>
      <c r="BI221" s="1026" t="s">
        <v>79</v>
      </c>
      <c r="BJ221" s="173"/>
      <c r="BK221" s="32"/>
      <c r="BL221" s="32"/>
      <c r="BM221" s="32"/>
      <c r="BN221" s="32"/>
      <c r="BO221" s="32"/>
      <c r="BP221" s="32"/>
      <c r="BQ221" s="32"/>
      <c r="BR221" s="32"/>
      <c r="BS221" s="32"/>
      <c r="BT221" s="32"/>
      <c r="BU221" s="32"/>
      <c r="BV221" s="32"/>
      <c r="BW221" s="32"/>
      <c r="BX221" s="32"/>
      <c r="BY221" s="32"/>
      <c r="BZ221" s="32"/>
      <c r="CA221" s="34"/>
      <c r="CB221" s="34"/>
    </row>
    <row r="222" spans="1:98" s="8" customFormat="1" ht="48.75" customHeight="1" x14ac:dyDescent="0.2">
      <c r="A222" s="1020"/>
      <c r="B222" s="1023"/>
      <c r="C222" s="1023"/>
      <c r="D222" s="1029" t="s">
        <v>57</v>
      </c>
      <c r="E222" s="1031" t="s">
        <v>58</v>
      </c>
      <c r="F222" s="1032"/>
      <c r="G222" s="1032"/>
      <c r="H222" s="1032"/>
      <c r="I222" s="1032"/>
      <c r="J222" s="1032"/>
      <c r="K222" s="1032"/>
      <c r="L222" s="1032"/>
      <c r="M222" s="1032"/>
      <c r="N222" s="1032"/>
      <c r="O222" s="1032"/>
      <c r="P222" s="1032"/>
      <c r="Q222" s="1032"/>
      <c r="R222" s="1023"/>
      <c r="S222" s="1033" t="s">
        <v>57</v>
      </c>
      <c r="T222" s="1031" t="s">
        <v>58</v>
      </c>
      <c r="U222" s="1032"/>
      <c r="V222" s="1032"/>
      <c r="W222" s="1032"/>
      <c r="X222" s="1032"/>
      <c r="Y222" s="1032"/>
      <c r="Z222" s="1032"/>
      <c r="AA222" s="1032"/>
      <c r="AB222" s="1032"/>
      <c r="AC222" s="1032"/>
      <c r="AD222" s="1032"/>
      <c r="AE222" s="1035"/>
      <c r="AF222" s="1033" t="s">
        <v>57</v>
      </c>
      <c r="AG222" s="1031" t="s">
        <v>58</v>
      </c>
      <c r="AH222" s="1032"/>
      <c r="AI222" s="1032"/>
      <c r="AJ222" s="1032"/>
      <c r="AK222" s="1032"/>
      <c r="AL222" s="1032"/>
      <c r="AM222" s="1032"/>
      <c r="AN222" s="1032"/>
      <c r="AO222" s="1032"/>
      <c r="AP222" s="1032"/>
      <c r="AQ222" s="1032"/>
      <c r="AR222" s="1032"/>
      <c r="AS222" s="1035"/>
      <c r="AT222" s="1043"/>
      <c r="AU222" s="1044"/>
      <c r="AV222" s="1044"/>
      <c r="AW222" s="1044"/>
      <c r="AX222" s="1044"/>
      <c r="AY222" s="1044"/>
      <c r="AZ222" s="1044"/>
      <c r="BA222" s="1044"/>
      <c r="BB222" s="1044"/>
      <c r="BC222" s="1044"/>
      <c r="BD222" s="1044"/>
      <c r="BE222" s="1044"/>
      <c r="BF222" s="1045"/>
      <c r="BG222" s="1023"/>
      <c r="BH222" s="1023"/>
      <c r="BI222" s="1027"/>
      <c r="BJ222" s="173"/>
      <c r="BK222" s="32"/>
      <c r="BL222" s="32"/>
      <c r="BM222" s="32"/>
      <c r="BN222" s="32"/>
      <c r="BO222" s="32"/>
      <c r="BP222" s="32"/>
      <c r="BQ222" s="32"/>
      <c r="BR222" s="32"/>
      <c r="BS222" s="32"/>
      <c r="BT222" s="32"/>
      <c r="BU222" s="32"/>
      <c r="BV222" s="32"/>
      <c r="BW222" s="32"/>
      <c r="BX222" s="32"/>
      <c r="BY222" s="32"/>
      <c r="BZ222" s="32"/>
      <c r="CA222" s="34"/>
      <c r="CB222" s="34"/>
    </row>
    <row r="223" spans="1:98" s="6" customFormat="1" ht="28.5" customHeight="1" x14ac:dyDescent="0.2">
      <c r="A223" s="1021"/>
      <c r="B223" s="1024"/>
      <c r="C223" s="1024"/>
      <c r="D223" s="1030"/>
      <c r="E223" s="35">
        <v>1</v>
      </c>
      <c r="F223" s="35">
        <v>2</v>
      </c>
      <c r="G223" s="35">
        <v>3</v>
      </c>
      <c r="H223" s="35">
        <v>4</v>
      </c>
      <c r="I223" s="35">
        <v>5</v>
      </c>
      <c r="J223" s="35">
        <v>6</v>
      </c>
      <c r="K223" s="35">
        <v>7</v>
      </c>
      <c r="L223" s="35">
        <v>8</v>
      </c>
      <c r="M223" s="35">
        <v>9</v>
      </c>
      <c r="N223" s="35">
        <v>10</v>
      </c>
      <c r="O223" s="35">
        <v>11</v>
      </c>
      <c r="P223" s="35">
        <v>12</v>
      </c>
      <c r="Q223" s="35" t="s">
        <v>61</v>
      </c>
      <c r="R223" s="1024"/>
      <c r="S223" s="1034"/>
      <c r="T223" s="35">
        <v>1</v>
      </c>
      <c r="U223" s="35">
        <v>2</v>
      </c>
      <c r="V223" s="35">
        <v>3</v>
      </c>
      <c r="W223" s="35">
        <v>4</v>
      </c>
      <c r="X223" s="35">
        <v>5</v>
      </c>
      <c r="Y223" s="35">
        <v>6</v>
      </c>
      <c r="Z223" s="35">
        <v>7</v>
      </c>
      <c r="AA223" s="35">
        <v>8</v>
      </c>
      <c r="AB223" s="35">
        <v>9</v>
      </c>
      <c r="AC223" s="35">
        <v>10</v>
      </c>
      <c r="AD223" s="35">
        <v>11</v>
      </c>
      <c r="AE223" s="35">
        <v>12</v>
      </c>
      <c r="AF223" s="1034"/>
      <c r="AG223" s="35">
        <v>1</v>
      </c>
      <c r="AH223" s="35">
        <v>2</v>
      </c>
      <c r="AI223" s="35">
        <v>3</v>
      </c>
      <c r="AJ223" s="35">
        <v>4</v>
      </c>
      <c r="AK223" s="35">
        <v>5</v>
      </c>
      <c r="AL223" s="35">
        <v>6</v>
      </c>
      <c r="AM223" s="35">
        <v>7</v>
      </c>
      <c r="AN223" s="35">
        <v>8</v>
      </c>
      <c r="AO223" s="35">
        <v>9</v>
      </c>
      <c r="AP223" s="35">
        <v>10</v>
      </c>
      <c r="AQ223" s="35">
        <v>11</v>
      </c>
      <c r="AR223" s="35">
        <v>12</v>
      </c>
      <c r="AS223" s="35" t="s">
        <v>51</v>
      </c>
      <c r="AT223" s="266">
        <v>1</v>
      </c>
      <c r="AU223" s="266">
        <v>2</v>
      </c>
      <c r="AV223" s="266">
        <v>3</v>
      </c>
      <c r="AW223" s="266">
        <v>4</v>
      </c>
      <c r="AX223" s="266">
        <v>5</v>
      </c>
      <c r="AY223" s="266">
        <v>6</v>
      </c>
      <c r="AZ223" s="266">
        <v>7</v>
      </c>
      <c r="BA223" s="266">
        <v>8</v>
      </c>
      <c r="BB223" s="266">
        <v>9</v>
      </c>
      <c r="BC223" s="266">
        <v>10</v>
      </c>
      <c r="BD223" s="266">
        <v>11</v>
      </c>
      <c r="BE223" s="266">
        <v>12</v>
      </c>
      <c r="BF223" s="35" t="s">
        <v>51</v>
      </c>
      <c r="BG223" s="1024"/>
      <c r="BH223" s="1024"/>
      <c r="BI223" s="1028"/>
      <c r="BJ223" s="7"/>
      <c r="BK223" s="3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</row>
    <row r="224" spans="1:98" s="7" customFormat="1" ht="24.75" customHeight="1" x14ac:dyDescent="0.2">
      <c r="A224" s="58"/>
      <c r="B224" s="949" t="s">
        <v>154</v>
      </c>
      <c r="C224" s="38" t="s">
        <v>65</v>
      </c>
      <c r="D224" s="954">
        <v>30</v>
      </c>
      <c r="E224" s="107">
        <v>30</v>
      </c>
      <c r="F224" s="39"/>
      <c r="G224" s="39"/>
      <c r="H224" s="39"/>
      <c r="I224" s="39"/>
      <c r="J224" s="39"/>
      <c r="K224" s="39"/>
      <c r="L224" s="39"/>
      <c r="M224" s="39"/>
      <c r="N224" s="39"/>
      <c r="O224" s="39"/>
      <c r="P224" s="39"/>
      <c r="Q224" s="40">
        <f>SUM(E224:P224)</f>
        <v>30</v>
      </c>
      <c r="R224" s="108" t="s">
        <v>71</v>
      </c>
      <c r="S224" s="951">
        <v>8800</v>
      </c>
      <c r="T224" s="109">
        <v>8000</v>
      </c>
      <c r="U224" s="42"/>
      <c r="V224" s="42"/>
      <c r="W224" s="42"/>
      <c r="X224" s="42"/>
      <c r="Y224" s="42"/>
      <c r="Z224" s="42"/>
      <c r="AA224" s="42"/>
      <c r="AB224" s="42"/>
      <c r="AC224" s="42"/>
      <c r="AD224" s="42"/>
      <c r="AE224" s="42"/>
      <c r="AF224" s="94">
        <f t="shared" ref="AF224:AF226" si="178">SUM(Q224*S224)</f>
        <v>264000</v>
      </c>
      <c r="AG224" s="95">
        <f t="shared" ref="AG224:AI226" si="179">T224*E224</f>
        <v>240000</v>
      </c>
      <c r="AH224" s="95">
        <f t="shared" si="179"/>
        <v>0</v>
      </c>
      <c r="AI224" s="95">
        <f t="shared" si="179"/>
        <v>0</v>
      </c>
      <c r="AJ224" s="95">
        <f t="shared" ref="AJ224:AR226" si="180">W224*H224</f>
        <v>0</v>
      </c>
      <c r="AK224" s="95">
        <f t="shared" si="180"/>
        <v>0</v>
      </c>
      <c r="AL224" s="95">
        <f t="shared" si="180"/>
        <v>0</v>
      </c>
      <c r="AM224" s="95">
        <f t="shared" si="180"/>
        <v>0</v>
      </c>
      <c r="AN224" s="95">
        <f t="shared" si="180"/>
        <v>0</v>
      </c>
      <c r="AO224" s="95">
        <f t="shared" si="180"/>
        <v>0</v>
      </c>
      <c r="AP224" s="95">
        <f t="shared" si="180"/>
        <v>0</v>
      </c>
      <c r="AQ224" s="95">
        <f t="shared" si="180"/>
        <v>0</v>
      </c>
      <c r="AR224" s="95">
        <f t="shared" si="180"/>
        <v>0</v>
      </c>
      <c r="AS224" s="96">
        <f>SUM(AG224:AR224)</f>
        <v>240000</v>
      </c>
      <c r="AT224" s="95">
        <f>SUM(AG224*4%)</f>
        <v>9600</v>
      </c>
      <c r="AU224" s="95">
        <f t="shared" ref="AU224:AV226" si="181">SUM(AH224*14%)</f>
        <v>0</v>
      </c>
      <c r="AV224" s="95">
        <f t="shared" si="181"/>
        <v>0</v>
      </c>
      <c r="AW224" s="95">
        <f t="shared" ref="AW224:BE226" si="182">SUM(AJ224*14%)</f>
        <v>0</v>
      </c>
      <c r="AX224" s="95">
        <f t="shared" si="182"/>
        <v>0</v>
      </c>
      <c r="AY224" s="95">
        <f t="shared" si="182"/>
        <v>0</v>
      </c>
      <c r="AZ224" s="95">
        <f t="shared" si="182"/>
        <v>0</v>
      </c>
      <c r="BA224" s="95">
        <f t="shared" si="182"/>
        <v>0</v>
      </c>
      <c r="BB224" s="95">
        <f t="shared" si="182"/>
        <v>0</v>
      </c>
      <c r="BC224" s="95">
        <f t="shared" si="182"/>
        <v>0</v>
      </c>
      <c r="BD224" s="95">
        <f t="shared" si="182"/>
        <v>0</v>
      </c>
      <c r="BE224" s="95">
        <f t="shared" si="182"/>
        <v>0</v>
      </c>
      <c r="BF224" s="97">
        <f>SUM(AT224:BE224)</f>
        <v>9600</v>
      </c>
      <c r="BG224" s="98">
        <f>AF224-AS224-BF224</f>
        <v>14400</v>
      </c>
      <c r="BH224" s="99">
        <f>S224*D224</f>
        <v>264000</v>
      </c>
      <c r="BI224" s="100">
        <f>BH224-AS224-BF224</f>
        <v>14400</v>
      </c>
      <c r="BJ224" s="268">
        <f>SUM(Q224/D224)</f>
        <v>1</v>
      </c>
      <c r="BK224" s="52"/>
      <c r="BL224" s="52"/>
      <c r="BM224" s="52"/>
      <c r="BN224" s="52"/>
      <c r="BO224" s="52"/>
      <c r="BP224" s="61"/>
      <c r="BQ224" s="61"/>
      <c r="BR224" s="61"/>
      <c r="BS224" s="61"/>
      <c r="BT224" s="61"/>
      <c r="BU224" s="61"/>
      <c r="BV224" s="61"/>
      <c r="BW224" s="61"/>
      <c r="BX224" s="61"/>
      <c r="BY224" s="61"/>
      <c r="BZ224" s="61"/>
      <c r="CA224" s="61"/>
      <c r="CB224" s="61"/>
    </row>
    <row r="225" spans="1:98" s="7" customFormat="1" ht="24.75" customHeight="1" x14ac:dyDescent="0.2">
      <c r="A225" s="58"/>
      <c r="B225" s="949" t="s">
        <v>155</v>
      </c>
      <c r="C225" s="38" t="s">
        <v>65</v>
      </c>
      <c r="D225" s="954">
        <v>30</v>
      </c>
      <c r="E225" s="107">
        <v>30</v>
      </c>
      <c r="F225" s="39"/>
      <c r="G225" s="39"/>
      <c r="H225" s="39"/>
      <c r="I225" s="39"/>
      <c r="J225" s="39"/>
      <c r="K225" s="39"/>
      <c r="L225" s="39"/>
      <c r="M225" s="39"/>
      <c r="N225" s="39"/>
      <c r="O225" s="39"/>
      <c r="P225" s="39"/>
      <c r="Q225" s="40">
        <f>SUM(E225:P225)</f>
        <v>30</v>
      </c>
      <c r="R225" s="108" t="s">
        <v>71</v>
      </c>
      <c r="S225" s="951">
        <v>24200</v>
      </c>
      <c r="T225" s="109">
        <v>22000</v>
      </c>
      <c r="U225" s="42"/>
      <c r="V225" s="42"/>
      <c r="W225" s="42"/>
      <c r="X225" s="42"/>
      <c r="Y225" s="42"/>
      <c r="Z225" s="42"/>
      <c r="AA225" s="42"/>
      <c r="AB225" s="42"/>
      <c r="AC225" s="42"/>
      <c r="AD225" s="42"/>
      <c r="AE225" s="42"/>
      <c r="AF225" s="94">
        <f t="shared" si="178"/>
        <v>726000</v>
      </c>
      <c r="AG225" s="95">
        <f t="shared" si="179"/>
        <v>660000</v>
      </c>
      <c r="AH225" s="95">
        <f t="shared" si="179"/>
        <v>0</v>
      </c>
      <c r="AI225" s="95">
        <f t="shared" si="179"/>
        <v>0</v>
      </c>
      <c r="AJ225" s="95">
        <f t="shared" si="180"/>
        <v>0</v>
      </c>
      <c r="AK225" s="95">
        <f t="shared" si="180"/>
        <v>0</v>
      </c>
      <c r="AL225" s="95">
        <f t="shared" si="180"/>
        <v>0</v>
      </c>
      <c r="AM225" s="95">
        <f t="shared" si="180"/>
        <v>0</v>
      </c>
      <c r="AN225" s="95">
        <f t="shared" si="180"/>
        <v>0</v>
      </c>
      <c r="AO225" s="95">
        <f t="shared" si="180"/>
        <v>0</v>
      </c>
      <c r="AP225" s="95">
        <f t="shared" si="180"/>
        <v>0</v>
      </c>
      <c r="AQ225" s="95">
        <f t="shared" si="180"/>
        <v>0</v>
      </c>
      <c r="AR225" s="95">
        <f t="shared" si="180"/>
        <v>0</v>
      </c>
      <c r="AS225" s="96">
        <f>SUM(AG225:AR225)</f>
        <v>660000</v>
      </c>
      <c r="AT225" s="95">
        <f t="shared" ref="AT225:AT226" si="183">SUM(AG225*4%)</f>
        <v>26400</v>
      </c>
      <c r="AU225" s="95">
        <f t="shared" si="181"/>
        <v>0</v>
      </c>
      <c r="AV225" s="95">
        <f t="shared" si="181"/>
        <v>0</v>
      </c>
      <c r="AW225" s="95">
        <f t="shared" si="182"/>
        <v>0</v>
      </c>
      <c r="AX225" s="95">
        <f t="shared" si="182"/>
        <v>0</v>
      </c>
      <c r="AY225" s="95">
        <f t="shared" si="182"/>
        <v>0</v>
      </c>
      <c r="AZ225" s="95">
        <f t="shared" si="182"/>
        <v>0</v>
      </c>
      <c r="BA225" s="95">
        <f t="shared" si="182"/>
        <v>0</v>
      </c>
      <c r="BB225" s="95">
        <f t="shared" si="182"/>
        <v>0</v>
      </c>
      <c r="BC225" s="95">
        <f t="shared" si="182"/>
        <v>0</v>
      </c>
      <c r="BD225" s="95">
        <f t="shared" si="182"/>
        <v>0</v>
      </c>
      <c r="BE225" s="95">
        <f t="shared" si="182"/>
        <v>0</v>
      </c>
      <c r="BF225" s="97">
        <f>SUM(AT225:BE225)</f>
        <v>26400</v>
      </c>
      <c r="BG225" s="98">
        <f>AF225-AS225-BF225</f>
        <v>39600</v>
      </c>
      <c r="BH225" s="99">
        <f>S225*D225</f>
        <v>726000</v>
      </c>
      <c r="BI225" s="100">
        <f>BH225-AS225-BF225</f>
        <v>39600</v>
      </c>
      <c r="BJ225" s="268">
        <f>SUM(Q225/D225)</f>
        <v>1</v>
      </c>
      <c r="BK225" s="52"/>
      <c r="BL225" s="52"/>
      <c r="BM225" s="52"/>
      <c r="BN225" s="52"/>
      <c r="BO225" s="52"/>
      <c r="BP225" s="61"/>
      <c r="BQ225" s="61"/>
      <c r="BR225" s="61"/>
      <c r="BS225" s="61"/>
      <c r="BT225" s="61"/>
      <c r="BU225" s="61"/>
      <c r="BV225" s="61"/>
      <c r="BW225" s="61"/>
      <c r="BX225" s="61"/>
      <c r="BY225" s="61"/>
      <c r="BZ225" s="61"/>
      <c r="CA225" s="61"/>
      <c r="CB225" s="61"/>
    </row>
    <row r="226" spans="1:98" s="7" customFormat="1" ht="24.75" customHeight="1" thickBot="1" x14ac:dyDescent="0.25">
      <c r="A226" s="58"/>
      <c r="B226" s="949" t="s">
        <v>72</v>
      </c>
      <c r="C226" s="38" t="s">
        <v>65</v>
      </c>
      <c r="D226" s="954">
        <v>2</v>
      </c>
      <c r="E226" s="107">
        <v>2</v>
      </c>
      <c r="F226" s="39"/>
      <c r="G226" s="39"/>
      <c r="H226" s="39"/>
      <c r="I226" s="39"/>
      <c r="J226" s="39"/>
      <c r="K226" s="39"/>
      <c r="L226" s="39"/>
      <c r="M226" s="39"/>
      <c r="N226" s="39"/>
      <c r="O226" s="39"/>
      <c r="P226" s="39"/>
      <c r="Q226" s="40">
        <f>SUM(E226:P226)</f>
        <v>2</v>
      </c>
      <c r="R226" s="108" t="s">
        <v>55</v>
      </c>
      <c r="S226" s="951">
        <v>35000</v>
      </c>
      <c r="T226" s="109">
        <v>30000</v>
      </c>
      <c r="U226" s="42"/>
      <c r="V226" s="42"/>
      <c r="W226" s="42"/>
      <c r="X226" s="42"/>
      <c r="Y226" s="42"/>
      <c r="Z226" s="42"/>
      <c r="AA226" s="42"/>
      <c r="AB226" s="42"/>
      <c r="AC226" s="42"/>
      <c r="AD226" s="42"/>
      <c r="AE226" s="42"/>
      <c r="AF226" s="94">
        <f t="shared" si="178"/>
        <v>70000</v>
      </c>
      <c r="AG226" s="95">
        <f t="shared" si="179"/>
        <v>60000</v>
      </c>
      <c r="AH226" s="95">
        <f t="shared" si="179"/>
        <v>0</v>
      </c>
      <c r="AI226" s="95">
        <f t="shared" si="179"/>
        <v>0</v>
      </c>
      <c r="AJ226" s="95">
        <f t="shared" si="180"/>
        <v>0</v>
      </c>
      <c r="AK226" s="95">
        <f t="shared" si="180"/>
        <v>0</v>
      </c>
      <c r="AL226" s="95">
        <f t="shared" si="180"/>
        <v>0</v>
      </c>
      <c r="AM226" s="95">
        <f t="shared" si="180"/>
        <v>0</v>
      </c>
      <c r="AN226" s="95">
        <f t="shared" si="180"/>
        <v>0</v>
      </c>
      <c r="AO226" s="95">
        <f t="shared" si="180"/>
        <v>0</v>
      </c>
      <c r="AP226" s="95">
        <f t="shared" si="180"/>
        <v>0</v>
      </c>
      <c r="AQ226" s="95">
        <f t="shared" si="180"/>
        <v>0</v>
      </c>
      <c r="AR226" s="95">
        <f t="shared" si="180"/>
        <v>0</v>
      </c>
      <c r="AS226" s="96">
        <f>SUM(AG226:AR226)</f>
        <v>60000</v>
      </c>
      <c r="AT226" s="95">
        <f t="shared" si="183"/>
        <v>2400</v>
      </c>
      <c r="AU226" s="95">
        <f t="shared" si="181"/>
        <v>0</v>
      </c>
      <c r="AV226" s="95">
        <f t="shared" si="181"/>
        <v>0</v>
      </c>
      <c r="AW226" s="95">
        <f t="shared" si="182"/>
        <v>0</v>
      </c>
      <c r="AX226" s="95">
        <f t="shared" si="182"/>
        <v>0</v>
      </c>
      <c r="AY226" s="95">
        <f t="shared" si="182"/>
        <v>0</v>
      </c>
      <c r="AZ226" s="95">
        <f t="shared" si="182"/>
        <v>0</v>
      </c>
      <c r="BA226" s="95">
        <f t="shared" si="182"/>
        <v>0</v>
      </c>
      <c r="BB226" s="95">
        <f t="shared" si="182"/>
        <v>0</v>
      </c>
      <c r="BC226" s="95">
        <f t="shared" si="182"/>
        <v>0</v>
      </c>
      <c r="BD226" s="95">
        <f t="shared" si="182"/>
        <v>0</v>
      </c>
      <c r="BE226" s="95">
        <f t="shared" si="182"/>
        <v>0</v>
      </c>
      <c r="BF226" s="97">
        <f>SUM(AT226:BE226)</f>
        <v>2400</v>
      </c>
      <c r="BG226" s="98">
        <f>AF226-AS226-BF226</f>
        <v>7600</v>
      </c>
      <c r="BH226" s="99">
        <f>S226*D226</f>
        <v>70000</v>
      </c>
      <c r="BI226" s="100">
        <f>BH226-AS226-BF226</f>
        <v>7600</v>
      </c>
      <c r="BJ226" s="268">
        <f>SUM(Q226/D226)</f>
        <v>1</v>
      </c>
      <c r="BK226" s="52"/>
      <c r="BL226" s="52"/>
      <c r="BM226" s="52"/>
      <c r="BN226" s="52"/>
      <c r="BO226" s="52"/>
      <c r="BP226" s="52"/>
      <c r="BQ226" s="61"/>
      <c r="BR226" s="61"/>
      <c r="BS226" s="61"/>
      <c r="BT226" s="61"/>
      <c r="BU226" s="61"/>
      <c r="BV226" s="61"/>
      <c r="BW226" s="61"/>
      <c r="BX226" s="61"/>
      <c r="BY226" s="61"/>
      <c r="BZ226" s="61"/>
      <c r="CA226" s="61"/>
      <c r="CB226" s="61"/>
    </row>
    <row r="227" spans="1:98" s="54" customFormat="1" ht="24.75" customHeight="1" thickBot="1" x14ac:dyDescent="0.25">
      <c r="A227" s="62"/>
      <c r="B227" s="63" t="s">
        <v>15</v>
      </c>
      <c r="C227" s="63"/>
      <c r="D227" s="383"/>
      <c r="E227" s="65"/>
      <c r="F227" s="65"/>
      <c r="G227" s="65"/>
      <c r="H227" s="65"/>
      <c r="I227" s="65"/>
      <c r="J227" s="65"/>
      <c r="K227" s="65"/>
      <c r="L227" s="65"/>
      <c r="M227" s="65"/>
      <c r="N227" s="65"/>
      <c r="O227" s="65"/>
      <c r="P227" s="65"/>
      <c r="Q227" s="66"/>
      <c r="R227" s="102"/>
      <c r="S227" s="64"/>
      <c r="T227" s="67"/>
      <c r="U227" s="67"/>
      <c r="V227" s="67"/>
      <c r="W227" s="67"/>
      <c r="X227" s="67"/>
      <c r="Y227" s="67"/>
      <c r="Z227" s="67"/>
      <c r="AA227" s="67"/>
      <c r="AB227" s="67"/>
      <c r="AC227" s="67"/>
      <c r="AD227" s="67"/>
      <c r="AE227" s="67"/>
      <c r="AF227" s="103">
        <f t="shared" ref="AF227:BF227" si="184">SUM(AF224:AF226)</f>
        <v>1060000</v>
      </c>
      <c r="AG227" s="103">
        <f t="shared" si="184"/>
        <v>960000</v>
      </c>
      <c r="AH227" s="103">
        <f t="shared" si="184"/>
        <v>0</v>
      </c>
      <c r="AI227" s="103">
        <f t="shared" si="184"/>
        <v>0</v>
      </c>
      <c r="AJ227" s="103">
        <f t="shared" ref="AJ227:AR227" si="185">SUM(AJ224:AJ226)</f>
        <v>0</v>
      </c>
      <c r="AK227" s="103">
        <f t="shared" si="185"/>
        <v>0</v>
      </c>
      <c r="AL227" s="103">
        <f t="shared" si="185"/>
        <v>0</v>
      </c>
      <c r="AM227" s="103">
        <f t="shared" si="185"/>
        <v>0</v>
      </c>
      <c r="AN227" s="103">
        <f t="shared" si="185"/>
        <v>0</v>
      </c>
      <c r="AO227" s="103">
        <f t="shared" si="185"/>
        <v>0</v>
      </c>
      <c r="AP227" s="103">
        <f t="shared" si="185"/>
        <v>0</v>
      </c>
      <c r="AQ227" s="103">
        <f t="shared" si="185"/>
        <v>0</v>
      </c>
      <c r="AR227" s="103">
        <f t="shared" si="185"/>
        <v>0</v>
      </c>
      <c r="AS227" s="103">
        <f t="shared" si="184"/>
        <v>960000</v>
      </c>
      <c r="AT227" s="103">
        <f t="shared" si="184"/>
        <v>38400</v>
      </c>
      <c r="AU227" s="103">
        <f t="shared" si="184"/>
        <v>0</v>
      </c>
      <c r="AV227" s="103">
        <f t="shared" si="184"/>
        <v>0</v>
      </c>
      <c r="AW227" s="103">
        <f t="shared" ref="AW227:BE227" si="186">SUM(AW224:AW226)</f>
        <v>0</v>
      </c>
      <c r="AX227" s="103">
        <f t="shared" si="186"/>
        <v>0</v>
      </c>
      <c r="AY227" s="103">
        <f t="shared" si="186"/>
        <v>0</v>
      </c>
      <c r="AZ227" s="103">
        <f t="shared" si="186"/>
        <v>0</v>
      </c>
      <c r="BA227" s="103">
        <f t="shared" si="186"/>
        <v>0</v>
      </c>
      <c r="BB227" s="103">
        <f t="shared" si="186"/>
        <v>0</v>
      </c>
      <c r="BC227" s="103">
        <f t="shared" si="186"/>
        <v>0</v>
      </c>
      <c r="BD227" s="103">
        <f t="shared" si="186"/>
        <v>0</v>
      </c>
      <c r="BE227" s="103">
        <f t="shared" si="186"/>
        <v>0</v>
      </c>
      <c r="BF227" s="103">
        <f t="shared" si="184"/>
        <v>38400</v>
      </c>
      <c r="BG227" s="104">
        <f>AF227-AS227-BF227</f>
        <v>61600</v>
      </c>
      <c r="BH227" s="103">
        <f>SUM(BH224:BH226)</f>
        <v>1060000</v>
      </c>
      <c r="BI227" s="103">
        <f>SUM(BI224:BI226)</f>
        <v>61600</v>
      </c>
      <c r="BJ227" s="269">
        <f>SUM(BJ224:BJ226)/3</f>
        <v>1</v>
      </c>
      <c r="BK227" s="69"/>
      <c r="BL227" s="69"/>
      <c r="BM227" s="69"/>
      <c r="BN227" s="69"/>
      <c r="BO227" s="69"/>
      <c r="BP227" s="69"/>
      <c r="BQ227" s="69"/>
      <c r="BR227" s="69"/>
      <c r="BS227" s="69"/>
      <c r="BT227" s="69"/>
      <c r="BU227" s="69"/>
      <c r="BV227" s="69"/>
      <c r="BW227" s="69"/>
      <c r="BX227" s="69"/>
      <c r="BY227" s="69"/>
      <c r="BZ227" s="69"/>
      <c r="CA227" s="69"/>
      <c r="CB227" s="69"/>
    </row>
    <row r="228" spans="1:98" x14ac:dyDescent="0.2">
      <c r="BF228" s="72">
        <f>SUM(AS227+BF227)</f>
        <v>998400</v>
      </c>
      <c r="BG228" s="73">
        <f>AF227-AS227-BF227</f>
        <v>61600</v>
      </c>
      <c r="BH228" s="74">
        <f>SUM(BI227+AS227+BF227)</f>
        <v>1060000</v>
      </c>
      <c r="BI228" s="75">
        <f>SUM(BG227)</f>
        <v>61600</v>
      </c>
      <c r="BJ228" s="57" t="s">
        <v>78</v>
      </c>
    </row>
    <row r="229" spans="1:98" x14ac:dyDescent="0.2">
      <c r="AT229" s="170">
        <f>SUM(AG227+AT227)</f>
        <v>998400</v>
      </c>
      <c r="AU229" s="170">
        <f t="shared" ref="AU229:BE229" si="187">SUM(AH227+AU227)</f>
        <v>0</v>
      </c>
      <c r="AV229" s="170">
        <f t="shared" si="187"/>
        <v>0</v>
      </c>
      <c r="AW229" s="170">
        <f t="shared" si="187"/>
        <v>0</v>
      </c>
      <c r="AX229" s="170">
        <f t="shared" si="187"/>
        <v>0</v>
      </c>
      <c r="AY229" s="170">
        <f t="shared" si="187"/>
        <v>0</v>
      </c>
      <c r="AZ229" s="170">
        <f t="shared" si="187"/>
        <v>0</v>
      </c>
      <c r="BA229" s="170">
        <f t="shared" si="187"/>
        <v>0</v>
      </c>
      <c r="BB229" s="170">
        <f t="shared" si="187"/>
        <v>0</v>
      </c>
      <c r="BC229" s="170">
        <f t="shared" si="187"/>
        <v>0</v>
      </c>
      <c r="BD229" s="170">
        <f t="shared" si="187"/>
        <v>0</v>
      </c>
      <c r="BE229" s="170">
        <f t="shared" si="187"/>
        <v>0</v>
      </c>
      <c r="BF229" s="170">
        <f>SUM(AT229:BE229)</f>
        <v>998400</v>
      </c>
      <c r="BG229" s="57"/>
      <c r="BH229" s="76"/>
      <c r="BI229" s="77">
        <f>SUM(BI227-BI228)</f>
        <v>0</v>
      </c>
      <c r="BJ229" s="57" t="s">
        <v>77</v>
      </c>
    </row>
    <row r="230" spans="1:98" s="29" customFormat="1" ht="16.5" customHeight="1" x14ac:dyDescent="0.2">
      <c r="A230" s="1015" t="s">
        <v>43</v>
      </c>
      <c r="B230" s="1016"/>
      <c r="C230" s="171" t="s">
        <v>193</v>
      </c>
      <c r="D230" s="380"/>
      <c r="E230" s="32"/>
      <c r="F230" s="32"/>
      <c r="G230" s="32"/>
      <c r="H230" s="32"/>
      <c r="I230" s="32"/>
      <c r="J230" s="32"/>
      <c r="K230" s="32"/>
      <c r="L230" s="32"/>
      <c r="M230" s="32"/>
      <c r="N230" s="32"/>
      <c r="O230" s="32"/>
      <c r="P230" s="32"/>
      <c r="Q230" s="32"/>
      <c r="R230" s="32"/>
      <c r="S230" s="32"/>
      <c r="T230" s="174"/>
      <c r="U230" s="174"/>
      <c r="V230" s="174"/>
      <c r="W230" s="174"/>
      <c r="X230" s="174"/>
      <c r="Y230" s="174"/>
      <c r="Z230" s="174"/>
      <c r="AA230" s="174"/>
      <c r="AB230" s="174"/>
      <c r="AC230" s="174"/>
      <c r="AD230" s="174"/>
      <c r="AE230" s="175"/>
      <c r="AF230" s="32"/>
      <c r="AG230" s="174"/>
      <c r="AH230" s="174"/>
      <c r="AI230" s="174"/>
      <c r="AJ230" s="174"/>
      <c r="AK230" s="174"/>
      <c r="AL230" s="174"/>
      <c r="AM230" s="174"/>
      <c r="AN230" s="174"/>
      <c r="AO230" s="174"/>
      <c r="AP230" s="174"/>
      <c r="AQ230" s="174"/>
      <c r="AR230" s="174"/>
      <c r="AS230" s="176"/>
      <c r="AT230" s="174"/>
      <c r="AU230" s="174"/>
      <c r="AV230" s="174"/>
      <c r="AW230" s="174"/>
      <c r="AX230" s="174"/>
      <c r="AY230" s="174"/>
      <c r="AZ230" s="174"/>
      <c r="BA230" s="174"/>
      <c r="BB230" s="174"/>
      <c r="BC230" s="174"/>
      <c r="BD230" s="174"/>
      <c r="BE230" s="174"/>
      <c r="BF230" s="176"/>
      <c r="BG230" s="176"/>
      <c r="BH230" s="173"/>
      <c r="BI230" s="177"/>
      <c r="BJ230" s="173"/>
      <c r="BK230" s="174"/>
      <c r="BL230" s="174"/>
      <c r="BM230" s="174"/>
      <c r="BN230" s="174"/>
      <c r="BO230" s="174"/>
      <c r="BP230" s="175"/>
      <c r="BQ230" s="174"/>
      <c r="BR230" s="174"/>
      <c r="BS230" s="174"/>
      <c r="BT230" s="174"/>
      <c r="BU230" s="174"/>
      <c r="BV230" s="176"/>
      <c r="BW230" s="176"/>
      <c r="BX230" s="176"/>
      <c r="BY230" s="173"/>
      <c r="BZ230" s="177"/>
      <c r="CA230" s="176"/>
      <c r="CB230" s="176"/>
      <c r="CC230" s="33"/>
      <c r="CD230" s="33"/>
      <c r="CE230" s="33"/>
      <c r="CF230" s="33"/>
      <c r="CG230" s="33"/>
      <c r="CH230" s="178"/>
      <c r="CI230" s="33"/>
      <c r="CJ230" s="33"/>
      <c r="CK230" s="33"/>
      <c r="CL230" s="33"/>
      <c r="CM230" s="33"/>
      <c r="CN230" s="33"/>
      <c r="CO230" s="33"/>
      <c r="CP230" s="33"/>
      <c r="CQ230" s="33"/>
      <c r="CR230" s="33"/>
      <c r="CS230" s="33"/>
      <c r="CT230" s="33"/>
    </row>
    <row r="231" spans="1:98" s="29" customFormat="1" ht="16.5" customHeight="1" x14ac:dyDescent="0.2">
      <c r="A231" s="1017" t="s">
        <v>44</v>
      </c>
      <c r="B231" s="1018"/>
      <c r="C231" s="180" t="s">
        <v>151</v>
      </c>
      <c r="D231" s="381"/>
      <c r="E231" s="181"/>
      <c r="F231" s="181"/>
      <c r="G231" s="181"/>
      <c r="H231" s="181"/>
      <c r="I231" s="181"/>
      <c r="J231" s="181"/>
      <c r="K231" s="181"/>
      <c r="L231" s="181"/>
      <c r="M231" s="181"/>
      <c r="N231" s="181"/>
      <c r="O231" s="181"/>
      <c r="P231" s="181"/>
      <c r="Q231" s="181"/>
      <c r="R231" s="181"/>
      <c r="S231" s="181"/>
      <c r="T231" s="182"/>
      <c r="U231" s="182"/>
      <c r="V231" s="182"/>
      <c r="W231" s="182"/>
      <c r="X231" s="182"/>
      <c r="Y231" s="182"/>
      <c r="Z231" s="182"/>
      <c r="AA231" s="182"/>
      <c r="AB231" s="182"/>
      <c r="AC231" s="182"/>
      <c r="AD231" s="182"/>
      <c r="AE231" s="183"/>
      <c r="AF231" s="181"/>
      <c r="AG231" s="182"/>
      <c r="AH231" s="182"/>
      <c r="AI231" s="182"/>
      <c r="AJ231" s="182"/>
      <c r="AK231" s="182"/>
      <c r="AL231" s="182"/>
      <c r="AM231" s="182"/>
      <c r="AN231" s="182"/>
      <c r="AO231" s="182"/>
      <c r="AP231" s="182"/>
      <c r="AQ231" s="182"/>
      <c r="AR231" s="182"/>
      <c r="AS231" s="183"/>
      <c r="AT231" s="182"/>
      <c r="AU231" s="182"/>
      <c r="AV231" s="182"/>
      <c r="AW231" s="182"/>
      <c r="AX231" s="182"/>
      <c r="AY231" s="182"/>
      <c r="AZ231" s="182"/>
      <c r="BA231" s="182"/>
      <c r="BB231" s="182"/>
      <c r="BC231" s="182"/>
      <c r="BD231" s="182"/>
      <c r="BE231" s="182"/>
      <c r="BF231" s="183"/>
      <c r="BG231" s="183"/>
      <c r="BH231" s="179"/>
      <c r="BI231" s="184"/>
      <c r="BJ231" s="173"/>
      <c r="BK231" s="32"/>
      <c r="BL231" s="32"/>
      <c r="BM231" s="32"/>
      <c r="BN231" s="32"/>
      <c r="BO231" s="32"/>
      <c r="BP231" s="32"/>
      <c r="BQ231" s="32"/>
      <c r="BR231" s="32"/>
      <c r="BS231" s="32"/>
      <c r="BT231" s="32"/>
      <c r="BU231" s="32"/>
      <c r="BV231" s="32"/>
      <c r="BW231" s="32"/>
      <c r="BX231" s="32"/>
      <c r="BY231" s="32"/>
      <c r="BZ231" s="32"/>
      <c r="CA231" s="176"/>
      <c r="CB231" s="176"/>
      <c r="CC231" s="33">
        <v>1100000</v>
      </c>
      <c r="CD231" s="33"/>
      <c r="CE231" s="33"/>
      <c r="CF231" s="33"/>
      <c r="CG231" s="33"/>
      <c r="CH231" s="178"/>
      <c r="CI231" s="33"/>
      <c r="CJ231" s="33"/>
      <c r="CK231" s="33"/>
      <c r="CL231" s="33"/>
      <c r="CM231" s="33"/>
      <c r="CN231" s="33"/>
      <c r="CO231" s="33"/>
      <c r="CP231" s="33"/>
      <c r="CQ231" s="33"/>
      <c r="CR231" s="33"/>
      <c r="CS231" s="33"/>
      <c r="CT231" s="33"/>
    </row>
    <row r="232" spans="1:98" s="8" customFormat="1" ht="48.75" customHeight="1" x14ac:dyDescent="0.2">
      <c r="A232" s="1019" t="s">
        <v>45</v>
      </c>
      <c r="B232" s="1022" t="s">
        <v>46</v>
      </c>
      <c r="C232" s="1022" t="s">
        <v>62</v>
      </c>
      <c r="D232" s="1025" t="s">
        <v>47</v>
      </c>
      <c r="E232" s="1025"/>
      <c r="F232" s="1025"/>
      <c r="G232" s="1025"/>
      <c r="H232" s="1025"/>
      <c r="I232" s="1025"/>
      <c r="J232" s="1025"/>
      <c r="K232" s="1025"/>
      <c r="L232" s="1025"/>
      <c r="M232" s="1025"/>
      <c r="N232" s="1025"/>
      <c r="O232" s="1025"/>
      <c r="P232" s="1025"/>
      <c r="Q232" s="1025"/>
      <c r="R232" s="1022" t="s">
        <v>59</v>
      </c>
      <c r="S232" s="1036" t="s">
        <v>56</v>
      </c>
      <c r="T232" s="1037"/>
      <c r="U232" s="1037"/>
      <c r="V232" s="1037"/>
      <c r="W232" s="1037"/>
      <c r="X232" s="1037"/>
      <c r="Y232" s="1037"/>
      <c r="Z232" s="1037"/>
      <c r="AA232" s="1037"/>
      <c r="AB232" s="1037"/>
      <c r="AC232" s="1037"/>
      <c r="AD232" s="1037"/>
      <c r="AE232" s="1038"/>
      <c r="AF232" s="1039" t="s">
        <v>38</v>
      </c>
      <c r="AG232" s="1039"/>
      <c r="AH232" s="1039"/>
      <c r="AI232" s="1039"/>
      <c r="AJ232" s="1039"/>
      <c r="AK232" s="1039"/>
      <c r="AL232" s="1039"/>
      <c r="AM232" s="1039"/>
      <c r="AN232" s="1039"/>
      <c r="AO232" s="1039"/>
      <c r="AP232" s="1039"/>
      <c r="AQ232" s="1039"/>
      <c r="AR232" s="1039"/>
      <c r="AS232" s="1039"/>
      <c r="AT232" s="1040" t="s">
        <v>82</v>
      </c>
      <c r="AU232" s="1041"/>
      <c r="AV232" s="1041"/>
      <c r="AW232" s="1041"/>
      <c r="AX232" s="1041"/>
      <c r="AY232" s="1041"/>
      <c r="AZ232" s="1041"/>
      <c r="BA232" s="1041"/>
      <c r="BB232" s="1041"/>
      <c r="BC232" s="1041"/>
      <c r="BD232" s="1041"/>
      <c r="BE232" s="1041"/>
      <c r="BF232" s="1042"/>
      <c r="BG232" s="1022" t="s">
        <v>78</v>
      </c>
      <c r="BH232" s="1022" t="s">
        <v>561</v>
      </c>
      <c r="BI232" s="1026" t="s">
        <v>79</v>
      </c>
      <c r="BJ232" s="173"/>
      <c r="BK232" s="32"/>
      <c r="BL232" s="32"/>
      <c r="BM232" s="32"/>
      <c r="BN232" s="32"/>
      <c r="BO232" s="32"/>
      <c r="BP232" s="32"/>
      <c r="BQ232" s="32"/>
      <c r="BR232" s="32"/>
      <c r="BS232" s="32"/>
      <c r="BT232" s="32"/>
      <c r="BU232" s="32"/>
      <c r="BV232" s="32"/>
      <c r="BW232" s="32"/>
      <c r="BX232" s="32"/>
      <c r="BY232" s="32"/>
      <c r="BZ232" s="32"/>
      <c r="CA232" s="34"/>
      <c r="CB232" s="34"/>
    </row>
    <row r="233" spans="1:98" s="8" customFormat="1" ht="48.75" customHeight="1" x14ac:dyDescent="0.2">
      <c r="A233" s="1020"/>
      <c r="B233" s="1023"/>
      <c r="C233" s="1023"/>
      <c r="D233" s="1029" t="s">
        <v>57</v>
      </c>
      <c r="E233" s="1031" t="s">
        <v>58</v>
      </c>
      <c r="F233" s="1032"/>
      <c r="G233" s="1032"/>
      <c r="H233" s="1032"/>
      <c r="I233" s="1032"/>
      <c r="J233" s="1032"/>
      <c r="K233" s="1032"/>
      <c r="L233" s="1032"/>
      <c r="M233" s="1032"/>
      <c r="N233" s="1032"/>
      <c r="O233" s="1032"/>
      <c r="P233" s="1032"/>
      <c r="Q233" s="1032"/>
      <c r="R233" s="1023"/>
      <c r="S233" s="1033" t="s">
        <v>57</v>
      </c>
      <c r="T233" s="1031" t="s">
        <v>58</v>
      </c>
      <c r="U233" s="1032"/>
      <c r="V233" s="1032"/>
      <c r="W233" s="1032"/>
      <c r="X233" s="1032"/>
      <c r="Y233" s="1032"/>
      <c r="Z233" s="1032"/>
      <c r="AA233" s="1032"/>
      <c r="AB233" s="1032"/>
      <c r="AC233" s="1032"/>
      <c r="AD233" s="1032"/>
      <c r="AE233" s="1035"/>
      <c r="AF233" s="1033" t="s">
        <v>57</v>
      </c>
      <c r="AG233" s="1031" t="s">
        <v>58</v>
      </c>
      <c r="AH233" s="1032"/>
      <c r="AI233" s="1032"/>
      <c r="AJ233" s="1032"/>
      <c r="AK233" s="1032"/>
      <c r="AL233" s="1032"/>
      <c r="AM233" s="1032"/>
      <c r="AN233" s="1032"/>
      <c r="AO233" s="1032"/>
      <c r="AP233" s="1032"/>
      <c r="AQ233" s="1032"/>
      <c r="AR233" s="1032"/>
      <c r="AS233" s="1035"/>
      <c r="AT233" s="1043"/>
      <c r="AU233" s="1044"/>
      <c r="AV233" s="1044"/>
      <c r="AW233" s="1044"/>
      <c r="AX233" s="1044"/>
      <c r="AY233" s="1044"/>
      <c r="AZ233" s="1044"/>
      <c r="BA233" s="1044"/>
      <c r="BB233" s="1044"/>
      <c r="BC233" s="1044"/>
      <c r="BD233" s="1044"/>
      <c r="BE233" s="1044"/>
      <c r="BF233" s="1045"/>
      <c r="BG233" s="1023"/>
      <c r="BH233" s="1023"/>
      <c r="BI233" s="1027"/>
      <c r="BJ233" s="173"/>
      <c r="BK233" s="32"/>
      <c r="BL233" s="32"/>
      <c r="BM233" s="32"/>
      <c r="BN233" s="32"/>
      <c r="BO233" s="32"/>
      <c r="BP233" s="32"/>
      <c r="BQ233" s="32"/>
      <c r="BR233" s="32"/>
      <c r="BS233" s="32"/>
      <c r="BT233" s="32"/>
      <c r="BU233" s="32"/>
      <c r="BV233" s="32"/>
      <c r="BW233" s="32"/>
      <c r="BX233" s="32"/>
      <c r="BY233" s="32"/>
      <c r="BZ233" s="32"/>
      <c r="CA233" s="34"/>
      <c r="CB233" s="34"/>
    </row>
    <row r="234" spans="1:98" s="6" customFormat="1" ht="28.5" customHeight="1" x14ac:dyDescent="0.2">
      <c r="A234" s="1021"/>
      <c r="B234" s="1024"/>
      <c r="C234" s="1024"/>
      <c r="D234" s="1030"/>
      <c r="E234" s="35">
        <v>1</v>
      </c>
      <c r="F234" s="35">
        <v>2</v>
      </c>
      <c r="G234" s="35">
        <v>3</v>
      </c>
      <c r="H234" s="35">
        <v>4</v>
      </c>
      <c r="I234" s="35">
        <v>5</v>
      </c>
      <c r="J234" s="35">
        <v>6</v>
      </c>
      <c r="K234" s="35">
        <v>7</v>
      </c>
      <c r="L234" s="35">
        <v>8</v>
      </c>
      <c r="M234" s="35">
        <v>9</v>
      </c>
      <c r="N234" s="35">
        <v>10</v>
      </c>
      <c r="O234" s="35">
        <v>11</v>
      </c>
      <c r="P234" s="35">
        <v>12</v>
      </c>
      <c r="Q234" s="35" t="s">
        <v>61</v>
      </c>
      <c r="R234" s="1024"/>
      <c r="S234" s="1034"/>
      <c r="T234" s="35">
        <v>1</v>
      </c>
      <c r="U234" s="35">
        <v>2</v>
      </c>
      <c r="V234" s="35">
        <v>3</v>
      </c>
      <c r="W234" s="35">
        <v>4</v>
      </c>
      <c r="X234" s="35">
        <v>5</v>
      </c>
      <c r="Y234" s="35">
        <v>6</v>
      </c>
      <c r="Z234" s="35">
        <v>7</v>
      </c>
      <c r="AA234" s="35">
        <v>8</v>
      </c>
      <c r="AB234" s="35">
        <v>9</v>
      </c>
      <c r="AC234" s="35">
        <v>10</v>
      </c>
      <c r="AD234" s="35">
        <v>11</v>
      </c>
      <c r="AE234" s="35">
        <v>12</v>
      </c>
      <c r="AF234" s="1034"/>
      <c r="AG234" s="35">
        <v>1</v>
      </c>
      <c r="AH234" s="35">
        <v>2</v>
      </c>
      <c r="AI234" s="35">
        <v>3</v>
      </c>
      <c r="AJ234" s="35">
        <v>4</v>
      </c>
      <c r="AK234" s="35">
        <v>5</v>
      </c>
      <c r="AL234" s="35">
        <v>6</v>
      </c>
      <c r="AM234" s="35">
        <v>7</v>
      </c>
      <c r="AN234" s="35">
        <v>8</v>
      </c>
      <c r="AO234" s="35">
        <v>9</v>
      </c>
      <c r="AP234" s="35">
        <v>10</v>
      </c>
      <c r="AQ234" s="35">
        <v>11</v>
      </c>
      <c r="AR234" s="35">
        <v>12</v>
      </c>
      <c r="AS234" s="35" t="s">
        <v>51</v>
      </c>
      <c r="AT234" s="266">
        <v>1</v>
      </c>
      <c r="AU234" s="266">
        <v>2</v>
      </c>
      <c r="AV234" s="266">
        <v>3</v>
      </c>
      <c r="AW234" s="266">
        <v>4</v>
      </c>
      <c r="AX234" s="266">
        <v>5</v>
      </c>
      <c r="AY234" s="266">
        <v>6</v>
      </c>
      <c r="AZ234" s="266">
        <v>7</v>
      </c>
      <c r="BA234" s="266">
        <v>8</v>
      </c>
      <c r="BB234" s="266">
        <v>9</v>
      </c>
      <c r="BC234" s="266">
        <v>10</v>
      </c>
      <c r="BD234" s="266">
        <v>11</v>
      </c>
      <c r="BE234" s="266">
        <v>12</v>
      </c>
      <c r="BF234" s="35" t="s">
        <v>51</v>
      </c>
      <c r="BG234" s="1024"/>
      <c r="BH234" s="1024"/>
      <c r="BI234" s="1028"/>
      <c r="BJ234" s="7"/>
      <c r="BK234" s="3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</row>
    <row r="235" spans="1:98" s="7" customFormat="1" ht="24.75" customHeight="1" x14ac:dyDescent="0.2">
      <c r="A235" s="58"/>
      <c r="B235" s="949" t="s">
        <v>154</v>
      </c>
      <c r="C235" s="38" t="s">
        <v>65</v>
      </c>
      <c r="D235" s="954">
        <v>30</v>
      </c>
      <c r="E235" s="107">
        <v>30</v>
      </c>
      <c r="F235" s="39"/>
      <c r="G235" s="39"/>
      <c r="H235" s="39"/>
      <c r="I235" s="39"/>
      <c r="J235" s="39"/>
      <c r="K235" s="39"/>
      <c r="L235" s="39"/>
      <c r="M235" s="39"/>
      <c r="N235" s="39"/>
      <c r="O235" s="39"/>
      <c r="P235" s="39"/>
      <c r="Q235" s="40">
        <f>SUM(E235:P235)</f>
        <v>30</v>
      </c>
      <c r="R235" s="108" t="s">
        <v>71</v>
      </c>
      <c r="S235" s="951">
        <v>8800</v>
      </c>
      <c r="T235" s="109">
        <v>8000</v>
      </c>
      <c r="U235" s="42"/>
      <c r="V235" s="42"/>
      <c r="W235" s="42"/>
      <c r="X235" s="42"/>
      <c r="Y235" s="42"/>
      <c r="Z235" s="42"/>
      <c r="AA235" s="42"/>
      <c r="AB235" s="42"/>
      <c r="AC235" s="42"/>
      <c r="AD235" s="42"/>
      <c r="AE235" s="42"/>
      <c r="AF235" s="94">
        <f t="shared" ref="AF235:AF237" si="188">SUM(Q235*S235)</f>
        <v>264000</v>
      </c>
      <c r="AG235" s="95">
        <f t="shared" ref="AG235:AI237" si="189">T235*E235</f>
        <v>240000</v>
      </c>
      <c r="AH235" s="95">
        <f t="shared" si="189"/>
        <v>0</v>
      </c>
      <c r="AI235" s="95">
        <f t="shared" si="189"/>
        <v>0</v>
      </c>
      <c r="AJ235" s="95">
        <f t="shared" ref="AJ235:AR237" si="190">W235*H235</f>
        <v>0</v>
      </c>
      <c r="AK235" s="95">
        <f t="shared" si="190"/>
        <v>0</v>
      </c>
      <c r="AL235" s="95">
        <f t="shared" si="190"/>
        <v>0</v>
      </c>
      <c r="AM235" s="95">
        <f t="shared" si="190"/>
        <v>0</v>
      </c>
      <c r="AN235" s="95">
        <f t="shared" si="190"/>
        <v>0</v>
      </c>
      <c r="AO235" s="95">
        <f t="shared" si="190"/>
        <v>0</v>
      </c>
      <c r="AP235" s="95">
        <f t="shared" si="190"/>
        <v>0</v>
      </c>
      <c r="AQ235" s="95">
        <f t="shared" si="190"/>
        <v>0</v>
      </c>
      <c r="AR235" s="95">
        <f t="shared" si="190"/>
        <v>0</v>
      </c>
      <c r="AS235" s="96">
        <f>SUM(AG235:AR235)</f>
        <v>240000</v>
      </c>
      <c r="AT235" s="95">
        <f>SUM(AG235*4%)</f>
        <v>9600</v>
      </c>
      <c r="AU235" s="95">
        <f t="shared" ref="AU235:BE237" si="191">SUM(AH235*14%)</f>
        <v>0</v>
      </c>
      <c r="AV235" s="95">
        <f t="shared" si="191"/>
        <v>0</v>
      </c>
      <c r="AW235" s="95">
        <f t="shared" si="191"/>
        <v>0</v>
      </c>
      <c r="AX235" s="95">
        <f t="shared" si="191"/>
        <v>0</v>
      </c>
      <c r="AY235" s="95">
        <f t="shared" si="191"/>
        <v>0</v>
      </c>
      <c r="AZ235" s="95">
        <f t="shared" si="191"/>
        <v>0</v>
      </c>
      <c r="BA235" s="95">
        <f t="shared" si="191"/>
        <v>0</v>
      </c>
      <c r="BB235" s="95">
        <f t="shared" si="191"/>
        <v>0</v>
      </c>
      <c r="BC235" s="95">
        <f t="shared" si="191"/>
        <v>0</v>
      </c>
      <c r="BD235" s="95">
        <f t="shared" si="191"/>
        <v>0</v>
      </c>
      <c r="BE235" s="95">
        <f t="shared" si="191"/>
        <v>0</v>
      </c>
      <c r="BF235" s="97">
        <f>SUM(AT235:BE235)</f>
        <v>9600</v>
      </c>
      <c r="BG235" s="98">
        <f>AF235-AS235-BF235</f>
        <v>14400</v>
      </c>
      <c r="BH235" s="99">
        <f>S235*D235</f>
        <v>264000</v>
      </c>
      <c r="BI235" s="100">
        <f>BH235-AS235-BF235</f>
        <v>14400</v>
      </c>
      <c r="BJ235" s="268">
        <f>SUM(Q235/D235)</f>
        <v>1</v>
      </c>
      <c r="BK235" s="52"/>
      <c r="BL235" s="52"/>
      <c r="BM235" s="52"/>
      <c r="BN235" s="52"/>
      <c r="BO235" s="52"/>
      <c r="BP235" s="61"/>
      <c r="BQ235" s="61"/>
      <c r="BR235" s="61"/>
      <c r="BS235" s="61"/>
      <c r="BT235" s="61"/>
      <c r="BU235" s="61"/>
      <c r="BV235" s="61"/>
      <c r="BW235" s="61"/>
      <c r="BX235" s="61"/>
      <c r="BY235" s="61"/>
      <c r="BZ235" s="61"/>
      <c r="CA235" s="61"/>
      <c r="CB235" s="61"/>
    </row>
    <row r="236" spans="1:98" s="7" customFormat="1" ht="24.75" customHeight="1" x14ac:dyDescent="0.2">
      <c r="A236" s="58"/>
      <c r="B236" s="949" t="s">
        <v>155</v>
      </c>
      <c r="C236" s="38" t="s">
        <v>65</v>
      </c>
      <c r="D236" s="954">
        <v>30</v>
      </c>
      <c r="E236" s="107">
        <v>30</v>
      </c>
      <c r="F236" s="39"/>
      <c r="G236" s="39"/>
      <c r="H236" s="39"/>
      <c r="I236" s="39"/>
      <c r="J236" s="39"/>
      <c r="K236" s="39"/>
      <c r="L236" s="39"/>
      <c r="M236" s="39"/>
      <c r="N236" s="39"/>
      <c r="O236" s="39"/>
      <c r="P236" s="39"/>
      <c r="Q236" s="40">
        <f>SUM(E236:P236)</f>
        <v>30</v>
      </c>
      <c r="R236" s="108" t="s">
        <v>71</v>
      </c>
      <c r="S236" s="951">
        <v>24200</v>
      </c>
      <c r="T236" s="109">
        <v>22000</v>
      </c>
      <c r="U236" s="42"/>
      <c r="V236" s="42"/>
      <c r="W236" s="42"/>
      <c r="X236" s="42"/>
      <c r="Y236" s="42"/>
      <c r="Z236" s="42"/>
      <c r="AA236" s="42"/>
      <c r="AB236" s="42"/>
      <c r="AC236" s="42"/>
      <c r="AD236" s="42"/>
      <c r="AE236" s="42"/>
      <c r="AF236" s="94">
        <f t="shared" si="188"/>
        <v>726000</v>
      </c>
      <c r="AG236" s="95">
        <f t="shared" si="189"/>
        <v>660000</v>
      </c>
      <c r="AH236" s="95">
        <f t="shared" si="189"/>
        <v>0</v>
      </c>
      <c r="AI236" s="95">
        <f t="shared" si="189"/>
        <v>0</v>
      </c>
      <c r="AJ236" s="95">
        <f t="shared" si="190"/>
        <v>0</v>
      </c>
      <c r="AK236" s="95">
        <f t="shared" si="190"/>
        <v>0</v>
      </c>
      <c r="AL236" s="95">
        <f t="shared" si="190"/>
        <v>0</v>
      </c>
      <c r="AM236" s="95">
        <f t="shared" si="190"/>
        <v>0</v>
      </c>
      <c r="AN236" s="95">
        <f t="shared" si="190"/>
        <v>0</v>
      </c>
      <c r="AO236" s="95">
        <f t="shared" si="190"/>
        <v>0</v>
      </c>
      <c r="AP236" s="95">
        <f t="shared" si="190"/>
        <v>0</v>
      </c>
      <c r="AQ236" s="95">
        <f t="shared" si="190"/>
        <v>0</v>
      </c>
      <c r="AR236" s="95">
        <f t="shared" si="190"/>
        <v>0</v>
      </c>
      <c r="AS236" s="96">
        <f>SUM(AG236:AR236)</f>
        <v>660000</v>
      </c>
      <c r="AT236" s="95">
        <f t="shared" ref="AT236:AT237" si="192">SUM(AG236*4%)</f>
        <v>26400</v>
      </c>
      <c r="AU236" s="95">
        <f t="shared" si="191"/>
        <v>0</v>
      </c>
      <c r="AV236" s="95">
        <f t="shared" si="191"/>
        <v>0</v>
      </c>
      <c r="AW236" s="95">
        <f t="shared" si="191"/>
        <v>0</v>
      </c>
      <c r="AX236" s="95">
        <f t="shared" si="191"/>
        <v>0</v>
      </c>
      <c r="AY236" s="95">
        <f t="shared" si="191"/>
        <v>0</v>
      </c>
      <c r="AZ236" s="95">
        <f t="shared" si="191"/>
        <v>0</v>
      </c>
      <c r="BA236" s="95">
        <f t="shared" si="191"/>
        <v>0</v>
      </c>
      <c r="BB236" s="95">
        <f t="shared" si="191"/>
        <v>0</v>
      </c>
      <c r="BC236" s="95">
        <f t="shared" si="191"/>
        <v>0</v>
      </c>
      <c r="BD236" s="95">
        <f t="shared" si="191"/>
        <v>0</v>
      </c>
      <c r="BE236" s="95">
        <f t="shared" si="191"/>
        <v>0</v>
      </c>
      <c r="BF236" s="97">
        <f>SUM(AT236:BE236)</f>
        <v>26400</v>
      </c>
      <c r="BG236" s="98">
        <f>AF236-AS236-BF236</f>
        <v>39600</v>
      </c>
      <c r="BH236" s="99">
        <f>S236*D236</f>
        <v>726000</v>
      </c>
      <c r="BI236" s="100">
        <f>BH236-AS236-BF236</f>
        <v>39600</v>
      </c>
      <c r="BJ236" s="268">
        <f>SUM(Q236/D236)</f>
        <v>1</v>
      </c>
      <c r="BK236" s="52"/>
      <c r="BL236" s="52"/>
      <c r="BM236" s="52"/>
      <c r="BN236" s="52"/>
      <c r="BO236" s="52"/>
      <c r="BP236" s="61"/>
      <c r="BQ236" s="61"/>
      <c r="BR236" s="61"/>
      <c r="BS236" s="61"/>
      <c r="BT236" s="61"/>
      <c r="BU236" s="61"/>
      <c r="BV236" s="61"/>
      <c r="BW236" s="61"/>
      <c r="BX236" s="61"/>
      <c r="BY236" s="61"/>
      <c r="BZ236" s="61"/>
      <c r="CA236" s="61"/>
      <c r="CB236" s="61"/>
    </row>
    <row r="237" spans="1:98" s="7" customFormat="1" ht="24.75" customHeight="1" thickBot="1" x14ac:dyDescent="0.25">
      <c r="A237" s="58"/>
      <c r="B237" s="949" t="s">
        <v>72</v>
      </c>
      <c r="C237" s="38" t="s">
        <v>65</v>
      </c>
      <c r="D237" s="954">
        <v>2</v>
      </c>
      <c r="E237" s="107">
        <v>2</v>
      </c>
      <c r="F237" s="39"/>
      <c r="G237" s="39"/>
      <c r="H237" s="39"/>
      <c r="I237" s="39"/>
      <c r="J237" s="39"/>
      <c r="K237" s="39"/>
      <c r="L237" s="39"/>
      <c r="M237" s="39"/>
      <c r="N237" s="39"/>
      <c r="O237" s="39"/>
      <c r="P237" s="39"/>
      <c r="Q237" s="40">
        <f>SUM(E237:P237)</f>
        <v>2</v>
      </c>
      <c r="R237" s="108" t="s">
        <v>55</v>
      </c>
      <c r="S237" s="951">
        <v>35000</v>
      </c>
      <c r="T237" s="109">
        <v>30000</v>
      </c>
      <c r="U237" s="42"/>
      <c r="V237" s="42"/>
      <c r="W237" s="42"/>
      <c r="X237" s="42"/>
      <c r="Y237" s="42"/>
      <c r="Z237" s="42"/>
      <c r="AA237" s="42"/>
      <c r="AB237" s="42"/>
      <c r="AC237" s="42"/>
      <c r="AD237" s="42"/>
      <c r="AE237" s="42"/>
      <c r="AF237" s="94">
        <f t="shared" si="188"/>
        <v>70000</v>
      </c>
      <c r="AG237" s="95">
        <f t="shared" si="189"/>
        <v>60000</v>
      </c>
      <c r="AH237" s="95">
        <f t="shared" si="189"/>
        <v>0</v>
      </c>
      <c r="AI237" s="95">
        <f t="shared" si="189"/>
        <v>0</v>
      </c>
      <c r="AJ237" s="95">
        <f t="shared" si="190"/>
        <v>0</v>
      </c>
      <c r="AK237" s="95">
        <f t="shared" si="190"/>
        <v>0</v>
      </c>
      <c r="AL237" s="95">
        <f t="shared" si="190"/>
        <v>0</v>
      </c>
      <c r="AM237" s="95">
        <f t="shared" si="190"/>
        <v>0</v>
      </c>
      <c r="AN237" s="95">
        <f t="shared" si="190"/>
        <v>0</v>
      </c>
      <c r="AO237" s="95">
        <f t="shared" si="190"/>
        <v>0</v>
      </c>
      <c r="AP237" s="95">
        <f t="shared" si="190"/>
        <v>0</v>
      </c>
      <c r="AQ237" s="95">
        <f t="shared" si="190"/>
        <v>0</v>
      </c>
      <c r="AR237" s="95">
        <f t="shared" si="190"/>
        <v>0</v>
      </c>
      <c r="AS237" s="96">
        <f>SUM(AG237:AR237)</f>
        <v>60000</v>
      </c>
      <c r="AT237" s="95">
        <f t="shared" si="192"/>
        <v>2400</v>
      </c>
      <c r="AU237" s="95">
        <f t="shared" si="191"/>
        <v>0</v>
      </c>
      <c r="AV237" s="95">
        <f t="shared" si="191"/>
        <v>0</v>
      </c>
      <c r="AW237" s="95">
        <f t="shared" si="191"/>
        <v>0</v>
      </c>
      <c r="AX237" s="95">
        <f t="shared" si="191"/>
        <v>0</v>
      </c>
      <c r="AY237" s="95">
        <f t="shared" si="191"/>
        <v>0</v>
      </c>
      <c r="AZ237" s="95">
        <f t="shared" si="191"/>
        <v>0</v>
      </c>
      <c r="BA237" s="95">
        <f t="shared" si="191"/>
        <v>0</v>
      </c>
      <c r="BB237" s="95">
        <f t="shared" si="191"/>
        <v>0</v>
      </c>
      <c r="BC237" s="95">
        <f t="shared" si="191"/>
        <v>0</v>
      </c>
      <c r="BD237" s="95">
        <f t="shared" si="191"/>
        <v>0</v>
      </c>
      <c r="BE237" s="95">
        <f t="shared" si="191"/>
        <v>0</v>
      </c>
      <c r="BF237" s="97">
        <f>SUM(AT237:BE237)</f>
        <v>2400</v>
      </c>
      <c r="BG237" s="98">
        <f>AF237-AS237-BF237</f>
        <v>7600</v>
      </c>
      <c r="BH237" s="99">
        <f>S237*D237</f>
        <v>70000</v>
      </c>
      <c r="BI237" s="100">
        <f>BH237-AS237-BF237</f>
        <v>7600</v>
      </c>
      <c r="BJ237" s="268">
        <f>SUM(Q237/D237)</f>
        <v>1</v>
      </c>
      <c r="BK237" s="52"/>
      <c r="BL237" s="52"/>
      <c r="BM237" s="52"/>
      <c r="BN237" s="52"/>
      <c r="BO237" s="52"/>
      <c r="BP237" s="52"/>
      <c r="BQ237" s="61"/>
      <c r="BR237" s="61"/>
      <c r="BS237" s="61"/>
      <c r="BT237" s="61"/>
      <c r="BU237" s="61"/>
      <c r="BV237" s="61"/>
      <c r="BW237" s="61"/>
      <c r="BX237" s="61"/>
      <c r="BY237" s="61"/>
      <c r="BZ237" s="61"/>
      <c r="CA237" s="61"/>
      <c r="CB237" s="61"/>
    </row>
    <row r="238" spans="1:98" s="54" customFormat="1" ht="24.75" customHeight="1" thickBot="1" x14ac:dyDescent="0.25">
      <c r="A238" s="62"/>
      <c r="B238" s="63" t="s">
        <v>15</v>
      </c>
      <c r="C238" s="63"/>
      <c r="D238" s="383"/>
      <c r="E238" s="65"/>
      <c r="F238" s="65"/>
      <c r="G238" s="65"/>
      <c r="H238" s="65"/>
      <c r="I238" s="65"/>
      <c r="J238" s="65"/>
      <c r="K238" s="65"/>
      <c r="L238" s="65"/>
      <c r="M238" s="65"/>
      <c r="N238" s="65"/>
      <c r="O238" s="65"/>
      <c r="P238" s="65"/>
      <c r="Q238" s="66"/>
      <c r="R238" s="102"/>
      <c r="S238" s="64"/>
      <c r="T238" s="67"/>
      <c r="U238" s="67"/>
      <c r="V238" s="67"/>
      <c r="W238" s="67"/>
      <c r="X238" s="67"/>
      <c r="Y238" s="67"/>
      <c r="Z238" s="67"/>
      <c r="AA238" s="67"/>
      <c r="AB238" s="67"/>
      <c r="AC238" s="67"/>
      <c r="AD238" s="67"/>
      <c r="AE238" s="67"/>
      <c r="AF238" s="103">
        <f t="shared" ref="AF238:BF238" si="193">SUM(AF235:AF237)</f>
        <v>1060000</v>
      </c>
      <c r="AG238" s="103">
        <f t="shared" si="193"/>
        <v>960000</v>
      </c>
      <c r="AH238" s="103">
        <f t="shared" si="193"/>
        <v>0</v>
      </c>
      <c r="AI238" s="103">
        <f t="shared" si="193"/>
        <v>0</v>
      </c>
      <c r="AJ238" s="103">
        <f t="shared" ref="AJ238:AR238" si="194">SUM(AJ235:AJ237)</f>
        <v>0</v>
      </c>
      <c r="AK238" s="103">
        <f t="shared" si="194"/>
        <v>0</v>
      </c>
      <c r="AL238" s="103">
        <f t="shared" si="194"/>
        <v>0</v>
      </c>
      <c r="AM238" s="103">
        <f t="shared" si="194"/>
        <v>0</v>
      </c>
      <c r="AN238" s="103">
        <f t="shared" si="194"/>
        <v>0</v>
      </c>
      <c r="AO238" s="103">
        <f t="shared" si="194"/>
        <v>0</v>
      </c>
      <c r="AP238" s="103">
        <f t="shared" si="194"/>
        <v>0</v>
      </c>
      <c r="AQ238" s="103">
        <f t="shared" si="194"/>
        <v>0</v>
      </c>
      <c r="AR238" s="103">
        <f t="shared" si="194"/>
        <v>0</v>
      </c>
      <c r="AS238" s="103">
        <f t="shared" si="193"/>
        <v>960000</v>
      </c>
      <c r="AT238" s="103">
        <f t="shared" si="193"/>
        <v>38400</v>
      </c>
      <c r="AU238" s="103">
        <f t="shared" ref="AU238:BE238" si="195">SUM(AU235:AU237)</f>
        <v>0</v>
      </c>
      <c r="AV238" s="103">
        <f t="shared" si="195"/>
        <v>0</v>
      </c>
      <c r="AW238" s="103">
        <f t="shared" si="195"/>
        <v>0</v>
      </c>
      <c r="AX238" s="103">
        <f t="shared" si="195"/>
        <v>0</v>
      </c>
      <c r="AY238" s="103">
        <f t="shared" si="195"/>
        <v>0</v>
      </c>
      <c r="AZ238" s="103">
        <f t="shared" si="195"/>
        <v>0</v>
      </c>
      <c r="BA238" s="103">
        <f t="shared" si="195"/>
        <v>0</v>
      </c>
      <c r="BB238" s="103">
        <f t="shared" si="195"/>
        <v>0</v>
      </c>
      <c r="BC238" s="103">
        <f t="shared" si="195"/>
        <v>0</v>
      </c>
      <c r="BD238" s="103">
        <f t="shared" si="195"/>
        <v>0</v>
      </c>
      <c r="BE238" s="103">
        <f t="shared" si="195"/>
        <v>0</v>
      </c>
      <c r="BF238" s="103">
        <f t="shared" si="193"/>
        <v>38400</v>
      </c>
      <c r="BG238" s="104">
        <f>AF238-AS238-BF238</f>
        <v>61600</v>
      </c>
      <c r="BH238" s="103">
        <f>SUM(BH235:BH237)</f>
        <v>1060000</v>
      </c>
      <c r="BI238" s="103">
        <f>SUM(BI235:BI237)</f>
        <v>61600</v>
      </c>
      <c r="BJ238" s="269">
        <f>SUM(BJ235:BJ237)/3</f>
        <v>1</v>
      </c>
      <c r="BK238" s="69"/>
      <c r="BL238" s="69"/>
      <c r="BM238" s="69"/>
      <c r="BN238" s="69"/>
      <c r="BO238" s="69"/>
      <c r="BP238" s="69"/>
      <c r="BQ238" s="69"/>
      <c r="BR238" s="69"/>
      <c r="BS238" s="69"/>
      <c r="BT238" s="69"/>
      <c r="BU238" s="69"/>
      <c r="BV238" s="69"/>
      <c r="BW238" s="69"/>
      <c r="BX238" s="69"/>
      <c r="BY238" s="69"/>
      <c r="BZ238" s="69"/>
      <c r="CA238" s="69"/>
      <c r="CB238" s="69"/>
    </row>
    <row r="239" spans="1:98" x14ac:dyDescent="0.2">
      <c r="BF239" s="72">
        <f>SUM(AS238+BF238)</f>
        <v>998400</v>
      </c>
      <c r="BG239" s="73">
        <f>AF238-AS238-BF238</f>
        <v>61600</v>
      </c>
      <c r="BH239" s="74">
        <f>SUM(BI238+AS238+BF238)</f>
        <v>1060000</v>
      </c>
      <c r="BI239" s="75">
        <f>SUM(BG238)</f>
        <v>61600</v>
      </c>
      <c r="BJ239" s="57" t="s">
        <v>78</v>
      </c>
    </row>
    <row r="240" spans="1:98" x14ac:dyDescent="0.2">
      <c r="AT240" s="170">
        <f>SUM(AG238+AT238)</f>
        <v>998400</v>
      </c>
      <c r="AU240" s="170">
        <f t="shared" ref="AU240:BE240" si="196">SUM(AH238+AU238)</f>
        <v>0</v>
      </c>
      <c r="AV240" s="170">
        <f t="shared" si="196"/>
        <v>0</v>
      </c>
      <c r="AW240" s="170">
        <f t="shared" si="196"/>
        <v>0</v>
      </c>
      <c r="AX240" s="170">
        <f t="shared" si="196"/>
        <v>0</v>
      </c>
      <c r="AY240" s="170">
        <f t="shared" si="196"/>
        <v>0</v>
      </c>
      <c r="AZ240" s="170">
        <f t="shared" si="196"/>
        <v>0</v>
      </c>
      <c r="BA240" s="170">
        <f t="shared" si="196"/>
        <v>0</v>
      </c>
      <c r="BB240" s="170">
        <f t="shared" si="196"/>
        <v>0</v>
      </c>
      <c r="BC240" s="170">
        <f t="shared" si="196"/>
        <v>0</v>
      </c>
      <c r="BD240" s="170">
        <f t="shared" si="196"/>
        <v>0</v>
      </c>
      <c r="BE240" s="170">
        <f t="shared" si="196"/>
        <v>0</v>
      </c>
      <c r="BF240" s="170">
        <f>SUM(AT240:BE240)</f>
        <v>998400</v>
      </c>
      <c r="BG240" s="57"/>
      <c r="BH240" s="76"/>
      <c r="BI240" s="77">
        <f>SUM(BI238-BI239)</f>
        <v>0</v>
      </c>
      <c r="BJ240" s="57" t="s">
        <v>77</v>
      </c>
    </row>
    <row r="241" spans="1:98" s="29" customFormat="1" ht="16.5" customHeight="1" x14ac:dyDescent="0.2">
      <c r="A241" s="1015" t="s">
        <v>43</v>
      </c>
      <c r="B241" s="1016"/>
      <c r="C241" s="171" t="s">
        <v>194</v>
      </c>
      <c r="D241" s="380"/>
      <c r="E241" s="32"/>
      <c r="F241" s="32"/>
      <c r="G241" s="32"/>
      <c r="H241" s="32"/>
      <c r="I241" s="32"/>
      <c r="J241" s="32"/>
      <c r="K241" s="32"/>
      <c r="L241" s="32"/>
      <c r="M241" s="32"/>
      <c r="N241" s="32"/>
      <c r="O241" s="32"/>
      <c r="P241" s="32"/>
      <c r="Q241" s="32"/>
      <c r="R241" s="32"/>
      <c r="S241" s="32"/>
      <c r="T241" s="174"/>
      <c r="U241" s="174"/>
      <c r="V241" s="174"/>
      <c r="W241" s="174"/>
      <c r="X241" s="174"/>
      <c r="Y241" s="174"/>
      <c r="Z241" s="174"/>
      <c r="AA241" s="174"/>
      <c r="AB241" s="174"/>
      <c r="AC241" s="174"/>
      <c r="AD241" s="174"/>
      <c r="AE241" s="175"/>
      <c r="AF241" s="32"/>
      <c r="AG241" s="174"/>
      <c r="AH241" s="174"/>
      <c r="AI241" s="174"/>
      <c r="AJ241" s="174"/>
      <c r="AK241" s="174"/>
      <c r="AL241" s="174"/>
      <c r="AM241" s="174"/>
      <c r="AN241" s="174"/>
      <c r="AO241" s="174"/>
      <c r="AP241" s="174"/>
      <c r="AQ241" s="174"/>
      <c r="AR241" s="174"/>
      <c r="AS241" s="176"/>
      <c r="AT241" s="174"/>
      <c r="AU241" s="174"/>
      <c r="AV241" s="174"/>
      <c r="AW241" s="174"/>
      <c r="AX241" s="174"/>
      <c r="AY241" s="174"/>
      <c r="AZ241" s="174"/>
      <c r="BA241" s="174"/>
      <c r="BB241" s="174"/>
      <c r="BC241" s="174"/>
      <c r="BD241" s="174"/>
      <c r="BE241" s="174"/>
      <c r="BF241" s="176"/>
      <c r="BG241" s="176"/>
      <c r="BH241" s="173"/>
      <c r="BI241" s="177"/>
      <c r="BJ241" s="173"/>
      <c r="BK241" s="174"/>
      <c r="BL241" s="174"/>
      <c r="BM241" s="174"/>
      <c r="BN241" s="174"/>
      <c r="BO241" s="174"/>
      <c r="BP241" s="175"/>
      <c r="BQ241" s="174"/>
      <c r="BR241" s="174"/>
      <c r="BS241" s="174"/>
      <c r="BT241" s="174"/>
      <c r="BU241" s="174"/>
      <c r="BV241" s="176"/>
      <c r="BW241" s="176"/>
      <c r="BX241" s="176"/>
      <c r="BY241" s="173"/>
      <c r="BZ241" s="177"/>
      <c r="CA241" s="176"/>
      <c r="CB241" s="176"/>
      <c r="CC241" s="33"/>
      <c r="CD241" s="33"/>
      <c r="CE241" s="33"/>
      <c r="CF241" s="33"/>
      <c r="CG241" s="33"/>
      <c r="CH241" s="178"/>
      <c r="CI241" s="33"/>
      <c r="CJ241" s="33"/>
      <c r="CK241" s="33"/>
      <c r="CL241" s="33"/>
      <c r="CM241" s="33"/>
      <c r="CN241" s="33"/>
      <c r="CO241" s="33"/>
      <c r="CP241" s="33"/>
      <c r="CQ241" s="33"/>
      <c r="CR241" s="33"/>
      <c r="CS241" s="33"/>
      <c r="CT241" s="33"/>
    </row>
    <row r="242" spans="1:98" s="29" customFormat="1" ht="16.5" customHeight="1" x14ac:dyDescent="0.2">
      <c r="A242" s="1017" t="s">
        <v>44</v>
      </c>
      <c r="B242" s="1018"/>
      <c r="C242" s="180" t="s">
        <v>151</v>
      </c>
      <c r="D242" s="381"/>
      <c r="E242" s="181"/>
      <c r="F242" s="181"/>
      <c r="G242" s="181"/>
      <c r="H242" s="181"/>
      <c r="I242" s="181"/>
      <c r="J242" s="181"/>
      <c r="K242" s="181"/>
      <c r="L242" s="181"/>
      <c r="M242" s="181"/>
      <c r="N242" s="181"/>
      <c r="O242" s="181"/>
      <c r="P242" s="181"/>
      <c r="Q242" s="181"/>
      <c r="R242" s="181"/>
      <c r="S242" s="181"/>
      <c r="T242" s="182"/>
      <c r="U242" s="182"/>
      <c r="V242" s="182"/>
      <c r="W242" s="182"/>
      <c r="X242" s="182"/>
      <c r="Y242" s="182"/>
      <c r="Z242" s="182"/>
      <c r="AA242" s="182"/>
      <c r="AB242" s="182"/>
      <c r="AC242" s="182"/>
      <c r="AD242" s="182"/>
      <c r="AE242" s="183"/>
      <c r="AF242" s="181"/>
      <c r="AG242" s="182"/>
      <c r="AH242" s="182"/>
      <c r="AI242" s="182"/>
      <c r="AJ242" s="182"/>
      <c r="AK242" s="182"/>
      <c r="AL242" s="182"/>
      <c r="AM242" s="182"/>
      <c r="AN242" s="182"/>
      <c r="AO242" s="182"/>
      <c r="AP242" s="182"/>
      <c r="AQ242" s="182"/>
      <c r="AR242" s="182"/>
      <c r="AS242" s="183"/>
      <c r="AT242" s="182"/>
      <c r="AU242" s="182"/>
      <c r="AV242" s="182"/>
      <c r="AW242" s="182"/>
      <c r="AX242" s="182"/>
      <c r="AY242" s="182"/>
      <c r="AZ242" s="182"/>
      <c r="BA242" s="182"/>
      <c r="BB242" s="182"/>
      <c r="BC242" s="182"/>
      <c r="BD242" s="182"/>
      <c r="BE242" s="182"/>
      <c r="BF242" s="183"/>
      <c r="BG242" s="183"/>
      <c r="BH242" s="179"/>
      <c r="BI242" s="184"/>
      <c r="BJ242" s="173"/>
      <c r="BK242" s="32"/>
      <c r="BL242" s="32"/>
      <c r="BM242" s="32"/>
      <c r="BN242" s="32"/>
      <c r="BO242" s="32"/>
      <c r="BP242" s="32"/>
      <c r="BQ242" s="32"/>
      <c r="BR242" s="32"/>
      <c r="BS242" s="32"/>
      <c r="BT242" s="32"/>
      <c r="BU242" s="32"/>
      <c r="BV242" s="32"/>
      <c r="BW242" s="32"/>
      <c r="BX242" s="32"/>
      <c r="BY242" s="32"/>
      <c r="BZ242" s="32"/>
      <c r="CA242" s="176"/>
      <c r="CB242" s="176"/>
      <c r="CC242" s="33">
        <v>1100000</v>
      </c>
      <c r="CD242" s="33"/>
      <c r="CE242" s="33"/>
      <c r="CF242" s="33"/>
      <c r="CG242" s="33"/>
      <c r="CH242" s="178"/>
      <c r="CI242" s="33"/>
      <c r="CJ242" s="33"/>
      <c r="CK242" s="33"/>
      <c r="CL242" s="33"/>
      <c r="CM242" s="33"/>
      <c r="CN242" s="33"/>
      <c r="CO242" s="33"/>
      <c r="CP242" s="33"/>
      <c r="CQ242" s="33"/>
      <c r="CR242" s="33"/>
      <c r="CS242" s="33"/>
      <c r="CT242" s="33"/>
    </row>
    <row r="243" spans="1:98" s="8" customFormat="1" ht="48.75" customHeight="1" x14ac:dyDescent="0.2">
      <c r="A243" s="1019" t="s">
        <v>45</v>
      </c>
      <c r="B243" s="1022" t="s">
        <v>46</v>
      </c>
      <c r="C243" s="1022" t="s">
        <v>62</v>
      </c>
      <c r="D243" s="1025" t="s">
        <v>47</v>
      </c>
      <c r="E243" s="1025"/>
      <c r="F243" s="1025"/>
      <c r="G243" s="1025"/>
      <c r="H243" s="1025"/>
      <c r="I243" s="1025"/>
      <c r="J243" s="1025"/>
      <c r="K243" s="1025"/>
      <c r="L243" s="1025"/>
      <c r="M243" s="1025"/>
      <c r="N243" s="1025"/>
      <c r="O243" s="1025"/>
      <c r="P243" s="1025"/>
      <c r="Q243" s="1025"/>
      <c r="R243" s="1022" t="s">
        <v>59</v>
      </c>
      <c r="S243" s="1036" t="s">
        <v>56</v>
      </c>
      <c r="T243" s="1037"/>
      <c r="U243" s="1037"/>
      <c r="V243" s="1037"/>
      <c r="W243" s="1037"/>
      <c r="X243" s="1037"/>
      <c r="Y243" s="1037"/>
      <c r="Z243" s="1037"/>
      <c r="AA243" s="1037"/>
      <c r="AB243" s="1037"/>
      <c r="AC243" s="1037"/>
      <c r="AD243" s="1037"/>
      <c r="AE243" s="1038"/>
      <c r="AF243" s="1039" t="s">
        <v>38</v>
      </c>
      <c r="AG243" s="1039"/>
      <c r="AH243" s="1039"/>
      <c r="AI243" s="1039"/>
      <c r="AJ243" s="1039"/>
      <c r="AK243" s="1039"/>
      <c r="AL243" s="1039"/>
      <c r="AM243" s="1039"/>
      <c r="AN243" s="1039"/>
      <c r="AO243" s="1039"/>
      <c r="AP243" s="1039"/>
      <c r="AQ243" s="1039"/>
      <c r="AR243" s="1039"/>
      <c r="AS243" s="1039"/>
      <c r="AT243" s="1040" t="s">
        <v>82</v>
      </c>
      <c r="AU243" s="1041"/>
      <c r="AV243" s="1041"/>
      <c r="AW243" s="1041"/>
      <c r="AX243" s="1041"/>
      <c r="AY243" s="1041"/>
      <c r="AZ243" s="1041"/>
      <c r="BA243" s="1041"/>
      <c r="BB243" s="1041"/>
      <c r="BC243" s="1041"/>
      <c r="BD243" s="1041"/>
      <c r="BE243" s="1041"/>
      <c r="BF243" s="1042"/>
      <c r="BG243" s="1022" t="s">
        <v>78</v>
      </c>
      <c r="BH243" s="1022" t="s">
        <v>561</v>
      </c>
      <c r="BI243" s="1026" t="s">
        <v>79</v>
      </c>
      <c r="BJ243" s="173"/>
      <c r="BK243" s="32"/>
      <c r="BL243" s="32"/>
      <c r="BM243" s="32"/>
      <c r="BN243" s="32"/>
      <c r="BO243" s="32"/>
      <c r="BP243" s="32"/>
      <c r="BQ243" s="32"/>
      <c r="BR243" s="32"/>
      <c r="BS243" s="32"/>
      <c r="BT243" s="32"/>
      <c r="BU243" s="32"/>
      <c r="BV243" s="32"/>
      <c r="BW243" s="32"/>
      <c r="BX243" s="32"/>
      <c r="BY243" s="32"/>
      <c r="BZ243" s="32"/>
      <c r="CA243" s="34"/>
      <c r="CB243" s="34"/>
    </row>
    <row r="244" spans="1:98" s="8" customFormat="1" ht="48.75" customHeight="1" x14ac:dyDescent="0.2">
      <c r="A244" s="1020"/>
      <c r="B244" s="1023"/>
      <c r="C244" s="1023"/>
      <c r="D244" s="1029" t="s">
        <v>57</v>
      </c>
      <c r="E244" s="1031" t="s">
        <v>58</v>
      </c>
      <c r="F244" s="1032"/>
      <c r="G244" s="1032"/>
      <c r="H244" s="1032"/>
      <c r="I244" s="1032"/>
      <c r="J244" s="1032"/>
      <c r="K244" s="1032"/>
      <c r="L244" s="1032"/>
      <c r="M244" s="1032"/>
      <c r="N244" s="1032"/>
      <c r="O244" s="1032"/>
      <c r="P244" s="1032"/>
      <c r="Q244" s="1032"/>
      <c r="R244" s="1023"/>
      <c r="S244" s="1033" t="s">
        <v>57</v>
      </c>
      <c r="T244" s="1031" t="s">
        <v>58</v>
      </c>
      <c r="U244" s="1032"/>
      <c r="V244" s="1032"/>
      <c r="W244" s="1032"/>
      <c r="X244" s="1032"/>
      <c r="Y244" s="1032"/>
      <c r="Z244" s="1032"/>
      <c r="AA244" s="1032"/>
      <c r="AB244" s="1032"/>
      <c r="AC244" s="1032"/>
      <c r="AD244" s="1032"/>
      <c r="AE244" s="1035"/>
      <c r="AF244" s="1033" t="s">
        <v>57</v>
      </c>
      <c r="AG244" s="1031" t="s">
        <v>58</v>
      </c>
      <c r="AH244" s="1032"/>
      <c r="AI244" s="1032"/>
      <c r="AJ244" s="1032"/>
      <c r="AK244" s="1032"/>
      <c r="AL244" s="1032"/>
      <c r="AM244" s="1032"/>
      <c r="AN244" s="1032"/>
      <c r="AO244" s="1032"/>
      <c r="AP244" s="1032"/>
      <c r="AQ244" s="1032"/>
      <c r="AR244" s="1032"/>
      <c r="AS244" s="1035"/>
      <c r="AT244" s="1043"/>
      <c r="AU244" s="1044"/>
      <c r="AV244" s="1044"/>
      <c r="AW244" s="1044"/>
      <c r="AX244" s="1044"/>
      <c r="AY244" s="1044"/>
      <c r="AZ244" s="1044"/>
      <c r="BA244" s="1044"/>
      <c r="BB244" s="1044"/>
      <c r="BC244" s="1044"/>
      <c r="BD244" s="1044"/>
      <c r="BE244" s="1044"/>
      <c r="BF244" s="1045"/>
      <c r="BG244" s="1023"/>
      <c r="BH244" s="1023"/>
      <c r="BI244" s="1027"/>
      <c r="BJ244" s="173"/>
      <c r="BK244" s="32"/>
      <c r="BL244" s="32"/>
      <c r="BM244" s="32"/>
      <c r="BN244" s="32"/>
      <c r="BO244" s="32"/>
      <c r="BP244" s="32"/>
      <c r="BQ244" s="32"/>
      <c r="BR244" s="32"/>
      <c r="BS244" s="32"/>
      <c r="BT244" s="32"/>
      <c r="BU244" s="32"/>
      <c r="BV244" s="32"/>
      <c r="BW244" s="32"/>
      <c r="BX244" s="32"/>
      <c r="BY244" s="32"/>
      <c r="BZ244" s="32"/>
      <c r="CA244" s="34"/>
      <c r="CB244" s="34"/>
    </row>
    <row r="245" spans="1:98" s="6" customFormat="1" ht="28.5" customHeight="1" x14ac:dyDescent="0.2">
      <c r="A245" s="1021"/>
      <c r="B245" s="1024"/>
      <c r="C245" s="1024"/>
      <c r="D245" s="1030"/>
      <c r="E245" s="35">
        <v>1</v>
      </c>
      <c r="F245" s="35">
        <v>2</v>
      </c>
      <c r="G245" s="35">
        <v>3</v>
      </c>
      <c r="H245" s="35">
        <v>4</v>
      </c>
      <c r="I245" s="35">
        <v>5</v>
      </c>
      <c r="J245" s="35">
        <v>6</v>
      </c>
      <c r="K245" s="35">
        <v>7</v>
      </c>
      <c r="L245" s="35">
        <v>8</v>
      </c>
      <c r="M245" s="35">
        <v>9</v>
      </c>
      <c r="N245" s="35">
        <v>10</v>
      </c>
      <c r="O245" s="35">
        <v>11</v>
      </c>
      <c r="P245" s="35">
        <v>12</v>
      </c>
      <c r="Q245" s="35" t="s">
        <v>61</v>
      </c>
      <c r="R245" s="1024"/>
      <c r="S245" s="1034"/>
      <c r="T245" s="35">
        <v>1</v>
      </c>
      <c r="U245" s="35">
        <v>2</v>
      </c>
      <c r="V245" s="35">
        <v>3</v>
      </c>
      <c r="W245" s="35">
        <v>4</v>
      </c>
      <c r="X245" s="35">
        <v>5</v>
      </c>
      <c r="Y245" s="35">
        <v>6</v>
      </c>
      <c r="Z245" s="35">
        <v>7</v>
      </c>
      <c r="AA245" s="35">
        <v>8</v>
      </c>
      <c r="AB245" s="35">
        <v>9</v>
      </c>
      <c r="AC245" s="35">
        <v>10</v>
      </c>
      <c r="AD245" s="35">
        <v>11</v>
      </c>
      <c r="AE245" s="35">
        <v>12</v>
      </c>
      <c r="AF245" s="1034"/>
      <c r="AG245" s="35">
        <v>1</v>
      </c>
      <c r="AH245" s="35">
        <v>2</v>
      </c>
      <c r="AI245" s="35">
        <v>3</v>
      </c>
      <c r="AJ245" s="35">
        <v>4</v>
      </c>
      <c r="AK245" s="35">
        <v>5</v>
      </c>
      <c r="AL245" s="35">
        <v>6</v>
      </c>
      <c r="AM245" s="35">
        <v>7</v>
      </c>
      <c r="AN245" s="35">
        <v>8</v>
      </c>
      <c r="AO245" s="35">
        <v>9</v>
      </c>
      <c r="AP245" s="35">
        <v>10</v>
      </c>
      <c r="AQ245" s="35">
        <v>11</v>
      </c>
      <c r="AR245" s="35">
        <v>12</v>
      </c>
      <c r="AS245" s="35" t="s">
        <v>51</v>
      </c>
      <c r="AT245" s="266">
        <v>1</v>
      </c>
      <c r="AU245" s="266">
        <v>2</v>
      </c>
      <c r="AV245" s="266">
        <v>3</v>
      </c>
      <c r="AW245" s="266">
        <v>4</v>
      </c>
      <c r="AX245" s="266">
        <v>5</v>
      </c>
      <c r="AY245" s="266">
        <v>6</v>
      </c>
      <c r="AZ245" s="266">
        <v>7</v>
      </c>
      <c r="BA245" s="266">
        <v>8</v>
      </c>
      <c r="BB245" s="266">
        <v>9</v>
      </c>
      <c r="BC245" s="266">
        <v>10</v>
      </c>
      <c r="BD245" s="266">
        <v>11</v>
      </c>
      <c r="BE245" s="266">
        <v>12</v>
      </c>
      <c r="BF245" s="35" t="s">
        <v>51</v>
      </c>
      <c r="BG245" s="1024"/>
      <c r="BH245" s="1024"/>
      <c r="BI245" s="1028"/>
      <c r="BJ245" s="7"/>
      <c r="BK245" s="3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</row>
    <row r="246" spans="1:98" s="7" customFormat="1" ht="24.75" customHeight="1" x14ac:dyDescent="0.2">
      <c r="A246" s="58"/>
      <c r="B246" s="949" t="s">
        <v>154</v>
      </c>
      <c r="C246" s="38" t="s">
        <v>65</v>
      </c>
      <c r="D246" s="954">
        <v>30</v>
      </c>
      <c r="E246" s="107">
        <v>30</v>
      </c>
      <c r="F246" s="39"/>
      <c r="G246" s="39"/>
      <c r="H246" s="39"/>
      <c r="I246" s="39"/>
      <c r="J246" s="39"/>
      <c r="K246" s="39"/>
      <c r="L246" s="39"/>
      <c r="M246" s="39"/>
      <c r="N246" s="39"/>
      <c r="O246" s="39"/>
      <c r="P246" s="39"/>
      <c r="Q246" s="40">
        <f>SUM(E246:P246)</f>
        <v>30</v>
      </c>
      <c r="R246" s="108" t="s">
        <v>71</v>
      </c>
      <c r="S246" s="951">
        <v>8800</v>
      </c>
      <c r="T246" s="109">
        <v>8000</v>
      </c>
      <c r="U246" s="42"/>
      <c r="V246" s="42"/>
      <c r="W246" s="42"/>
      <c r="X246" s="42"/>
      <c r="Y246" s="42"/>
      <c r="Z246" s="42"/>
      <c r="AA246" s="42"/>
      <c r="AB246" s="42"/>
      <c r="AC246" s="42"/>
      <c r="AD246" s="42"/>
      <c r="AE246" s="42"/>
      <c r="AF246" s="94">
        <f t="shared" ref="AF246:AF248" si="197">SUM(Q246*S246)</f>
        <v>264000</v>
      </c>
      <c r="AG246" s="95">
        <f t="shared" ref="AG246:AI248" si="198">T246*E246</f>
        <v>240000</v>
      </c>
      <c r="AH246" s="95">
        <f t="shared" si="198"/>
        <v>0</v>
      </c>
      <c r="AI246" s="95">
        <f t="shared" si="198"/>
        <v>0</v>
      </c>
      <c r="AJ246" s="95">
        <f t="shared" ref="AJ246:AR248" si="199">W246*H246</f>
        <v>0</v>
      </c>
      <c r="AK246" s="95">
        <f t="shared" si="199"/>
        <v>0</v>
      </c>
      <c r="AL246" s="95">
        <f t="shared" si="199"/>
        <v>0</v>
      </c>
      <c r="AM246" s="95">
        <f t="shared" si="199"/>
        <v>0</v>
      </c>
      <c r="AN246" s="95">
        <f t="shared" si="199"/>
        <v>0</v>
      </c>
      <c r="AO246" s="95">
        <f t="shared" si="199"/>
        <v>0</v>
      </c>
      <c r="AP246" s="95">
        <f t="shared" si="199"/>
        <v>0</v>
      </c>
      <c r="AQ246" s="95">
        <f t="shared" si="199"/>
        <v>0</v>
      </c>
      <c r="AR246" s="95">
        <f t="shared" si="199"/>
        <v>0</v>
      </c>
      <c r="AS246" s="96">
        <f>SUM(AG246:AR246)</f>
        <v>240000</v>
      </c>
      <c r="AT246" s="95">
        <f>SUM(AG246*4%)</f>
        <v>9600</v>
      </c>
      <c r="AU246" s="95">
        <f t="shared" ref="AU246:AV248" si="200">SUM(AH246*14%)</f>
        <v>0</v>
      </c>
      <c r="AV246" s="95">
        <f t="shared" si="200"/>
        <v>0</v>
      </c>
      <c r="AW246" s="95">
        <f t="shared" ref="AW246:BE248" si="201">SUM(AJ246*14%)</f>
        <v>0</v>
      </c>
      <c r="AX246" s="95">
        <f t="shared" si="201"/>
        <v>0</v>
      </c>
      <c r="AY246" s="95">
        <f t="shared" si="201"/>
        <v>0</v>
      </c>
      <c r="AZ246" s="95">
        <f t="shared" si="201"/>
        <v>0</v>
      </c>
      <c r="BA246" s="95">
        <f t="shared" si="201"/>
        <v>0</v>
      </c>
      <c r="BB246" s="95">
        <f t="shared" si="201"/>
        <v>0</v>
      </c>
      <c r="BC246" s="95">
        <f t="shared" si="201"/>
        <v>0</v>
      </c>
      <c r="BD246" s="95">
        <f t="shared" si="201"/>
        <v>0</v>
      </c>
      <c r="BE246" s="95">
        <f t="shared" si="201"/>
        <v>0</v>
      </c>
      <c r="BF246" s="97">
        <f>SUM(AT246:BE246)</f>
        <v>9600</v>
      </c>
      <c r="BG246" s="98">
        <f>AF246-AS246-BF246</f>
        <v>14400</v>
      </c>
      <c r="BH246" s="99">
        <f>S246*D246</f>
        <v>264000</v>
      </c>
      <c r="BI246" s="100">
        <f>BH246-AS246-BF246</f>
        <v>14400</v>
      </c>
      <c r="BJ246" s="268">
        <f>SUM(Q246/D246)</f>
        <v>1</v>
      </c>
      <c r="BK246" s="52"/>
      <c r="BL246" s="52"/>
      <c r="BM246" s="52"/>
      <c r="BN246" s="52"/>
      <c r="BO246" s="52"/>
      <c r="BP246" s="61"/>
      <c r="BQ246" s="61"/>
      <c r="BR246" s="61"/>
      <c r="BS246" s="61"/>
      <c r="BT246" s="61"/>
      <c r="BU246" s="61"/>
      <c r="BV246" s="61"/>
      <c r="BW246" s="61"/>
      <c r="BX246" s="61"/>
      <c r="BY246" s="61"/>
      <c r="BZ246" s="61"/>
      <c r="CA246" s="61"/>
      <c r="CB246" s="61"/>
    </row>
    <row r="247" spans="1:98" s="7" customFormat="1" ht="24.75" customHeight="1" x14ac:dyDescent="0.2">
      <c r="A247" s="58"/>
      <c r="B247" s="949" t="s">
        <v>155</v>
      </c>
      <c r="C247" s="38" t="s">
        <v>65</v>
      </c>
      <c r="D247" s="954">
        <v>30</v>
      </c>
      <c r="E247" s="107">
        <v>30</v>
      </c>
      <c r="F247" s="39"/>
      <c r="G247" s="39"/>
      <c r="H247" s="39"/>
      <c r="I247" s="39"/>
      <c r="J247" s="39"/>
      <c r="K247" s="39"/>
      <c r="L247" s="39"/>
      <c r="M247" s="39"/>
      <c r="N247" s="39"/>
      <c r="O247" s="39"/>
      <c r="P247" s="39"/>
      <c r="Q247" s="40">
        <f>SUM(E247:P247)</f>
        <v>30</v>
      </c>
      <c r="R247" s="108" t="s">
        <v>71</v>
      </c>
      <c r="S247" s="951">
        <v>24200</v>
      </c>
      <c r="T247" s="109">
        <v>22000</v>
      </c>
      <c r="U247" s="42"/>
      <c r="V247" s="42"/>
      <c r="W247" s="42"/>
      <c r="X247" s="42"/>
      <c r="Y247" s="42"/>
      <c r="Z247" s="42"/>
      <c r="AA247" s="42"/>
      <c r="AB247" s="42"/>
      <c r="AC247" s="42"/>
      <c r="AD247" s="42"/>
      <c r="AE247" s="42"/>
      <c r="AF247" s="94">
        <f t="shared" si="197"/>
        <v>726000</v>
      </c>
      <c r="AG247" s="95">
        <f t="shared" si="198"/>
        <v>660000</v>
      </c>
      <c r="AH247" s="95">
        <f t="shared" si="198"/>
        <v>0</v>
      </c>
      <c r="AI247" s="95">
        <f t="shared" si="198"/>
        <v>0</v>
      </c>
      <c r="AJ247" s="95">
        <f t="shared" si="199"/>
        <v>0</v>
      </c>
      <c r="AK247" s="95">
        <f t="shared" si="199"/>
        <v>0</v>
      </c>
      <c r="AL247" s="95">
        <f t="shared" si="199"/>
        <v>0</v>
      </c>
      <c r="AM247" s="95">
        <f t="shared" si="199"/>
        <v>0</v>
      </c>
      <c r="AN247" s="95">
        <f t="shared" si="199"/>
        <v>0</v>
      </c>
      <c r="AO247" s="95">
        <f t="shared" si="199"/>
        <v>0</v>
      </c>
      <c r="AP247" s="95">
        <f t="shared" si="199"/>
        <v>0</v>
      </c>
      <c r="AQ247" s="95">
        <f t="shared" si="199"/>
        <v>0</v>
      </c>
      <c r="AR247" s="95">
        <f t="shared" si="199"/>
        <v>0</v>
      </c>
      <c r="AS247" s="96">
        <f>SUM(AG247:AR247)</f>
        <v>660000</v>
      </c>
      <c r="AT247" s="95">
        <f t="shared" ref="AT247:AT248" si="202">SUM(AG247*4%)</f>
        <v>26400</v>
      </c>
      <c r="AU247" s="95">
        <f t="shared" si="200"/>
        <v>0</v>
      </c>
      <c r="AV247" s="95">
        <f t="shared" si="200"/>
        <v>0</v>
      </c>
      <c r="AW247" s="95">
        <f t="shared" si="201"/>
        <v>0</v>
      </c>
      <c r="AX247" s="95">
        <f t="shared" si="201"/>
        <v>0</v>
      </c>
      <c r="AY247" s="95">
        <f t="shared" si="201"/>
        <v>0</v>
      </c>
      <c r="AZ247" s="95">
        <f t="shared" si="201"/>
        <v>0</v>
      </c>
      <c r="BA247" s="95">
        <f t="shared" si="201"/>
        <v>0</v>
      </c>
      <c r="BB247" s="95">
        <f t="shared" si="201"/>
        <v>0</v>
      </c>
      <c r="BC247" s="95">
        <f t="shared" si="201"/>
        <v>0</v>
      </c>
      <c r="BD247" s="95">
        <f t="shared" si="201"/>
        <v>0</v>
      </c>
      <c r="BE247" s="95">
        <f t="shared" si="201"/>
        <v>0</v>
      </c>
      <c r="BF247" s="97">
        <f>SUM(AT247:BE247)</f>
        <v>26400</v>
      </c>
      <c r="BG247" s="98">
        <f>AF247-AS247-BF247</f>
        <v>39600</v>
      </c>
      <c r="BH247" s="99">
        <f>S247*D247</f>
        <v>726000</v>
      </c>
      <c r="BI247" s="100">
        <f>BH247-AS247-BF247</f>
        <v>39600</v>
      </c>
      <c r="BJ247" s="268">
        <f>SUM(Q247/D247)</f>
        <v>1</v>
      </c>
      <c r="BK247" s="52"/>
      <c r="BL247" s="52"/>
      <c r="BM247" s="52"/>
      <c r="BN247" s="52"/>
      <c r="BO247" s="52"/>
      <c r="BP247" s="61"/>
      <c r="BQ247" s="61"/>
      <c r="BR247" s="61"/>
      <c r="BS247" s="61"/>
      <c r="BT247" s="61"/>
      <c r="BU247" s="61"/>
      <c r="BV247" s="61"/>
      <c r="BW247" s="61"/>
      <c r="BX247" s="61"/>
      <c r="BY247" s="61"/>
      <c r="BZ247" s="61"/>
      <c r="CA247" s="61"/>
      <c r="CB247" s="61"/>
    </row>
    <row r="248" spans="1:98" s="7" customFormat="1" ht="24.75" customHeight="1" thickBot="1" x14ac:dyDescent="0.25">
      <c r="A248" s="58"/>
      <c r="B248" s="949" t="s">
        <v>72</v>
      </c>
      <c r="C248" s="38" t="s">
        <v>65</v>
      </c>
      <c r="D248" s="954">
        <v>2</v>
      </c>
      <c r="E248" s="107">
        <v>2</v>
      </c>
      <c r="F248" s="39"/>
      <c r="G248" s="39"/>
      <c r="H248" s="39"/>
      <c r="I248" s="39"/>
      <c r="J248" s="39"/>
      <c r="K248" s="39"/>
      <c r="L248" s="39"/>
      <c r="M248" s="39"/>
      <c r="N248" s="39"/>
      <c r="O248" s="39"/>
      <c r="P248" s="39"/>
      <c r="Q248" s="40">
        <f>SUM(E248:P248)</f>
        <v>2</v>
      </c>
      <c r="R248" s="108" t="s">
        <v>55</v>
      </c>
      <c r="S248" s="951">
        <v>35000</v>
      </c>
      <c r="T248" s="109">
        <v>30000</v>
      </c>
      <c r="U248" s="42"/>
      <c r="V248" s="42"/>
      <c r="W248" s="42"/>
      <c r="X248" s="42"/>
      <c r="Y248" s="42"/>
      <c r="Z248" s="42"/>
      <c r="AA248" s="42"/>
      <c r="AB248" s="42"/>
      <c r="AC248" s="42"/>
      <c r="AD248" s="42"/>
      <c r="AE248" s="42"/>
      <c r="AF248" s="94">
        <f t="shared" si="197"/>
        <v>70000</v>
      </c>
      <c r="AG248" s="95">
        <f t="shared" si="198"/>
        <v>60000</v>
      </c>
      <c r="AH248" s="95">
        <f t="shared" si="198"/>
        <v>0</v>
      </c>
      <c r="AI248" s="95">
        <f t="shared" si="198"/>
        <v>0</v>
      </c>
      <c r="AJ248" s="95">
        <f t="shared" si="199"/>
        <v>0</v>
      </c>
      <c r="AK248" s="95">
        <f t="shared" si="199"/>
        <v>0</v>
      </c>
      <c r="AL248" s="95">
        <f t="shared" si="199"/>
        <v>0</v>
      </c>
      <c r="AM248" s="95">
        <f t="shared" si="199"/>
        <v>0</v>
      </c>
      <c r="AN248" s="95">
        <f t="shared" si="199"/>
        <v>0</v>
      </c>
      <c r="AO248" s="95">
        <f t="shared" si="199"/>
        <v>0</v>
      </c>
      <c r="AP248" s="95">
        <f t="shared" si="199"/>
        <v>0</v>
      </c>
      <c r="AQ248" s="95">
        <f t="shared" si="199"/>
        <v>0</v>
      </c>
      <c r="AR248" s="95">
        <f t="shared" si="199"/>
        <v>0</v>
      </c>
      <c r="AS248" s="96">
        <f>SUM(AG248:AR248)</f>
        <v>60000</v>
      </c>
      <c r="AT248" s="95">
        <f t="shared" si="202"/>
        <v>2400</v>
      </c>
      <c r="AU248" s="95">
        <f t="shared" si="200"/>
        <v>0</v>
      </c>
      <c r="AV248" s="95">
        <f t="shared" si="200"/>
        <v>0</v>
      </c>
      <c r="AW248" s="95">
        <f t="shared" si="201"/>
        <v>0</v>
      </c>
      <c r="AX248" s="95">
        <f t="shared" si="201"/>
        <v>0</v>
      </c>
      <c r="AY248" s="95">
        <f t="shared" si="201"/>
        <v>0</v>
      </c>
      <c r="AZ248" s="95">
        <f t="shared" si="201"/>
        <v>0</v>
      </c>
      <c r="BA248" s="95">
        <f t="shared" si="201"/>
        <v>0</v>
      </c>
      <c r="BB248" s="95">
        <f t="shared" si="201"/>
        <v>0</v>
      </c>
      <c r="BC248" s="95">
        <f t="shared" si="201"/>
        <v>0</v>
      </c>
      <c r="BD248" s="95">
        <f t="shared" si="201"/>
        <v>0</v>
      </c>
      <c r="BE248" s="95">
        <f t="shared" si="201"/>
        <v>0</v>
      </c>
      <c r="BF248" s="97">
        <f>SUM(AT248:BE248)</f>
        <v>2400</v>
      </c>
      <c r="BG248" s="98">
        <f>AF248-AS248-BF248</f>
        <v>7600</v>
      </c>
      <c r="BH248" s="99">
        <f>S248*D248</f>
        <v>70000</v>
      </c>
      <c r="BI248" s="100">
        <f>BH248-AS248-BF248</f>
        <v>7600</v>
      </c>
      <c r="BJ248" s="268">
        <f>SUM(Q248/D248)</f>
        <v>1</v>
      </c>
      <c r="BK248" s="52"/>
      <c r="BL248" s="52"/>
      <c r="BM248" s="52"/>
      <c r="BN248" s="52"/>
      <c r="BO248" s="52"/>
      <c r="BP248" s="52"/>
      <c r="BQ248" s="61"/>
      <c r="BR248" s="61"/>
      <c r="BS248" s="61"/>
      <c r="BT248" s="61"/>
      <c r="BU248" s="61"/>
      <c r="BV248" s="61"/>
      <c r="BW248" s="61"/>
      <c r="BX248" s="61"/>
      <c r="BY248" s="61"/>
      <c r="BZ248" s="61"/>
      <c r="CA248" s="61"/>
      <c r="CB248" s="61"/>
    </row>
    <row r="249" spans="1:98" s="54" customFormat="1" ht="24.75" customHeight="1" thickBot="1" x14ac:dyDescent="0.25">
      <c r="A249" s="62"/>
      <c r="B249" s="63" t="s">
        <v>15</v>
      </c>
      <c r="C249" s="63"/>
      <c r="D249" s="383"/>
      <c r="E249" s="65"/>
      <c r="F249" s="65"/>
      <c r="G249" s="65"/>
      <c r="H249" s="65"/>
      <c r="I249" s="65"/>
      <c r="J249" s="65"/>
      <c r="K249" s="65"/>
      <c r="L249" s="65"/>
      <c r="M249" s="65"/>
      <c r="N249" s="65"/>
      <c r="O249" s="65"/>
      <c r="P249" s="65"/>
      <c r="Q249" s="66"/>
      <c r="R249" s="102"/>
      <c r="S249" s="64"/>
      <c r="T249" s="67"/>
      <c r="U249" s="67"/>
      <c r="V249" s="67"/>
      <c r="W249" s="67"/>
      <c r="X249" s="67"/>
      <c r="Y249" s="67"/>
      <c r="Z249" s="67"/>
      <c r="AA249" s="67"/>
      <c r="AB249" s="67"/>
      <c r="AC249" s="67"/>
      <c r="AD249" s="67"/>
      <c r="AE249" s="67"/>
      <c r="AF249" s="103">
        <f t="shared" ref="AF249:BF249" si="203">SUM(AF246:AF248)</f>
        <v>1060000</v>
      </c>
      <c r="AG249" s="103">
        <f t="shared" si="203"/>
        <v>960000</v>
      </c>
      <c r="AH249" s="103">
        <f t="shared" si="203"/>
        <v>0</v>
      </c>
      <c r="AI249" s="103">
        <f t="shared" si="203"/>
        <v>0</v>
      </c>
      <c r="AJ249" s="103">
        <f t="shared" ref="AJ249:AR249" si="204">SUM(AJ246:AJ248)</f>
        <v>0</v>
      </c>
      <c r="AK249" s="103">
        <f t="shared" si="204"/>
        <v>0</v>
      </c>
      <c r="AL249" s="103">
        <f t="shared" si="204"/>
        <v>0</v>
      </c>
      <c r="AM249" s="103">
        <f t="shared" si="204"/>
        <v>0</v>
      </c>
      <c r="AN249" s="103">
        <f t="shared" si="204"/>
        <v>0</v>
      </c>
      <c r="AO249" s="103">
        <f t="shared" si="204"/>
        <v>0</v>
      </c>
      <c r="AP249" s="103">
        <f t="shared" si="204"/>
        <v>0</v>
      </c>
      <c r="AQ249" s="103">
        <f t="shared" si="204"/>
        <v>0</v>
      </c>
      <c r="AR249" s="103">
        <f t="shared" si="204"/>
        <v>0</v>
      </c>
      <c r="AS249" s="103">
        <f t="shared" si="203"/>
        <v>960000</v>
      </c>
      <c r="AT249" s="103">
        <f t="shared" si="203"/>
        <v>38400</v>
      </c>
      <c r="AU249" s="103">
        <f t="shared" si="203"/>
        <v>0</v>
      </c>
      <c r="AV249" s="103">
        <f t="shared" si="203"/>
        <v>0</v>
      </c>
      <c r="AW249" s="103">
        <f t="shared" ref="AW249:BE249" si="205">SUM(AW246:AW248)</f>
        <v>0</v>
      </c>
      <c r="AX249" s="103">
        <f t="shared" si="205"/>
        <v>0</v>
      </c>
      <c r="AY249" s="103">
        <f t="shared" si="205"/>
        <v>0</v>
      </c>
      <c r="AZ249" s="103">
        <f t="shared" si="205"/>
        <v>0</v>
      </c>
      <c r="BA249" s="103">
        <f t="shared" si="205"/>
        <v>0</v>
      </c>
      <c r="BB249" s="103">
        <f t="shared" si="205"/>
        <v>0</v>
      </c>
      <c r="BC249" s="103">
        <f t="shared" si="205"/>
        <v>0</v>
      </c>
      <c r="BD249" s="103">
        <f t="shared" si="205"/>
        <v>0</v>
      </c>
      <c r="BE249" s="103">
        <f t="shared" si="205"/>
        <v>0</v>
      </c>
      <c r="BF249" s="103">
        <f t="shared" si="203"/>
        <v>38400</v>
      </c>
      <c r="BG249" s="104">
        <f>AF249-AS249-BF249</f>
        <v>61600</v>
      </c>
      <c r="BH249" s="103">
        <f>SUM(BH246:BH248)</f>
        <v>1060000</v>
      </c>
      <c r="BI249" s="103">
        <f>SUM(BI246:BI248)</f>
        <v>61600</v>
      </c>
      <c r="BJ249" s="269">
        <f>SUM(BJ246:BJ248)/3</f>
        <v>1</v>
      </c>
      <c r="BK249" s="69"/>
      <c r="BL249" s="69"/>
      <c r="BM249" s="69"/>
      <c r="BN249" s="69"/>
      <c r="BO249" s="69"/>
      <c r="BP249" s="69"/>
      <c r="BQ249" s="69"/>
      <c r="BR249" s="69"/>
      <c r="BS249" s="69"/>
      <c r="BT249" s="69"/>
      <c r="BU249" s="69"/>
      <c r="BV249" s="69"/>
      <c r="BW249" s="69"/>
      <c r="BX249" s="69"/>
      <c r="BY249" s="69"/>
      <c r="BZ249" s="69"/>
      <c r="CA249" s="69"/>
      <c r="CB249" s="69"/>
    </row>
    <row r="250" spans="1:98" x14ac:dyDescent="0.2">
      <c r="BF250" s="72">
        <f>SUM(AS249+BF249)</f>
        <v>998400</v>
      </c>
      <c r="BG250" s="73">
        <f>AF249-AS249-BF249</f>
        <v>61600</v>
      </c>
      <c r="BH250" s="74">
        <f>SUM(BI249+AS249+BF249)</f>
        <v>1060000</v>
      </c>
      <c r="BI250" s="75">
        <f>SUM(BG249)</f>
        <v>61600</v>
      </c>
      <c r="BJ250" s="57" t="s">
        <v>78</v>
      </c>
    </row>
    <row r="251" spans="1:98" x14ac:dyDescent="0.2">
      <c r="AT251" s="170">
        <f>SUM(AG249+AT249)</f>
        <v>998400</v>
      </c>
      <c r="AU251" s="170">
        <f t="shared" ref="AU251:BE251" si="206">SUM(AH249+AU249)</f>
        <v>0</v>
      </c>
      <c r="AV251" s="170">
        <f t="shared" si="206"/>
        <v>0</v>
      </c>
      <c r="AW251" s="170">
        <f t="shared" si="206"/>
        <v>0</v>
      </c>
      <c r="AX251" s="170">
        <f t="shared" si="206"/>
        <v>0</v>
      </c>
      <c r="AY251" s="170">
        <f t="shared" si="206"/>
        <v>0</v>
      </c>
      <c r="AZ251" s="170">
        <f t="shared" si="206"/>
        <v>0</v>
      </c>
      <c r="BA251" s="170">
        <f t="shared" si="206"/>
        <v>0</v>
      </c>
      <c r="BB251" s="170">
        <f t="shared" si="206"/>
        <v>0</v>
      </c>
      <c r="BC251" s="170">
        <f t="shared" si="206"/>
        <v>0</v>
      </c>
      <c r="BD251" s="170">
        <f t="shared" si="206"/>
        <v>0</v>
      </c>
      <c r="BE251" s="170">
        <f t="shared" si="206"/>
        <v>0</v>
      </c>
      <c r="BF251" s="170">
        <f>SUM(AT251:BE251)</f>
        <v>998400</v>
      </c>
      <c r="BG251" s="57"/>
      <c r="BH251" s="76"/>
      <c r="BI251" s="77">
        <f>SUM(BI249-BI250)</f>
        <v>0</v>
      </c>
      <c r="BJ251" s="57" t="s">
        <v>77</v>
      </c>
    </row>
    <row r="252" spans="1:98" s="29" customFormat="1" ht="16.5" customHeight="1" x14ac:dyDescent="0.2">
      <c r="A252" s="1015" t="s">
        <v>43</v>
      </c>
      <c r="B252" s="1016"/>
      <c r="C252" s="171" t="s">
        <v>554</v>
      </c>
      <c r="D252" s="380"/>
      <c r="E252" s="32"/>
      <c r="F252" s="32"/>
      <c r="G252" s="32"/>
      <c r="H252" s="32"/>
      <c r="I252" s="32"/>
      <c r="J252" s="32"/>
      <c r="K252" s="32"/>
      <c r="L252" s="32"/>
      <c r="M252" s="32"/>
      <c r="N252" s="32"/>
      <c r="O252" s="32"/>
      <c r="P252" s="32"/>
      <c r="Q252" s="32"/>
      <c r="R252" s="32"/>
      <c r="S252" s="32"/>
      <c r="T252" s="174"/>
      <c r="U252" s="174"/>
      <c r="V252" s="174"/>
      <c r="W252" s="174"/>
      <c r="X252" s="174"/>
      <c r="Y252" s="174"/>
      <c r="Z252" s="174"/>
      <c r="AA252" s="174"/>
      <c r="AB252" s="174"/>
      <c r="AC252" s="174"/>
      <c r="AD252" s="174"/>
      <c r="AE252" s="175"/>
      <c r="AF252" s="32"/>
      <c r="AG252" s="174"/>
      <c r="AH252" s="174"/>
      <c r="AI252" s="174"/>
      <c r="AJ252" s="174"/>
      <c r="AK252" s="174"/>
      <c r="AL252" s="174"/>
      <c r="AM252" s="174"/>
      <c r="AN252" s="174"/>
      <c r="AO252" s="174"/>
      <c r="AP252" s="174"/>
      <c r="AQ252" s="174"/>
      <c r="AR252" s="174"/>
      <c r="AS252" s="176"/>
      <c r="AT252" s="174"/>
      <c r="AU252" s="174"/>
      <c r="AV252" s="174"/>
      <c r="AW252" s="174"/>
      <c r="AX252" s="174"/>
      <c r="AY252" s="174"/>
      <c r="AZ252" s="174"/>
      <c r="BA252" s="174"/>
      <c r="BB252" s="174"/>
      <c r="BC252" s="174"/>
      <c r="BD252" s="174"/>
      <c r="BE252" s="174"/>
      <c r="BF252" s="176"/>
      <c r="BG252" s="176"/>
      <c r="BH252" s="173"/>
      <c r="BI252" s="177"/>
      <c r="BJ252" s="173"/>
      <c r="BK252" s="174"/>
      <c r="BL252" s="174"/>
      <c r="BM252" s="174"/>
      <c r="BN252" s="174"/>
      <c r="BO252" s="174"/>
      <c r="BP252" s="175"/>
      <c r="BQ252" s="174"/>
      <c r="BR252" s="174"/>
      <c r="BS252" s="174"/>
      <c r="BT252" s="174"/>
      <c r="BU252" s="174"/>
      <c r="BV252" s="176"/>
      <c r="BW252" s="176"/>
      <c r="BX252" s="176"/>
      <c r="BY252" s="173"/>
      <c r="BZ252" s="177"/>
      <c r="CA252" s="176"/>
      <c r="CB252" s="176"/>
      <c r="CC252" s="33"/>
      <c r="CD252" s="33"/>
      <c r="CE252" s="33"/>
      <c r="CF252" s="33"/>
      <c r="CG252" s="33"/>
      <c r="CH252" s="178"/>
      <c r="CI252" s="33"/>
      <c r="CJ252" s="33"/>
      <c r="CK252" s="33"/>
      <c r="CL252" s="33"/>
      <c r="CM252" s="33"/>
      <c r="CN252" s="33"/>
      <c r="CO252" s="33"/>
      <c r="CP252" s="33"/>
      <c r="CQ252" s="33"/>
      <c r="CR252" s="33"/>
      <c r="CS252" s="33"/>
      <c r="CT252" s="33"/>
    </row>
    <row r="253" spans="1:98" s="29" customFormat="1" ht="16.5" customHeight="1" x14ac:dyDescent="0.2">
      <c r="A253" s="1017" t="s">
        <v>44</v>
      </c>
      <c r="B253" s="1018"/>
      <c r="C253" s="180" t="s">
        <v>151</v>
      </c>
      <c r="D253" s="381"/>
      <c r="E253" s="181"/>
      <c r="F253" s="181"/>
      <c r="G253" s="181"/>
      <c r="H253" s="181"/>
      <c r="I253" s="181"/>
      <c r="J253" s="181"/>
      <c r="K253" s="181"/>
      <c r="L253" s="181"/>
      <c r="M253" s="181"/>
      <c r="N253" s="181"/>
      <c r="O253" s="181"/>
      <c r="P253" s="181"/>
      <c r="Q253" s="181"/>
      <c r="R253" s="181"/>
      <c r="S253" s="181"/>
      <c r="T253" s="182"/>
      <c r="U253" s="182"/>
      <c r="V253" s="182"/>
      <c r="W253" s="182"/>
      <c r="X253" s="182"/>
      <c r="Y253" s="182"/>
      <c r="Z253" s="182"/>
      <c r="AA253" s="182"/>
      <c r="AB253" s="182"/>
      <c r="AC253" s="182"/>
      <c r="AD253" s="182"/>
      <c r="AE253" s="183"/>
      <c r="AF253" s="181"/>
      <c r="AG253" s="182"/>
      <c r="AH253" s="182"/>
      <c r="AI253" s="182"/>
      <c r="AJ253" s="182"/>
      <c r="AK253" s="182"/>
      <c r="AL253" s="182"/>
      <c r="AM253" s="182"/>
      <c r="AN253" s="182"/>
      <c r="AO253" s="182"/>
      <c r="AP253" s="182"/>
      <c r="AQ253" s="182"/>
      <c r="AR253" s="182"/>
      <c r="AS253" s="183"/>
      <c r="AT253" s="182"/>
      <c r="AU253" s="182"/>
      <c r="AV253" s="182"/>
      <c r="AW253" s="182"/>
      <c r="AX253" s="182"/>
      <c r="AY253" s="182"/>
      <c r="AZ253" s="182"/>
      <c r="BA253" s="182"/>
      <c r="BB253" s="182"/>
      <c r="BC253" s="182"/>
      <c r="BD253" s="182"/>
      <c r="BE253" s="182"/>
      <c r="BF253" s="183"/>
      <c r="BG253" s="183"/>
      <c r="BH253" s="179"/>
      <c r="BI253" s="184"/>
      <c r="BJ253" s="173"/>
      <c r="BK253" s="32"/>
      <c r="BL253" s="32"/>
      <c r="BM253" s="32"/>
      <c r="BN253" s="32"/>
      <c r="BO253" s="32"/>
      <c r="BP253" s="32"/>
      <c r="BQ253" s="32"/>
      <c r="BR253" s="32"/>
      <c r="BS253" s="32"/>
      <c r="BT253" s="32"/>
      <c r="BU253" s="32"/>
      <c r="BV253" s="32"/>
      <c r="BW253" s="32"/>
      <c r="BX253" s="32"/>
      <c r="BY253" s="32"/>
      <c r="BZ253" s="32"/>
      <c r="CA253" s="176"/>
      <c r="CB253" s="176"/>
      <c r="CC253" s="33">
        <v>1100000</v>
      </c>
      <c r="CD253" s="33"/>
      <c r="CE253" s="33"/>
      <c r="CF253" s="33"/>
      <c r="CG253" s="33"/>
      <c r="CH253" s="178"/>
      <c r="CI253" s="33"/>
      <c r="CJ253" s="33"/>
      <c r="CK253" s="33"/>
      <c r="CL253" s="33"/>
      <c r="CM253" s="33"/>
      <c r="CN253" s="33"/>
      <c r="CO253" s="33"/>
      <c r="CP253" s="33"/>
      <c r="CQ253" s="33"/>
      <c r="CR253" s="33"/>
      <c r="CS253" s="33"/>
      <c r="CT253" s="33"/>
    </row>
    <row r="254" spans="1:98" s="8" customFormat="1" ht="48.75" customHeight="1" x14ac:dyDescent="0.2">
      <c r="A254" s="1019" t="s">
        <v>45</v>
      </c>
      <c r="B254" s="1022" t="s">
        <v>46</v>
      </c>
      <c r="C254" s="1022" t="s">
        <v>62</v>
      </c>
      <c r="D254" s="1025" t="s">
        <v>47</v>
      </c>
      <c r="E254" s="1025"/>
      <c r="F254" s="1025"/>
      <c r="G254" s="1025"/>
      <c r="H254" s="1025"/>
      <c r="I254" s="1025"/>
      <c r="J254" s="1025"/>
      <c r="K254" s="1025"/>
      <c r="L254" s="1025"/>
      <c r="M254" s="1025"/>
      <c r="N254" s="1025"/>
      <c r="O254" s="1025"/>
      <c r="P254" s="1025"/>
      <c r="Q254" s="1025"/>
      <c r="R254" s="1022" t="s">
        <v>59</v>
      </c>
      <c r="S254" s="1036" t="s">
        <v>56</v>
      </c>
      <c r="T254" s="1037"/>
      <c r="U254" s="1037"/>
      <c r="V254" s="1037"/>
      <c r="W254" s="1037"/>
      <c r="X254" s="1037"/>
      <c r="Y254" s="1037"/>
      <c r="Z254" s="1037"/>
      <c r="AA254" s="1037"/>
      <c r="AB254" s="1037"/>
      <c r="AC254" s="1037"/>
      <c r="AD254" s="1037"/>
      <c r="AE254" s="1038"/>
      <c r="AF254" s="1039" t="s">
        <v>38</v>
      </c>
      <c r="AG254" s="1039"/>
      <c r="AH254" s="1039"/>
      <c r="AI254" s="1039"/>
      <c r="AJ254" s="1039"/>
      <c r="AK254" s="1039"/>
      <c r="AL254" s="1039"/>
      <c r="AM254" s="1039"/>
      <c r="AN254" s="1039"/>
      <c r="AO254" s="1039"/>
      <c r="AP254" s="1039"/>
      <c r="AQ254" s="1039"/>
      <c r="AR254" s="1039"/>
      <c r="AS254" s="1039"/>
      <c r="AT254" s="1040" t="s">
        <v>82</v>
      </c>
      <c r="AU254" s="1041"/>
      <c r="AV254" s="1041"/>
      <c r="AW254" s="1041"/>
      <c r="AX254" s="1041"/>
      <c r="AY254" s="1041"/>
      <c r="AZ254" s="1041"/>
      <c r="BA254" s="1041"/>
      <c r="BB254" s="1041"/>
      <c r="BC254" s="1041"/>
      <c r="BD254" s="1041"/>
      <c r="BE254" s="1041"/>
      <c r="BF254" s="1042"/>
      <c r="BG254" s="1022" t="s">
        <v>78</v>
      </c>
      <c r="BH254" s="1022" t="s">
        <v>561</v>
      </c>
      <c r="BI254" s="1026" t="s">
        <v>79</v>
      </c>
      <c r="BJ254" s="173"/>
      <c r="BK254" s="32"/>
      <c r="BL254" s="32"/>
      <c r="BM254" s="32"/>
      <c r="BN254" s="32"/>
      <c r="BO254" s="32"/>
      <c r="BP254" s="32"/>
      <c r="BQ254" s="32"/>
      <c r="BR254" s="32"/>
      <c r="BS254" s="32"/>
      <c r="BT254" s="32"/>
      <c r="BU254" s="32"/>
      <c r="BV254" s="32"/>
      <c r="BW254" s="32"/>
      <c r="BX254" s="32"/>
      <c r="BY254" s="32"/>
      <c r="BZ254" s="32"/>
      <c r="CA254" s="34"/>
      <c r="CB254" s="34"/>
    </row>
    <row r="255" spans="1:98" s="8" customFormat="1" ht="48.75" customHeight="1" x14ac:dyDescent="0.2">
      <c r="A255" s="1020"/>
      <c r="B255" s="1023"/>
      <c r="C255" s="1023"/>
      <c r="D255" s="1029" t="s">
        <v>57</v>
      </c>
      <c r="E255" s="1031" t="s">
        <v>58</v>
      </c>
      <c r="F255" s="1032"/>
      <c r="G255" s="1032"/>
      <c r="H255" s="1032"/>
      <c r="I255" s="1032"/>
      <c r="J255" s="1032"/>
      <c r="K255" s="1032"/>
      <c r="L255" s="1032"/>
      <c r="M255" s="1032"/>
      <c r="N255" s="1032"/>
      <c r="O255" s="1032"/>
      <c r="P255" s="1032"/>
      <c r="Q255" s="1032"/>
      <c r="R255" s="1023"/>
      <c r="S255" s="1033" t="s">
        <v>57</v>
      </c>
      <c r="T255" s="1031" t="s">
        <v>58</v>
      </c>
      <c r="U255" s="1032"/>
      <c r="V255" s="1032"/>
      <c r="W255" s="1032"/>
      <c r="X255" s="1032"/>
      <c r="Y255" s="1032"/>
      <c r="Z255" s="1032"/>
      <c r="AA255" s="1032"/>
      <c r="AB255" s="1032"/>
      <c r="AC255" s="1032"/>
      <c r="AD255" s="1032"/>
      <c r="AE255" s="1035"/>
      <c r="AF255" s="1033" t="s">
        <v>57</v>
      </c>
      <c r="AG255" s="1031" t="s">
        <v>58</v>
      </c>
      <c r="AH255" s="1032"/>
      <c r="AI255" s="1032"/>
      <c r="AJ255" s="1032"/>
      <c r="AK255" s="1032"/>
      <c r="AL255" s="1032"/>
      <c r="AM255" s="1032"/>
      <c r="AN255" s="1032"/>
      <c r="AO255" s="1032"/>
      <c r="AP255" s="1032"/>
      <c r="AQ255" s="1032"/>
      <c r="AR255" s="1032"/>
      <c r="AS255" s="1035"/>
      <c r="AT255" s="1043"/>
      <c r="AU255" s="1044"/>
      <c r="AV255" s="1044"/>
      <c r="AW255" s="1044"/>
      <c r="AX255" s="1044"/>
      <c r="AY255" s="1044"/>
      <c r="AZ255" s="1044"/>
      <c r="BA255" s="1044"/>
      <c r="BB255" s="1044"/>
      <c r="BC255" s="1044"/>
      <c r="BD255" s="1044"/>
      <c r="BE255" s="1044"/>
      <c r="BF255" s="1045"/>
      <c r="BG255" s="1023"/>
      <c r="BH255" s="1023"/>
      <c r="BI255" s="1027"/>
      <c r="BJ255" s="173"/>
      <c r="BK255" s="32"/>
      <c r="BL255" s="32"/>
      <c r="BM255" s="32"/>
      <c r="BN255" s="32"/>
      <c r="BO255" s="32"/>
      <c r="BP255" s="32"/>
      <c r="BQ255" s="32"/>
      <c r="BR255" s="32"/>
      <c r="BS255" s="32"/>
      <c r="BT255" s="32"/>
      <c r="BU255" s="32"/>
      <c r="BV255" s="32"/>
      <c r="BW255" s="32"/>
      <c r="BX255" s="32"/>
      <c r="BY255" s="32"/>
      <c r="BZ255" s="32"/>
      <c r="CA255" s="34"/>
      <c r="CB255" s="34"/>
    </row>
    <row r="256" spans="1:98" s="6" customFormat="1" ht="28.5" customHeight="1" x14ac:dyDescent="0.2">
      <c r="A256" s="1021"/>
      <c r="B256" s="1024"/>
      <c r="C256" s="1024"/>
      <c r="D256" s="1030"/>
      <c r="E256" s="35">
        <v>1</v>
      </c>
      <c r="F256" s="35">
        <v>2</v>
      </c>
      <c r="G256" s="35">
        <v>3</v>
      </c>
      <c r="H256" s="35">
        <v>4</v>
      </c>
      <c r="I256" s="35">
        <v>5</v>
      </c>
      <c r="J256" s="35">
        <v>6</v>
      </c>
      <c r="K256" s="35">
        <v>7</v>
      </c>
      <c r="L256" s="35">
        <v>8</v>
      </c>
      <c r="M256" s="35">
        <v>9</v>
      </c>
      <c r="N256" s="35">
        <v>10</v>
      </c>
      <c r="O256" s="35">
        <v>11</v>
      </c>
      <c r="P256" s="35">
        <v>12</v>
      </c>
      <c r="Q256" s="35" t="s">
        <v>61</v>
      </c>
      <c r="R256" s="1024"/>
      <c r="S256" s="1034"/>
      <c r="T256" s="35">
        <v>1</v>
      </c>
      <c r="U256" s="35">
        <v>2</v>
      </c>
      <c r="V256" s="35">
        <v>3</v>
      </c>
      <c r="W256" s="35">
        <v>4</v>
      </c>
      <c r="X256" s="35">
        <v>5</v>
      </c>
      <c r="Y256" s="35">
        <v>6</v>
      </c>
      <c r="Z256" s="35">
        <v>7</v>
      </c>
      <c r="AA256" s="35">
        <v>8</v>
      </c>
      <c r="AB256" s="35">
        <v>9</v>
      </c>
      <c r="AC256" s="35">
        <v>10</v>
      </c>
      <c r="AD256" s="35">
        <v>11</v>
      </c>
      <c r="AE256" s="35">
        <v>12</v>
      </c>
      <c r="AF256" s="1034"/>
      <c r="AG256" s="35">
        <v>1</v>
      </c>
      <c r="AH256" s="35">
        <v>2</v>
      </c>
      <c r="AI256" s="35">
        <v>3</v>
      </c>
      <c r="AJ256" s="35">
        <v>4</v>
      </c>
      <c r="AK256" s="35">
        <v>5</v>
      </c>
      <c r="AL256" s="35">
        <v>6</v>
      </c>
      <c r="AM256" s="35">
        <v>7</v>
      </c>
      <c r="AN256" s="35">
        <v>8</v>
      </c>
      <c r="AO256" s="35">
        <v>9</v>
      </c>
      <c r="AP256" s="35">
        <v>10</v>
      </c>
      <c r="AQ256" s="35">
        <v>11</v>
      </c>
      <c r="AR256" s="35">
        <v>12</v>
      </c>
      <c r="AS256" s="35" t="s">
        <v>51</v>
      </c>
      <c r="AT256" s="266">
        <v>1</v>
      </c>
      <c r="AU256" s="266">
        <v>2</v>
      </c>
      <c r="AV256" s="266">
        <v>3</v>
      </c>
      <c r="AW256" s="266">
        <v>4</v>
      </c>
      <c r="AX256" s="266">
        <v>5</v>
      </c>
      <c r="AY256" s="266">
        <v>6</v>
      </c>
      <c r="AZ256" s="266">
        <v>7</v>
      </c>
      <c r="BA256" s="266">
        <v>8</v>
      </c>
      <c r="BB256" s="266">
        <v>9</v>
      </c>
      <c r="BC256" s="266">
        <v>10</v>
      </c>
      <c r="BD256" s="266">
        <v>11</v>
      </c>
      <c r="BE256" s="266">
        <v>12</v>
      </c>
      <c r="BF256" s="35" t="s">
        <v>51</v>
      </c>
      <c r="BG256" s="1024"/>
      <c r="BH256" s="1024"/>
      <c r="BI256" s="1028"/>
      <c r="BJ256" s="7"/>
      <c r="BK256" s="3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</row>
    <row r="257" spans="1:80" s="7" customFormat="1" ht="24.75" customHeight="1" x14ac:dyDescent="0.2">
      <c r="A257" s="58"/>
      <c r="B257" s="949" t="s">
        <v>555</v>
      </c>
      <c r="C257" s="38" t="s">
        <v>65</v>
      </c>
      <c r="D257" s="954">
        <v>550</v>
      </c>
      <c r="E257" s="39">
        <v>550</v>
      </c>
      <c r="F257" s="39"/>
      <c r="G257" s="39"/>
      <c r="H257" s="39"/>
      <c r="I257" s="39"/>
      <c r="J257" s="39"/>
      <c r="K257" s="39"/>
      <c r="L257" s="39"/>
      <c r="M257" s="39"/>
      <c r="N257" s="39"/>
      <c r="O257" s="39"/>
      <c r="P257" s="39"/>
      <c r="Q257" s="40">
        <f>SUM(E257:P257)</f>
        <v>550</v>
      </c>
      <c r="R257" s="108" t="s">
        <v>42</v>
      </c>
      <c r="S257" s="247">
        <v>500</v>
      </c>
      <c r="T257" s="109">
        <v>300</v>
      </c>
      <c r="U257" s="42"/>
      <c r="V257" s="42"/>
      <c r="W257" s="42"/>
      <c r="X257" s="42"/>
      <c r="Y257" s="42"/>
      <c r="Z257" s="42"/>
      <c r="AA257" s="42"/>
      <c r="AB257" s="42"/>
      <c r="AC257" s="42"/>
      <c r="AD257" s="42"/>
      <c r="AE257" s="42"/>
      <c r="AF257" s="94">
        <f t="shared" ref="AF257:AF258" si="207">SUM(Q257*S257)</f>
        <v>275000</v>
      </c>
      <c r="AG257" s="95">
        <f t="shared" ref="AG257:AI258" si="208">T257*E257</f>
        <v>165000</v>
      </c>
      <c r="AH257" s="95">
        <f t="shared" si="208"/>
        <v>0</v>
      </c>
      <c r="AI257" s="95">
        <f t="shared" si="208"/>
        <v>0</v>
      </c>
      <c r="AJ257" s="95">
        <f t="shared" ref="AJ257:AR258" si="209">W257*H257</f>
        <v>0</v>
      </c>
      <c r="AK257" s="95">
        <f t="shared" si="209"/>
        <v>0</v>
      </c>
      <c r="AL257" s="95">
        <f t="shared" si="209"/>
        <v>0</v>
      </c>
      <c r="AM257" s="95">
        <f t="shared" si="209"/>
        <v>0</v>
      </c>
      <c r="AN257" s="95">
        <f t="shared" si="209"/>
        <v>0</v>
      </c>
      <c r="AO257" s="95">
        <f t="shared" si="209"/>
        <v>0</v>
      </c>
      <c r="AP257" s="95">
        <f t="shared" si="209"/>
        <v>0</v>
      </c>
      <c r="AQ257" s="95">
        <f t="shared" si="209"/>
        <v>0</v>
      </c>
      <c r="AR257" s="95">
        <f t="shared" si="209"/>
        <v>0</v>
      </c>
      <c r="AS257" s="96">
        <f>SUM(AG257:AR257)</f>
        <v>165000</v>
      </c>
      <c r="AT257" s="95">
        <f>SUM(AG257*4%)</f>
        <v>6600</v>
      </c>
      <c r="AU257" s="95">
        <f t="shared" ref="AU257:AV258" si="210">SUM(AH257*14%)</f>
        <v>0</v>
      </c>
      <c r="AV257" s="95">
        <f t="shared" si="210"/>
        <v>0</v>
      </c>
      <c r="AW257" s="95">
        <f t="shared" ref="AW257:BE258" si="211">SUM(AJ257*14%)</f>
        <v>0</v>
      </c>
      <c r="AX257" s="95">
        <f t="shared" si="211"/>
        <v>0</v>
      </c>
      <c r="AY257" s="95">
        <f t="shared" si="211"/>
        <v>0</v>
      </c>
      <c r="AZ257" s="95">
        <f t="shared" si="211"/>
        <v>0</v>
      </c>
      <c r="BA257" s="95">
        <f t="shared" si="211"/>
        <v>0</v>
      </c>
      <c r="BB257" s="95">
        <f t="shared" si="211"/>
        <v>0</v>
      </c>
      <c r="BC257" s="95">
        <f t="shared" si="211"/>
        <v>0</v>
      </c>
      <c r="BD257" s="95">
        <f t="shared" si="211"/>
        <v>0</v>
      </c>
      <c r="BE257" s="95">
        <f t="shared" si="211"/>
        <v>0</v>
      </c>
      <c r="BF257" s="97">
        <f>SUM(AT257:BE257)</f>
        <v>6600</v>
      </c>
      <c r="BG257" s="98">
        <f>AF257-AS257-BF257</f>
        <v>103400</v>
      </c>
      <c r="BH257" s="99">
        <f>S257*D257</f>
        <v>275000</v>
      </c>
      <c r="BI257" s="100">
        <f>BH257-AS257-BF257</f>
        <v>103400</v>
      </c>
      <c r="BJ257" s="268">
        <f>SUM(Q257/D257)</f>
        <v>1</v>
      </c>
      <c r="BK257" s="52"/>
      <c r="BL257" s="52"/>
      <c r="BM257" s="52"/>
      <c r="BN257" s="52"/>
      <c r="BO257" s="52"/>
      <c r="BP257" s="61"/>
      <c r="BQ257" s="61"/>
      <c r="BR257" s="61"/>
      <c r="BS257" s="61"/>
      <c r="BT257" s="61"/>
      <c r="BU257" s="61"/>
      <c r="BV257" s="61"/>
      <c r="BW257" s="61"/>
      <c r="BX257" s="61"/>
      <c r="BY257" s="61"/>
      <c r="BZ257" s="61"/>
      <c r="CA257" s="61"/>
      <c r="CB257" s="61"/>
    </row>
    <row r="258" spans="1:80" s="7" customFormat="1" ht="24.75" customHeight="1" thickBot="1" x14ac:dyDescent="0.25">
      <c r="A258" s="58"/>
      <c r="B258" s="949" t="s">
        <v>556</v>
      </c>
      <c r="C258" s="38" t="s">
        <v>65</v>
      </c>
      <c r="D258" s="954">
        <v>3</v>
      </c>
      <c r="E258" s="39">
        <v>3</v>
      </c>
      <c r="F258" s="39"/>
      <c r="G258" s="39"/>
      <c r="H258" s="39"/>
      <c r="I258" s="39"/>
      <c r="J258" s="39"/>
      <c r="K258" s="39"/>
      <c r="L258" s="39"/>
      <c r="M258" s="39"/>
      <c r="N258" s="39"/>
      <c r="O258" s="39"/>
      <c r="P258" s="39"/>
      <c r="Q258" s="40">
        <f>SUM(E258:P258)</f>
        <v>3</v>
      </c>
      <c r="R258" s="108" t="s">
        <v>168</v>
      </c>
      <c r="S258" s="247">
        <v>25000</v>
      </c>
      <c r="T258" s="109">
        <v>24000</v>
      </c>
      <c r="U258" s="42"/>
      <c r="V258" s="42"/>
      <c r="W258" s="42"/>
      <c r="X258" s="42"/>
      <c r="Y258" s="42"/>
      <c r="Z258" s="42"/>
      <c r="AA258" s="42"/>
      <c r="AB258" s="42"/>
      <c r="AC258" s="42"/>
      <c r="AD258" s="42"/>
      <c r="AE258" s="42"/>
      <c r="AF258" s="94">
        <f t="shared" si="207"/>
        <v>75000</v>
      </c>
      <c r="AG258" s="95">
        <f t="shared" si="208"/>
        <v>72000</v>
      </c>
      <c r="AH258" s="95">
        <f t="shared" si="208"/>
        <v>0</v>
      </c>
      <c r="AI258" s="95">
        <f t="shared" si="208"/>
        <v>0</v>
      </c>
      <c r="AJ258" s="95">
        <f t="shared" si="209"/>
        <v>0</v>
      </c>
      <c r="AK258" s="95">
        <f t="shared" si="209"/>
        <v>0</v>
      </c>
      <c r="AL258" s="95">
        <f t="shared" si="209"/>
        <v>0</v>
      </c>
      <c r="AM258" s="95">
        <f t="shared" si="209"/>
        <v>0</v>
      </c>
      <c r="AN258" s="95">
        <f t="shared" si="209"/>
        <v>0</v>
      </c>
      <c r="AO258" s="95">
        <f t="shared" si="209"/>
        <v>0</v>
      </c>
      <c r="AP258" s="95">
        <f t="shared" si="209"/>
        <v>0</v>
      </c>
      <c r="AQ258" s="95">
        <f t="shared" si="209"/>
        <v>0</v>
      </c>
      <c r="AR258" s="95">
        <f t="shared" si="209"/>
        <v>0</v>
      </c>
      <c r="AS258" s="96">
        <f>SUM(AG258:AR258)</f>
        <v>72000</v>
      </c>
      <c r="AT258" s="95">
        <f>SUM(AG258*4%)</f>
        <v>2880</v>
      </c>
      <c r="AU258" s="95">
        <f t="shared" si="210"/>
        <v>0</v>
      </c>
      <c r="AV258" s="95">
        <f t="shared" si="210"/>
        <v>0</v>
      </c>
      <c r="AW258" s="95">
        <f t="shared" si="211"/>
        <v>0</v>
      </c>
      <c r="AX258" s="95">
        <f t="shared" si="211"/>
        <v>0</v>
      </c>
      <c r="AY258" s="95">
        <f t="shared" si="211"/>
        <v>0</v>
      </c>
      <c r="AZ258" s="95">
        <f t="shared" si="211"/>
        <v>0</v>
      </c>
      <c r="BA258" s="95">
        <f t="shared" si="211"/>
        <v>0</v>
      </c>
      <c r="BB258" s="95">
        <f t="shared" si="211"/>
        <v>0</v>
      </c>
      <c r="BC258" s="95">
        <f t="shared" si="211"/>
        <v>0</v>
      </c>
      <c r="BD258" s="95">
        <f t="shared" si="211"/>
        <v>0</v>
      </c>
      <c r="BE258" s="95">
        <f t="shared" si="211"/>
        <v>0</v>
      </c>
      <c r="BF258" s="97">
        <f>SUM(AT258:BE258)</f>
        <v>2880</v>
      </c>
      <c r="BG258" s="98">
        <f>AF258-AS258-BF258</f>
        <v>120</v>
      </c>
      <c r="BH258" s="99">
        <f>S258*D258</f>
        <v>75000</v>
      </c>
      <c r="BI258" s="100">
        <f>BH258-AS258-BF258</f>
        <v>120</v>
      </c>
      <c r="BJ258" s="268">
        <f>SUM(Q258/D258)</f>
        <v>1</v>
      </c>
      <c r="BK258" s="52"/>
      <c r="BL258" s="52"/>
      <c r="BM258" s="52"/>
      <c r="BN258" s="52"/>
      <c r="BO258" s="52"/>
      <c r="BP258" s="61"/>
      <c r="BQ258" s="61"/>
      <c r="BR258" s="61"/>
      <c r="BS258" s="61"/>
      <c r="BT258" s="61"/>
      <c r="BU258" s="61"/>
      <c r="BV258" s="61"/>
      <c r="BW258" s="61"/>
      <c r="BX258" s="61"/>
      <c r="BY258" s="61"/>
      <c r="BZ258" s="61"/>
      <c r="CA258" s="61"/>
      <c r="CB258" s="61"/>
    </row>
    <row r="259" spans="1:80" s="54" customFormat="1" ht="24.75" customHeight="1" thickBot="1" x14ac:dyDescent="0.25">
      <c r="A259" s="62"/>
      <c r="B259" s="63" t="s">
        <v>15</v>
      </c>
      <c r="C259" s="63"/>
      <c r="D259" s="383"/>
      <c r="E259" s="65"/>
      <c r="F259" s="65"/>
      <c r="G259" s="65"/>
      <c r="H259" s="65"/>
      <c r="I259" s="65"/>
      <c r="J259" s="65"/>
      <c r="K259" s="65"/>
      <c r="L259" s="65"/>
      <c r="M259" s="65"/>
      <c r="N259" s="65"/>
      <c r="O259" s="65"/>
      <c r="P259" s="65"/>
      <c r="Q259" s="66"/>
      <c r="R259" s="102"/>
      <c r="S259" s="64"/>
      <c r="T259" s="67"/>
      <c r="U259" s="67"/>
      <c r="V259" s="67"/>
      <c r="W259" s="67"/>
      <c r="X259" s="67"/>
      <c r="Y259" s="67"/>
      <c r="Z259" s="67"/>
      <c r="AA259" s="67"/>
      <c r="AB259" s="67"/>
      <c r="AC259" s="67"/>
      <c r="AD259" s="67"/>
      <c r="AE259" s="67"/>
      <c r="AF259" s="103">
        <f t="shared" ref="AF259:BF259" si="212">SUM(AF257:AF258)</f>
        <v>350000</v>
      </c>
      <c r="AG259" s="103">
        <f t="shared" si="212"/>
        <v>237000</v>
      </c>
      <c r="AH259" s="103">
        <f t="shared" si="212"/>
        <v>0</v>
      </c>
      <c r="AI259" s="103">
        <f t="shared" si="212"/>
        <v>0</v>
      </c>
      <c r="AJ259" s="103">
        <f t="shared" ref="AJ259:AR259" si="213">SUM(AJ257:AJ258)</f>
        <v>0</v>
      </c>
      <c r="AK259" s="103">
        <f t="shared" si="213"/>
        <v>0</v>
      </c>
      <c r="AL259" s="103">
        <f t="shared" si="213"/>
        <v>0</v>
      </c>
      <c r="AM259" s="103">
        <f t="shared" si="213"/>
        <v>0</v>
      </c>
      <c r="AN259" s="103">
        <f t="shared" si="213"/>
        <v>0</v>
      </c>
      <c r="AO259" s="103">
        <f t="shared" si="213"/>
        <v>0</v>
      </c>
      <c r="AP259" s="103">
        <f t="shared" si="213"/>
        <v>0</v>
      </c>
      <c r="AQ259" s="103">
        <f t="shared" si="213"/>
        <v>0</v>
      </c>
      <c r="AR259" s="103">
        <f t="shared" si="213"/>
        <v>0</v>
      </c>
      <c r="AS259" s="103">
        <f t="shared" si="212"/>
        <v>237000</v>
      </c>
      <c r="AT259" s="103">
        <f t="shared" si="212"/>
        <v>9480</v>
      </c>
      <c r="AU259" s="103">
        <f t="shared" si="212"/>
        <v>0</v>
      </c>
      <c r="AV259" s="103">
        <f t="shared" si="212"/>
        <v>0</v>
      </c>
      <c r="AW259" s="103">
        <f t="shared" ref="AW259:BE259" si="214">SUM(AW257:AW258)</f>
        <v>0</v>
      </c>
      <c r="AX259" s="103">
        <f t="shared" si="214"/>
        <v>0</v>
      </c>
      <c r="AY259" s="103">
        <f t="shared" si="214"/>
        <v>0</v>
      </c>
      <c r="AZ259" s="103">
        <f t="shared" si="214"/>
        <v>0</v>
      </c>
      <c r="BA259" s="103">
        <f t="shared" si="214"/>
        <v>0</v>
      </c>
      <c r="BB259" s="103">
        <f t="shared" si="214"/>
        <v>0</v>
      </c>
      <c r="BC259" s="103">
        <f t="shared" si="214"/>
        <v>0</v>
      </c>
      <c r="BD259" s="103">
        <f t="shared" si="214"/>
        <v>0</v>
      </c>
      <c r="BE259" s="103">
        <f t="shared" si="214"/>
        <v>0</v>
      </c>
      <c r="BF259" s="103">
        <f t="shared" si="212"/>
        <v>9480</v>
      </c>
      <c r="BG259" s="104">
        <f>AF259-AS259-BF259</f>
        <v>103520</v>
      </c>
      <c r="BH259" s="103">
        <f>SUM(BH257:BH258)</f>
        <v>350000</v>
      </c>
      <c r="BI259" s="103">
        <f>SUM(BI257:BI258)</f>
        <v>103520</v>
      </c>
      <c r="BJ259" s="269">
        <f>SUM(BJ257:BJ258)/2</f>
        <v>1</v>
      </c>
      <c r="BK259" s="69"/>
      <c r="BL259" s="69"/>
      <c r="BM259" s="69"/>
      <c r="BN259" s="69"/>
      <c r="BO259" s="69"/>
      <c r="BP259" s="69"/>
      <c r="BQ259" s="69"/>
      <c r="BR259" s="69"/>
      <c r="BS259" s="69"/>
      <c r="BT259" s="69"/>
      <c r="BU259" s="69"/>
      <c r="BV259" s="69"/>
      <c r="BW259" s="69"/>
      <c r="BX259" s="69"/>
      <c r="BY259" s="69"/>
      <c r="BZ259" s="69"/>
      <c r="CA259" s="69"/>
      <c r="CB259" s="69"/>
    </row>
    <row r="260" spans="1:80" x14ac:dyDescent="0.2">
      <c r="BF260" s="72">
        <f>SUM(AS259+BF259)</f>
        <v>246480</v>
      </c>
      <c r="BG260" s="73">
        <f>AF259-AS259-BF259</f>
        <v>103520</v>
      </c>
      <c r="BH260" s="74">
        <f>SUM(BI259+AS259+BF259)</f>
        <v>350000</v>
      </c>
      <c r="BI260" s="75">
        <f>SUM(BG259)</f>
        <v>103520</v>
      </c>
      <c r="BJ260" s="57" t="s">
        <v>78</v>
      </c>
    </row>
    <row r="261" spans="1:80" x14ac:dyDescent="0.2">
      <c r="AT261" s="170">
        <f>SUM(AG259+AT259)</f>
        <v>246480</v>
      </c>
      <c r="AU261" s="170">
        <f t="shared" ref="AU261:BE261" si="215">SUM(AH259+AU259)</f>
        <v>0</v>
      </c>
      <c r="AV261" s="170">
        <f t="shared" si="215"/>
        <v>0</v>
      </c>
      <c r="AW261" s="170">
        <f t="shared" si="215"/>
        <v>0</v>
      </c>
      <c r="AX261" s="170">
        <f t="shared" si="215"/>
        <v>0</v>
      </c>
      <c r="AY261" s="170">
        <f t="shared" si="215"/>
        <v>0</v>
      </c>
      <c r="AZ261" s="170">
        <f t="shared" si="215"/>
        <v>0</v>
      </c>
      <c r="BA261" s="170">
        <f t="shared" si="215"/>
        <v>0</v>
      </c>
      <c r="BB261" s="170">
        <f t="shared" si="215"/>
        <v>0</v>
      </c>
      <c r="BC261" s="170">
        <f t="shared" si="215"/>
        <v>0</v>
      </c>
      <c r="BD261" s="170">
        <f t="shared" si="215"/>
        <v>0</v>
      </c>
      <c r="BE261" s="170">
        <f t="shared" si="215"/>
        <v>0</v>
      </c>
      <c r="BF261" s="170">
        <f>SUM(AT261:BE261)</f>
        <v>246480</v>
      </c>
      <c r="BG261" s="57"/>
      <c r="BH261" s="76"/>
      <c r="BI261" s="77">
        <f>SUM(BI259-BI260)</f>
        <v>0</v>
      </c>
      <c r="BJ261" s="57" t="s">
        <v>77</v>
      </c>
    </row>
  </sheetData>
  <mergeCells count="437">
    <mergeCell ref="AT4:BF5"/>
    <mergeCell ref="AT16:BF17"/>
    <mergeCell ref="AT28:BF29"/>
    <mergeCell ref="AT39:BF40"/>
    <mergeCell ref="AT50:BF51"/>
    <mergeCell ref="AT62:BF63"/>
    <mergeCell ref="AT74:BF75"/>
    <mergeCell ref="AT85:BF86"/>
    <mergeCell ref="BG254:BG256"/>
    <mergeCell ref="BG243:BG245"/>
    <mergeCell ref="BG232:BG234"/>
    <mergeCell ref="BG221:BG223"/>
    <mergeCell ref="BG210:BG212"/>
    <mergeCell ref="BG199:BG201"/>
    <mergeCell ref="BG188:BG190"/>
    <mergeCell ref="BG176:BG178"/>
    <mergeCell ref="BG164:BG166"/>
    <mergeCell ref="BG153:BG155"/>
    <mergeCell ref="BG142:BG144"/>
    <mergeCell ref="BG130:BG132"/>
    <mergeCell ref="BG116:BG118"/>
    <mergeCell ref="BG105:BG107"/>
    <mergeCell ref="BG95:BG97"/>
    <mergeCell ref="BH254:BH256"/>
    <mergeCell ref="BI254:BI256"/>
    <mergeCell ref="D255:D256"/>
    <mergeCell ref="E255:Q255"/>
    <mergeCell ref="S255:S256"/>
    <mergeCell ref="T255:AE255"/>
    <mergeCell ref="AF255:AF256"/>
    <mergeCell ref="AG255:AS255"/>
    <mergeCell ref="AT254:BF255"/>
    <mergeCell ref="A252:B252"/>
    <mergeCell ref="A253:B253"/>
    <mergeCell ref="A254:A256"/>
    <mergeCell ref="B254:B256"/>
    <mergeCell ref="C254:C256"/>
    <mergeCell ref="D254:Q254"/>
    <mergeCell ref="R254:R256"/>
    <mergeCell ref="S254:AE254"/>
    <mergeCell ref="AF254:AS254"/>
    <mergeCell ref="BH243:BH245"/>
    <mergeCell ref="BI243:BI245"/>
    <mergeCell ref="D244:D245"/>
    <mergeCell ref="E244:Q244"/>
    <mergeCell ref="S244:S245"/>
    <mergeCell ref="T244:AE244"/>
    <mergeCell ref="AF244:AF245"/>
    <mergeCell ref="AG244:AS244"/>
    <mergeCell ref="AT243:BF244"/>
    <mergeCell ref="A241:B241"/>
    <mergeCell ref="A242:B242"/>
    <mergeCell ref="A243:A245"/>
    <mergeCell ref="B243:B245"/>
    <mergeCell ref="C243:C245"/>
    <mergeCell ref="D243:Q243"/>
    <mergeCell ref="R243:R245"/>
    <mergeCell ref="S243:AE243"/>
    <mergeCell ref="AF243:AS243"/>
    <mergeCell ref="BH232:BH234"/>
    <mergeCell ref="BI232:BI234"/>
    <mergeCell ref="D233:D234"/>
    <mergeCell ref="E233:Q233"/>
    <mergeCell ref="S233:S234"/>
    <mergeCell ref="T233:AE233"/>
    <mergeCell ref="AF233:AF234"/>
    <mergeCell ref="AG233:AS233"/>
    <mergeCell ref="AT232:BF233"/>
    <mergeCell ref="A230:B230"/>
    <mergeCell ref="A231:B231"/>
    <mergeCell ref="A232:A234"/>
    <mergeCell ref="B232:B234"/>
    <mergeCell ref="C232:C234"/>
    <mergeCell ref="D232:Q232"/>
    <mergeCell ref="R232:R234"/>
    <mergeCell ref="S232:AE232"/>
    <mergeCell ref="AF232:AS232"/>
    <mergeCell ref="BH221:BH223"/>
    <mergeCell ref="BI221:BI223"/>
    <mergeCell ref="D222:D223"/>
    <mergeCell ref="E222:Q222"/>
    <mergeCell ref="S222:S223"/>
    <mergeCell ref="T222:AE222"/>
    <mergeCell ref="AF222:AF223"/>
    <mergeCell ref="AG222:AS222"/>
    <mergeCell ref="AT221:BF222"/>
    <mergeCell ref="A219:B219"/>
    <mergeCell ref="A220:B220"/>
    <mergeCell ref="A221:A223"/>
    <mergeCell ref="B221:B223"/>
    <mergeCell ref="C221:C223"/>
    <mergeCell ref="D221:Q221"/>
    <mergeCell ref="R221:R223"/>
    <mergeCell ref="S221:AE221"/>
    <mergeCell ref="AF221:AS221"/>
    <mergeCell ref="BH210:BH212"/>
    <mergeCell ref="BI210:BI212"/>
    <mergeCell ref="D211:D212"/>
    <mergeCell ref="E211:Q211"/>
    <mergeCell ref="S211:S212"/>
    <mergeCell ref="T211:AE211"/>
    <mergeCell ref="AF211:AF212"/>
    <mergeCell ref="AG211:AS211"/>
    <mergeCell ref="AT210:BF211"/>
    <mergeCell ref="A208:B208"/>
    <mergeCell ref="A209:B209"/>
    <mergeCell ref="A210:A212"/>
    <mergeCell ref="B210:B212"/>
    <mergeCell ref="C210:C212"/>
    <mergeCell ref="D210:Q210"/>
    <mergeCell ref="R210:R212"/>
    <mergeCell ref="S210:AE210"/>
    <mergeCell ref="AF210:AS210"/>
    <mergeCell ref="BH199:BH201"/>
    <mergeCell ref="BI199:BI201"/>
    <mergeCell ref="D200:D201"/>
    <mergeCell ref="E200:Q200"/>
    <mergeCell ref="S200:S201"/>
    <mergeCell ref="T200:AE200"/>
    <mergeCell ref="AF200:AF201"/>
    <mergeCell ref="AG200:AS200"/>
    <mergeCell ref="AT199:BF200"/>
    <mergeCell ref="A197:B197"/>
    <mergeCell ref="A198:B198"/>
    <mergeCell ref="A199:A201"/>
    <mergeCell ref="B199:B201"/>
    <mergeCell ref="C199:C201"/>
    <mergeCell ref="D199:Q199"/>
    <mergeCell ref="R199:R201"/>
    <mergeCell ref="S199:AE199"/>
    <mergeCell ref="AF199:AS199"/>
    <mergeCell ref="BH188:BH190"/>
    <mergeCell ref="BI188:BI190"/>
    <mergeCell ref="D189:D190"/>
    <mergeCell ref="E189:Q189"/>
    <mergeCell ref="S189:S190"/>
    <mergeCell ref="T189:AE189"/>
    <mergeCell ref="AF189:AF190"/>
    <mergeCell ref="AG189:AS189"/>
    <mergeCell ref="AT188:BF189"/>
    <mergeCell ref="A186:B186"/>
    <mergeCell ref="A187:B187"/>
    <mergeCell ref="A188:A190"/>
    <mergeCell ref="B188:B190"/>
    <mergeCell ref="C188:C190"/>
    <mergeCell ref="D188:Q188"/>
    <mergeCell ref="R188:R190"/>
    <mergeCell ref="S188:AE188"/>
    <mergeCell ref="AF188:AS188"/>
    <mergeCell ref="BH176:BH178"/>
    <mergeCell ref="BI176:BI178"/>
    <mergeCell ref="D177:D178"/>
    <mergeCell ref="E177:Q177"/>
    <mergeCell ref="S177:S178"/>
    <mergeCell ref="T177:AE177"/>
    <mergeCell ref="AF177:AF178"/>
    <mergeCell ref="AG177:AS177"/>
    <mergeCell ref="AT176:BF177"/>
    <mergeCell ref="A174:B174"/>
    <mergeCell ref="A175:B175"/>
    <mergeCell ref="A176:A178"/>
    <mergeCell ref="B176:B178"/>
    <mergeCell ref="C176:C178"/>
    <mergeCell ref="D176:Q176"/>
    <mergeCell ref="R176:R178"/>
    <mergeCell ref="S176:AE176"/>
    <mergeCell ref="AF176:AS176"/>
    <mergeCell ref="BH164:BH166"/>
    <mergeCell ref="BI164:BI166"/>
    <mergeCell ref="D165:D166"/>
    <mergeCell ref="E165:Q165"/>
    <mergeCell ref="S165:S166"/>
    <mergeCell ref="T165:AE165"/>
    <mergeCell ref="AF165:AF166"/>
    <mergeCell ref="AG165:AS165"/>
    <mergeCell ref="AT164:BF165"/>
    <mergeCell ref="A162:B162"/>
    <mergeCell ref="A163:B163"/>
    <mergeCell ref="A164:A166"/>
    <mergeCell ref="B164:B166"/>
    <mergeCell ref="C164:C166"/>
    <mergeCell ref="D164:Q164"/>
    <mergeCell ref="R164:R166"/>
    <mergeCell ref="S164:AE164"/>
    <mergeCell ref="AF164:AS164"/>
    <mergeCell ref="BH153:BH155"/>
    <mergeCell ref="BI153:BI155"/>
    <mergeCell ref="D154:D155"/>
    <mergeCell ref="E154:Q154"/>
    <mergeCell ref="S154:S155"/>
    <mergeCell ref="T154:AE154"/>
    <mergeCell ref="AF154:AF155"/>
    <mergeCell ref="AG154:AS154"/>
    <mergeCell ref="AT153:BF154"/>
    <mergeCell ref="A151:B151"/>
    <mergeCell ref="A152:B152"/>
    <mergeCell ref="A153:A155"/>
    <mergeCell ref="B153:B155"/>
    <mergeCell ref="C153:C155"/>
    <mergeCell ref="D153:Q153"/>
    <mergeCell ref="R153:R155"/>
    <mergeCell ref="S153:AE153"/>
    <mergeCell ref="AF153:AS153"/>
    <mergeCell ref="BH142:BH144"/>
    <mergeCell ref="BI142:BI144"/>
    <mergeCell ref="D143:D144"/>
    <mergeCell ref="E143:Q143"/>
    <mergeCell ref="S143:S144"/>
    <mergeCell ref="T143:AE143"/>
    <mergeCell ref="AF143:AF144"/>
    <mergeCell ref="AG143:AS143"/>
    <mergeCell ref="AT142:BF143"/>
    <mergeCell ref="A140:B140"/>
    <mergeCell ref="A141:B141"/>
    <mergeCell ref="A142:A144"/>
    <mergeCell ref="B142:B144"/>
    <mergeCell ref="C142:C144"/>
    <mergeCell ref="D142:Q142"/>
    <mergeCell ref="R142:R144"/>
    <mergeCell ref="S142:AE142"/>
    <mergeCell ref="AF142:AS142"/>
    <mergeCell ref="BH130:BH132"/>
    <mergeCell ref="BI130:BI132"/>
    <mergeCell ref="D131:D132"/>
    <mergeCell ref="E131:Q131"/>
    <mergeCell ref="S131:S132"/>
    <mergeCell ref="T131:AE131"/>
    <mergeCell ref="AF131:AF132"/>
    <mergeCell ref="AG131:AS131"/>
    <mergeCell ref="AT130:BF131"/>
    <mergeCell ref="A128:B128"/>
    <mergeCell ref="A129:B129"/>
    <mergeCell ref="A130:A132"/>
    <mergeCell ref="B130:B132"/>
    <mergeCell ref="C130:C132"/>
    <mergeCell ref="D130:Q130"/>
    <mergeCell ref="R130:R132"/>
    <mergeCell ref="S130:AE130"/>
    <mergeCell ref="AF130:AS130"/>
    <mergeCell ref="BH116:BH118"/>
    <mergeCell ref="BI116:BI118"/>
    <mergeCell ref="D117:D118"/>
    <mergeCell ref="E117:Q117"/>
    <mergeCell ref="S117:S118"/>
    <mergeCell ref="T117:AE117"/>
    <mergeCell ref="AF117:AF118"/>
    <mergeCell ref="AG117:AS117"/>
    <mergeCell ref="AT116:BF117"/>
    <mergeCell ref="A114:B114"/>
    <mergeCell ref="A115:B115"/>
    <mergeCell ref="A116:A118"/>
    <mergeCell ref="B116:B118"/>
    <mergeCell ref="C116:C118"/>
    <mergeCell ref="D116:Q116"/>
    <mergeCell ref="R116:R118"/>
    <mergeCell ref="S116:AE116"/>
    <mergeCell ref="AF116:AS116"/>
    <mergeCell ref="BH105:BH107"/>
    <mergeCell ref="BI105:BI107"/>
    <mergeCell ref="D106:D107"/>
    <mergeCell ref="E106:Q106"/>
    <mergeCell ref="S106:S107"/>
    <mergeCell ref="T106:AE106"/>
    <mergeCell ref="AF106:AF107"/>
    <mergeCell ref="AG106:AS106"/>
    <mergeCell ref="AT105:BF106"/>
    <mergeCell ref="A103:B103"/>
    <mergeCell ref="A104:B104"/>
    <mergeCell ref="A105:A107"/>
    <mergeCell ref="B105:B107"/>
    <mergeCell ref="C105:C107"/>
    <mergeCell ref="D105:Q105"/>
    <mergeCell ref="R105:R107"/>
    <mergeCell ref="S105:AE105"/>
    <mergeCell ref="AF105:AS105"/>
    <mergeCell ref="BH95:BH97"/>
    <mergeCell ref="BI95:BI97"/>
    <mergeCell ref="D96:D97"/>
    <mergeCell ref="E96:Q96"/>
    <mergeCell ref="S96:S97"/>
    <mergeCell ref="T96:AE96"/>
    <mergeCell ref="AF96:AF97"/>
    <mergeCell ref="AG96:AS96"/>
    <mergeCell ref="AT95:BF96"/>
    <mergeCell ref="S95:AE95"/>
    <mergeCell ref="AF95:AS95"/>
    <mergeCell ref="A93:B93"/>
    <mergeCell ref="A94:B94"/>
    <mergeCell ref="A95:A97"/>
    <mergeCell ref="B95:B97"/>
    <mergeCell ref="D62:Q62"/>
    <mergeCell ref="R62:R64"/>
    <mergeCell ref="S62:AE62"/>
    <mergeCell ref="AF62:AS62"/>
    <mergeCell ref="BG62:BG64"/>
    <mergeCell ref="C95:C97"/>
    <mergeCell ref="BG74:BG76"/>
    <mergeCell ref="D95:Q95"/>
    <mergeCell ref="R95:R97"/>
    <mergeCell ref="A72:B72"/>
    <mergeCell ref="A73:B73"/>
    <mergeCell ref="A74:A76"/>
    <mergeCell ref="B74:B76"/>
    <mergeCell ref="C74:C76"/>
    <mergeCell ref="D74:Q74"/>
    <mergeCell ref="R74:R76"/>
    <mergeCell ref="S74:AE74"/>
    <mergeCell ref="AF74:AS74"/>
    <mergeCell ref="D75:D76"/>
    <mergeCell ref="E75:Q75"/>
    <mergeCell ref="BH62:BH64"/>
    <mergeCell ref="BI62:BI64"/>
    <mergeCell ref="D63:D64"/>
    <mergeCell ref="E63:Q63"/>
    <mergeCell ref="S63:S64"/>
    <mergeCell ref="T63:AE63"/>
    <mergeCell ref="AF63:AF64"/>
    <mergeCell ref="AG63:AS63"/>
    <mergeCell ref="D50:Q50"/>
    <mergeCell ref="R50:R52"/>
    <mergeCell ref="S50:AE50"/>
    <mergeCell ref="AF50:AS50"/>
    <mergeCell ref="BG50:BG52"/>
    <mergeCell ref="BH50:BH52"/>
    <mergeCell ref="BI50:BI52"/>
    <mergeCell ref="D51:D52"/>
    <mergeCell ref="E51:Q51"/>
    <mergeCell ref="S51:S52"/>
    <mergeCell ref="T51:AE51"/>
    <mergeCell ref="AF51:AF52"/>
    <mergeCell ref="AG51:AS51"/>
    <mergeCell ref="R39:R41"/>
    <mergeCell ref="S39:AE39"/>
    <mergeCell ref="AF39:AS39"/>
    <mergeCell ref="BG39:BG41"/>
    <mergeCell ref="BH39:BH41"/>
    <mergeCell ref="BI39:BI41"/>
    <mergeCell ref="D40:D41"/>
    <mergeCell ref="E40:Q40"/>
    <mergeCell ref="S40:S41"/>
    <mergeCell ref="T40:AE40"/>
    <mergeCell ref="AF40:AF41"/>
    <mergeCell ref="AG40:AS40"/>
    <mergeCell ref="BH28:BH30"/>
    <mergeCell ref="BI28:BI30"/>
    <mergeCell ref="D29:D30"/>
    <mergeCell ref="E29:Q29"/>
    <mergeCell ref="S29:S30"/>
    <mergeCell ref="T29:AE29"/>
    <mergeCell ref="AF29:AF30"/>
    <mergeCell ref="AG29:AS29"/>
    <mergeCell ref="A37:B37"/>
    <mergeCell ref="D28:Q28"/>
    <mergeCell ref="R28:R30"/>
    <mergeCell ref="S28:AE28"/>
    <mergeCell ref="AF28:AS28"/>
    <mergeCell ref="BG28:BG30"/>
    <mergeCell ref="T17:AE17"/>
    <mergeCell ref="AF17:AF18"/>
    <mergeCell ref="AG17:AS17"/>
    <mergeCell ref="A14:B14"/>
    <mergeCell ref="A15:B15"/>
    <mergeCell ref="A16:A18"/>
    <mergeCell ref="B16:B18"/>
    <mergeCell ref="C16:C18"/>
    <mergeCell ref="D16:Q16"/>
    <mergeCell ref="R16:R18"/>
    <mergeCell ref="D17:D18"/>
    <mergeCell ref="E17:Q17"/>
    <mergeCell ref="BH74:BH76"/>
    <mergeCell ref="BI74:BI76"/>
    <mergeCell ref="A83:B83"/>
    <mergeCell ref="A84:B84"/>
    <mergeCell ref="A85:A87"/>
    <mergeCell ref="B85:B87"/>
    <mergeCell ref="C85:C87"/>
    <mergeCell ref="D85:Q85"/>
    <mergeCell ref="R85:R87"/>
    <mergeCell ref="S85:AE85"/>
    <mergeCell ref="AF85:AS85"/>
    <mergeCell ref="BG85:BG87"/>
    <mergeCell ref="BH85:BH87"/>
    <mergeCell ref="BI85:BI87"/>
    <mergeCell ref="D86:D87"/>
    <mergeCell ref="E86:Q86"/>
    <mergeCell ref="S86:S87"/>
    <mergeCell ref="T86:AE86"/>
    <mergeCell ref="AF86:AF87"/>
    <mergeCell ref="AG86:AS86"/>
    <mergeCell ref="S75:S76"/>
    <mergeCell ref="T75:AE75"/>
    <mergeCell ref="AF75:AF76"/>
    <mergeCell ref="AG75:AS75"/>
    <mergeCell ref="A60:B60"/>
    <mergeCell ref="A61:B61"/>
    <mergeCell ref="A62:A64"/>
    <mergeCell ref="B62:B64"/>
    <mergeCell ref="C62:C64"/>
    <mergeCell ref="A48:B48"/>
    <mergeCell ref="A49:B49"/>
    <mergeCell ref="A50:A52"/>
    <mergeCell ref="B50:B52"/>
    <mergeCell ref="C50:C52"/>
    <mergeCell ref="A38:B38"/>
    <mergeCell ref="A39:A41"/>
    <mergeCell ref="B39:B41"/>
    <mergeCell ref="C39:C41"/>
    <mergeCell ref="D39:Q39"/>
    <mergeCell ref="A26:B26"/>
    <mergeCell ref="A27:B27"/>
    <mergeCell ref="A28:A30"/>
    <mergeCell ref="B28:B30"/>
    <mergeCell ref="C28:C30"/>
    <mergeCell ref="A2:B2"/>
    <mergeCell ref="A3:B3"/>
    <mergeCell ref="A4:A6"/>
    <mergeCell ref="B4:B6"/>
    <mergeCell ref="C4:C6"/>
    <mergeCell ref="D4:Q4"/>
    <mergeCell ref="BI16:BI18"/>
    <mergeCell ref="BI4:BI6"/>
    <mergeCell ref="D5:D6"/>
    <mergeCell ref="E5:Q5"/>
    <mergeCell ref="S5:S6"/>
    <mergeCell ref="T5:AE5"/>
    <mergeCell ref="AF5:AF6"/>
    <mergeCell ref="AG5:AS5"/>
    <mergeCell ref="R4:R6"/>
    <mergeCell ref="S4:AE4"/>
    <mergeCell ref="AF4:AS4"/>
    <mergeCell ref="BG4:BG6"/>
    <mergeCell ref="BH4:BH6"/>
    <mergeCell ref="S16:AE16"/>
    <mergeCell ref="AF16:AS16"/>
    <mergeCell ref="BG16:BG18"/>
    <mergeCell ref="BH16:BH18"/>
    <mergeCell ref="S17:S18"/>
  </mergeCells>
  <pageMargins left="0.70866141732283472" right="0.70866141732283472" top="0.74803149606299213" bottom="1.5354330708661419" header="0.31496062992125984" footer="0.31496062992125984"/>
  <pageSetup paperSize="5" scale="75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9" tint="-0.249977111117893"/>
  </sheetPr>
  <dimension ref="A1:CT214"/>
  <sheetViews>
    <sheetView topLeftCell="A114" zoomScale="110" zoomScaleNormal="110" workbookViewId="0">
      <selection activeCell="D120" sqref="D120"/>
    </sheetView>
  </sheetViews>
  <sheetFormatPr defaultRowHeight="15.75" x14ac:dyDescent="0.2"/>
  <cols>
    <col min="1" max="1" width="7.5" style="975" customWidth="1"/>
    <col min="2" max="2" width="41.33203125" style="976" customWidth="1"/>
    <col min="3" max="3" width="7.6640625" style="975" customWidth="1"/>
    <col min="4" max="4" width="10.83203125" style="976" customWidth="1"/>
    <col min="5" max="16" width="11.6640625" style="977" customWidth="1"/>
    <col min="17" max="17" width="11.6640625" style="978" customWidth="1"/>
    <col min="18" max="18" width="10.5" style="977" customWidth="1"/>
    <col min="19" max="19" width="15.5" style="882" customWidth="1"/>
    <col min="20" max="30" width="15.5" style="976" customWidth="1"/>
    <col min="31" max="31" width="15.5" style="958" customWidth="1"/>
    <col min="32" max="32" width="18.5" style="979" customWidth="1"/>
    <col min="33" max="34" width="16.83203125" style="976" customWidth="1"/>
    <col min="35" max="44" width="15.5" style="976" customWidth="1"/>
    <col min="45" max="45" width="18.83203125" style="959" customWidth="1"/>
    <col min="46" max="57" width="15.5" style="976" customWidth="1"/>
    <col min="58" max="58" width="22.6640625" style="959" customWidth="1"/>
    <col min="59" max="59" width="17.5" style="959" customWidth="1"/>
    <col min="60" max="60" width="19.5" style="918" customWidth="1"/>
    <col min="61" max="61" width="17.5" style="918" customWidth="1"/>
    <col min="62" max="62" width="16.33203125" style="585" bestFit="1" customWidth="1"/>
    <col min="63" max="63" width="14.1640625" style="3" customWidth="1"/>
    <col min="64" max="66" width="24.83203125" style="3" customWidth="1"/>
    <col min="67" max="67" width="14.1640625" style="3" customWidth="1"/>
    <col min="68" max="68" width="16.6640625" style="3" bestFit="1" customWidth="1"/>
    <col min="69" max="80" width="9.33203125" style="3"/>
    <col min="81" max="81" width="28.6640625" style="172" bestFit="1" customWidth="1"/>
    <col min="82" max="16384" width="9.33203125" style="172"/>
  </cols>
  <sheetData>
    <row r="1" spans="1:98" s="579" customFormat="1" x14ac:dyDescent="0.2">
      <c r="A1" s="975"/>
      <c r="B1" s="976"/>
      <c r="C1" s="975"/>
      <c r="D1" s="976"/>
      <c r="E1" s="977"/>
      <c r="F1" s="977"/>
      <c r="G1" s="977"/>
      <c r="H1" s="977"/>
      <c r="I1" s="977"/>
      <c r="J1" s="977"/>
      <c r="K1" s="977"/>
      <c r="L1" s="977"/>
      <c r="M1" s="977"/>
      <c r="N1" s="977"/>
      <c r="O1" s="977"/>
      <c r="P1" s="977"/>
      <c r="Q1" s="978"/>
      <c r="R1" s="977"/>
      <c r="S1" s="882"/>
      <c r="T1" s="976"/>
      <c r="U1" s="976"/>
      <c r="V1" s="976"/>
      <c r="W1" s="976"/>
      <c r="X1" s="976"/>
      <c r="Y1" s="976"/>
      <c r="Z1" s="976"/>
      <c r="AA1" s="976"/>
      <c r="AB1" s="976"/>
      <c r="AC1" s="976"/>
      <c r="AD1" s="976"/>
      <c r="AE1" s="958"/>
      <c r="AF1" s="979"/>
      <c r="AG1" s="976"/>
      <c r="AH1" s="976"/>
      <c r="AI1" s="976"/>
      <c r="AJ1" s="976"/>
      <c r="AK1" s="976"/>
      <c r="AL1" s="976"/>
      <c r="AM1" s="976"/>
      <c r="AN1" s="976"/>
      <c r="AO1" s="976"/>
      <c r="AP1" s="976"/>
      <c r="AQ1" s="976"/>
      <c r="AR1" s="976"/>
      <c r="AS1" s="959"/>
      <c r="AT1" s="976"/>
      <c r="AU1" s="976"/>
      <c r="AV1" s="976"/>
      <c r="AW1" s="976"/>
      <c r="AX1" s="976"/>
      <c r="AY1" s="976"/>
      <c r="AZ1" s="976"/>
      <c r="BA1" s="976"/>
      <c r="BB1" s="976"/>
      <c r="BC1" s="976"/>
      <c r="BD1" s="976"/>
      <c r="BE1" s="976"/>
      <c r="BF1" s="959"/>
      <c r="BG1" s="959"/>
      <c r="BH1" s="918"/>
      <c r="BI1" s="918"/>
      <c r="BJ1" s="585"/>
      <c r="BK1" s="470"/>
      <c r="BL1" s="470"/>
      <c r="BM1" s="470"/>
      <c r="BN1" s="470"/>
      <c r="BO1" s="470"/>
      <c r="BP1" s="470"/>
      <c r="BQ1" s="470"/>
      <c r="BR1" s="470"/>
      <c r="BS1" s="470"/>
      <c r="BT1" s="470"/>
      <c r="BU1" s="470"/>
      <c r="BV1" s="470"/>
      <c r="BW1" s="470"/>
      <c r="BX1" s="470"/>
      <c r="BY1" s="470"/>
      <c r="BZ1" s="470"/>
      <c r="CA1" s="470"/>
      <c r="CB1" s="470"/>
    </row>
    <row r="2" spans="1:98" s="462" customFormat="1" ht="16.5" customHeight="1" x14ac:dyDescent="0.2">
      <c r="A2" s="1015" t="s">
        <v>43</v>
      </c>
      <c r="B2" s="1016"/>
      <c r="C2" s="171" t="s">
        <v>127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5"/>
      <c r="AF2" s="32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6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F2" s="176"/>
      <c r="BG2" s="176"/>
      <c r="BH2" s="173"/>
      <c r="BI2" s="177"/>
      <c r="BJ2" s="980"/>
      <c r="BK2" s="426"/>
      <c r="BL2" s="426"/>
      <c r="BM2" s="426"/>
      <c r="BN2" s="426"/>
      <c r="BO2" s="426"/>
      <c r="BP2" s="545"/>
      <c r="BQ2" s="426"/>
      <c r="BR2" s="426"/>
      <c r="BS2" s="426"/>
      <c r="BT2" s="426"/>
      <c r="BU2" s="426"/>
      <c r="BV2" s="427"/>
      <c r="BW2" s="427"/>
      <c r="BX2" s="427"/>
      <c r="BY2" s="423"/>
      <c r="BZ2" s="428"/>
      <c r="CA2" s="427"/>
      <c r="CB2" s="427"/>
      <c r="CC2" s="460"/>
      <c r="CD2" s="460"/>
      <c r="CE2" s="460"/>
      <c r="CF2" s="460"/>
      <c r="CG2" s="460"/>
      <c r="CH2" s="461"/>
      <c r="CI2" s="460"/>
      <c r="CJ2" s="460"/>
      <c r="CK2" s="460"/>
      <c r="CL2" s="460"/>
      <c r="CM2" s="460"/>
      <c r="CN2" s="460"/>
      <c r="CO2" s="460"/>
      <c r="CP2" s="460"/>
      <c r="CQ2" s="460"/>
      <c r="CR2" s="460"/>
      <c r="CS2" s="460"/>
      <c r="CT2" s="460"/>
    </row>
    <row r="3" spans="1:98" s="462" customFormat="1" ht="16.5" customHeight="1" x14ac:dyDescent="0.2">
      <c r="A3" s="1017" t="s">
        <v>44</v>
      </c>
      <c r="B3" s="1018"/>
      <c r="C3" s="180" t="s">
        <v>151</v>
      </c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3"/>
      <c r="AF3" s="181"/>
      <c r="AG3" s="182"/>
      <c r="AH3" s="182"/>
      <c r="AI3" s="182"/>
      <c r="AJ3" s="182"/>
      <c r="AK3" s="182"/>
      <c r="AL3" s="182"/>
      <c r="AM3" s="182"/>
      <c r="AN3" s="182"/>
      <c r="AO3" s="182"/>
      <c r="AP3" s="182"/>
      <c r="AQ3" s="182"/>
      <c r="AR3" s="182"/>
      <c r="AS3" s="183"/>
      <c r="AT3" s="182"/>
      <c r="AU3" s="182"/>
      <c r="AV3" s="182"/>
      <c r="AW3" s="182"/>
      <c r="AX3" s="182"/>
      <c r="AY3" s="182"/>
      <c r="AZ3" s="182"/>
      <c r="BA3" s="182"/>
      <c r="BB3" s="182"/>
      <c r="BC3" s="182"/>
      <c r="BD3" s="182"/>
      <c r="BE3" s="182"/>
      <c r="BF3" s="183"/>
      <c r="BG3" s="183"/>
      <c r="BH3" s="179"/>
      <c r="BI3" s="184"/>
      <c r="BJ3" s="980"/>
      <c r="BK3" s="425"/>
      <c r="BL3" s="425"/>
      <c r="BM3" s="425"/>
      <c r="BN3" s="425"/>
      <c r="BO3" s="425"/>
      <c r="BP3" s="425"/>
      <c r="BQ3" s="425"/>
      <c r="BR3" s="425"/>
      <c r="BS3" s="425"/>
      <c r="BT3" s="425"/>
      <c r="BU3" s="425"/>
      <c r="BV3" s="425"/>
      <c r="BW3" s="425"/>
      <c r="BX3" s="425"/>
      <c r="BY3" s="425"/>
      <c r="BZ3" s="425"/>
      <c r="CA3" s="427"/>
      <c r="CB3" s="427"/>
      <c r="CC3" s="460">
        <v>1100000</v>
      </c>
      <c r="CD3" s="460"/>
      <c r="CE3" s="460"/>
      <c r="CF3" s="460"/>
      <c r="CG3" s="460"/>
      <c r="CH3" s="461"/>
      <c r="CI3" s="460"/>
      <c r="CJ3" s="460"/>
      <c r="CK3" s="460"/>
      <c r="CL3" s="460"/>
      <c r="CM3" s="460"/>
      <c r="CN3" s="460"/>
      <c r="CO3" s="460"/>
      <c r="CP3" s="460"/>
      <c r="CQ3" s="460"/>
      <c r="CR3" s="460"/>
      <c r="CS3" s="460"/>
      <c r="CT3" s="460"/>
    </row>
    <row r="4" spans="1:98" s="579" customFormat="1" x14ac:dyDescent="0.2">
      <c r="A4" s="975"/>
      <c r="B4" s="976"/>
      <c r="C4" s="975"/>
      <c r="D4" s="976"/>
      <c r="E4" s="977"/>
      <c r="F4" s="977"/>
      <c r="G4" s="977"/>
      <c r="H4" s="977"/>
      <c r="I4" s="977"/>
      <c r="J4" s="977"/>
      <c r="K4" s="977"/>
      <c r="L4" s="977"/>
      <c r="M4" s="977"/>
      <c r="N4" s="977"/>
      <c r="O4" s="977"/>
      <c r="P4" s="977"/>
      <c r="Q4" s="978"/>
      <c r="R4" s="977"/>
      <c r="S4" s="882"/>
      <c r="T4" s="976"/>
      <c r="U4" s="976"/>
      <c r="V4" s="976"/>
      <c r="W4" s="976"/>
      <c r="X4" s="976"/>
      <c r="Y4" s="976"/>
      <c r="Z4" s="976"/>
      <c r="AA4" s="976"/>
      <c r="AB4" s="976"/>
      <c r="AC4" s="976"/>
      <c r="AD4" s="976"/>
      <c r="AE4" s="958"/>
      <c r="AF4" s="979"/>
      <c r="AG4" s="976"/>
      <c r="AH4" s="976"/>
      <c r="AI4" s="976"/>
      <c r="AJ4" s="976"/>
      <c r="AK4" s="976"/>
      <c r="AL4" s="976"/>
      <c r="AM4" s="976"/>
      <c r="AN4" s="976"/>
      <c r="AO4" s="976"/>
      <c r="AP4" s="976"/>
      <c r="AQ4" s="976"/>
      <c r="AR4" s="976"/>
      <c r="AS4" s="959"/>
      <c r="AT4" s="976"/>
      <c r="AU4" s="976"/>
      <c r="AV4" s="976"/>
      <c r="AW4" s="976"/>
      <c r="AX4" s="976"/>
      <c r="AY4" s="976"/>
      <c r="AZ4" s="976"/>
      <c r="BA4" s="976"/>
      <c r="BB4" s="976"/>
      <c r="BC4" s="976"/>
      <c r="BD4" s="976"/>
      <c r="BE4" s="976"/>
      <c r="BF4" s="959"/>
      <c r="BG4" s="959"/>
      <c r="BH4" s="918"/>
      <c r="BI4" s="918"/>
      <c r="BJ4" s="585"/>
      <c r="BK4" s="470"/>
      <c r="BL4" s="470"/>
      <c r="BM4" s="470"/>
      <c r="BN4" s="470"/>
      <c r="BO4" s="470"/>
      <c r="BP4" s="470"/>
      <c r="BQ4" s="470"/>
      <c r="BR4" s="470"/>
      <c r="BS4" s="470"/>
      <c r="BT4" s="470"/>
      <c r="BU4" s="470"/>
      <c r="BV4" s="470"/>
      <c r="BW4" s="470"/>
      <c r="BX4" s="470"/>
      <c r="BY4" s="470"/>
      <c r="BZ4" s="470"/>
      <c r="CA4" s="470"/>
      <c r="CB4" s="470"/>
    </row>
    <row r="5" spans="1:98" s="466" customFormat="1" ht="48.75" customHeight="1" x14ac:dyDescent="0.2">
      <c r="A5" s="1019" t="s">
        <v>45</v>
      </c>
      <c r="B5" s="1022" t="s">
        <v>46</v>
      </c>
      <c r="C5" s="1022" t="s">
        <v>62</v>
      </c>
      <c r="D5" s="1025" t="s">
        <v>47</v>
      </c>
      <c r="E5" s="1025"/>
      <c r="F5" s="1025"/>
      <c r="G5" s="1025"/>
      <c r="H5" s="1025"/>
      <c r="I5" s="1025"/>
      <c r="J5" s="1025"/>
      <c r="K5" s="1025"/>
      <c r="L5" s="1025"/>
      <c r="M5" s="1025"/>
      <c r="N5" s="1025"/>
      <c r="O5" s="1025"/>
      <c r="P5" s="1025"/>
      <c r="Q5" s="1025"/>
      <c r="R5" s="1022" t="s">
        <v>59</v>
      </c>
      <c r="S5" s="1036" t="s">
        <v>56</v>
      </c>
      <c r="T5" s="1037"/>
      <c r="U5" s="1037"/>
      <c r="V5" s="1037"/>
      <c r="W5" s="1037"/>
      <c r="X5" s="1037"/>
      <c r="Y5" s="1037"/>
      <c r="Z5" s="1037"/>
      <c r="AA5" s="1037"/>
      <c r="AB5" s="1037"/>
      <c r="AC5" s="1037"/>
      <c r="AD5" s="1037"/>
      <c r="AE5" s="1038"/>
      <c r="AF5" s="1039" t="s">
        <v>38</v>
      </c>
      <c r="AG5" s="1039"/>
      <c r="AH5" s="1039"/>
      <c r="AI5" s="1039"/>
      <c r="AJ5" s="1039"/>
      <c r="AK5" s="1039"/>
      <c r="AL5" s="1039"/>
      <c r="AM5" s="1039"/>
      <c r="AN5" s="1039"/>
      <c r="AO5" s="1039"/>
      <c r="AP5" s="1039"/>
      <c r="AQ5" s="1039"/>
      <c r="AR5" s="1039"/>
      <c r="AS5" s="1039"/>
      <c r="AT5" s="1040" t="s">
        <v>82</v>
      </c>
      <c r="AU5" s="1041"/>
      <c r="AV5" s="1041"/>
      <c r="AW5" s="1041"/>
      <c r="AX5" s="1041"/>
      <c r="AY5" s="1041"/>
      <c r="AZ5" s="1041"/>
      <c r="BA5" s="1041"/>
      <c r="BB5" s="1041"/>
      <c r="BC5" s="1041"/>
      <c r="BD5" s="1041"/>
      <c r="BE5" s="1041"/>
      <c r="BF5" s="1042"/>
      <c r="BG5" s="1022" t="s">
        <v>78</v>
      </c>
      <c r="BH5" s="1022" t="s">
        <v>561</v>
      </c>
      <c r="BI5" s="1026" t="s">
        <v>79</v>
      </c>
      <c r="BJ5" s="173"/>
      <c r="BK5" s="425"/>
      <c r="BL5" s="425"/>
      <c r="BM5" s="425"/>
      <c r="BN5" s="425"/>
      <c r="BO5" s="425"/>
      <c r="BP5" s="425"/>
      <c r="BQ5" s="425"/>
      <c r="BR5" s="425"/>
      <c r="BS5" s="425"/>
      <c r="BT5" s="425"/>
      <c r="BU5" s="425"/>
      <c r="BV5" s="425"/>
      <c r="BW5" s="425"/>
      <c r="BX5" s="425"/>
      <c r="BY5" s="425"/>
      <c r="BZ5" s="425"/>
      <c r="CA5" s="465"/>
      <c r="CB5" s="465"/>
    </row>
    <row r="6" spans="1:98" s="466" customFormat="1" ht="48.75" customHeight="1" x14ac:dyDescent="0.2">
      <c r="A6" s="1020"/>
      <c r="B6" s="1023"/>
      <c r="C6" s="1023"/>
      <c r="D6" s="1033" t="s">
        <v>57</v>
      </c>
      <c r="E6" s="1031" t="s">
        <v>58</v>
      </c>
      <c r="F6" s="1032"/>
      <c r="G6" s="1032"/>
      <c r="H6" s="1032"/>
      <c r="I6" s="1032"/>
      <c r="J6" s="1032"/>
      <c r="K6" s="1032"/>
      <c r="L6" s="1032"/>
      <c r="M6" s="1032"/>
      <c r="N6" s="1032"/>
      <c r="O6" s="1032"/>
      <c r="P6" s="1032"/>
      <c r="Q6" s="1032"/>
      <c r="R6" s="1023"/>
      <c r="S6" s="1033" t="s">
        <v>57</v>
      </c>
      <c r="T6" s="1031" t="s">
        <v>58</v>
      </c>
      <c r="U6" s="1032"/>
      <c r="V6" s="1032"/>
      <c r="W6" s="1032"/>
      <c r="X6" s="1032"/>
      <c r="Y6" s="1032"/>
      <c r="Z6" s="1032"/>
      <c r="AA6" s="1032"/>
      <c r="AB6" s="1032"/>
      <c r="AC6" s="1032"/>
      <c r="AD6" s="1032"/>
      <c r="AE6" s="1035"/>
      <c r="AF6" s="1033" t="s">
        <v>57</v>
      </c>
      <c r="AG6" s="1031" t="s">
        <v>58</v>
      </c>
      <c r="AH6" s="1032"/>
      <c r="AI6" s="1032"/>
      <c r="AJ6" s="1032"/>
      <c r="AK6" s="1032"/>
      <c r="AL6" s="1032"/>
      <c r="AM6" s="1032"/>
      <c r="AN6" s="1032"/>
      <c r="AO6" s="1032"/>
      <c r="AP6" s="1032"/>
      <c r="AQ6" s="1032"/>
      <c r="AR6" s="1032"/>
      <c r="AS6" s="1035"/>
      <c r="AT6" s="1043"/>
      <c r="AU6" s="1044"/>
      <c r="AV6" s="1044"/>
      <c r="AW6" s="1044"/>
      <c r="AX6" s="1044"/>
      <c r="AY6" s="1044"/>
      <c r="AZ6" s="1044"/>
      <c r="BA6" s="1044"/>
      <c r="BB6" s="1044"/>
      <c r="BC6" s="1044"/>
      <c r="BD6" s="1044"/>
      <c r="BE6" s="1044"/>
      <c r="BF6" s="1045"/>
      <c r="BG6" s="1023"/>
      <c r="BH6" s="1023"/>
      <c r="BI6" s="1027"/>
      <c r="BJ6" s="173"/>
      <c r="BK6" s="425"/>
      <c r="BL6" s="425"/>
      <c r="BM6" s="425"/>
      <c r="BN6" s="425"/>
      <c r="BO6" s="425"/>
      <c r="BP6" s="425"/>
      <c r="BQ6" s="425"/>
      <c r="BR6" s="425"/>
      <c r="BS6" s="425"/>
      <c r="BT6" s="425"/>
      <c r="BU6" s="425"/>
      <c r="BV6" s="425"/>
      <c r="BW6" s="425"/>
      <c r="BX6" s="425"/>
      <c r="BY6" s="425"/>
      <c r="BZ6" s="425"/>
      <c r="CA6" s="465"/>
      <c r="CB6" s="465"/>
    </row>
    <row r="7" spans="1:98" s="471" customFormat="1" ht="28.5" customHeight="1" x14ac:dyDescent="0.2">
      <c r="A7" s="1021"/>
      <c r="B7" s="1024"/>
      <c r="C7" s="1024"/>
      <c r="D7" s="1034"/>
      <c r="E7" s="35">
        <v>1</v>
      </c>
      <c r="F7" s="35">
        <v>2</v>
      </c>
      <c r="G7" s="35">
        <v>3</v>
      </c>
      <c r="H7" s="35">
        <v>4</v>
      </c>
      <c r="I7" s="35">
        <v>5</v>
      </c>
      <c r="J7" s="35">
        <v>6</v>
      </c>
      <c r="K7" s="35">
        <v>7</v>
      </c>
      <c r="L7" s="35">
        <v>8</v>
      </c>
      <c r="M7" s="35">
        <v>9</v>
      </c>
      <c r="N7" s="35">
        <v>10</v>
      </c>
      <c r="O7" s="35">
        <v>11</v>
      </c>
      <c r="P7" s="35">
        <v>12</v>
      </c>
      <c r="Q7" s="35" t="s">
        <v>61</v>
      </c>
      <c r="R7" s="1024"/>
      <c r="S7" s="1034"/>
      <c r="T7" s="35">
        <v>1</v>
      </c>
      <c r="U7" s="35">
        <v>2</v>
      </c>
      <c r="V7" s="35">
        <v>3</v>
      </c>
      <c r="W7" s="35">
        <v>4</v>
      </c>
      <c r="X7" s="35">
        <v>5</v>
      </c>
      <c r="Y7" s="35">
        <v>6</v>
      </c>
      <c r="Z7" s="35">
        <v>7</v>
      </c>
      <c r="AA7" s="35">
        <v>8</v>
      </c>
      <c r="AB7" s="35">
        <v>9</v>
      </c>
      <c r="AC7" s="35">
        <v>10</v>
      </c>
      <c r="AD7" s="35">
        <v>11</v>
      </c>
      <c r="AE7" s="35">
        <v>12</v>
      </c>
      <c r="AF7" s="1034"/>
      <c r="AG7" s="35">
        <v>1</v>
      </c>
      <c r="AH7" s="35">
        <v>2</v>
      </c>
      <c r="AI7" s="35">
        <v>3</v>
      </c>
      <c r="AJ7" s="35">
        <v>4</v>
      </c>
      <c r="AK7" s="35">
        <v>5</v>
      </c>
      <c r="AL7" s="35">
        <v>6</v>
      </c>
      <c r="AM7" s="35">
        <v>7</v>
      </c>
      <c r="AN7" s="35">
        <v>8</v>
      </c>
      <c r="AO7" s="35">
        <v>9</v>
      </c>
      <c r="AP7" s="35">
        <v>10</v>
      </c>
      <c r="AQ7" s="35">
        <v>11</v>
      </c>
      <c r="AR7" s="35">
        <v>12</v>
      </c>
      <c r="AS7" s="35" t="s">
        <v>51</v>
      </c>
      <c r="AT7" s="266">
        <v>1</v>
      </c>
      <c r="AU7" s="266">
        <v>2</v>
      </c>
      <c r="AV7" s="266">
        <v>3</v>
      </c>
      <c r="AW7" s="266">
        <v>4</v>
      </c>
      <c r="AX7" s="266">
        <v>5</v>
      </c>
      <c r="AY7" s="266">
        <v>6</v>
      </c>
      <c r="AZ7" s="266">
        <v>7</v>
      </c>
      <c r="BA7" s="266">
        <v>8</v>
      </c>
      <c r="BB7" s="266">
        <v>9</v>
      </c>
      <c r="BC7" s="266">
        <v>10</v>
      </c>
      <c r="BD7" s="266">
        <v>11</v>
      </c>
      <c r="BE7" s="266">
        <v>12</v>
      </c>
      <c r="BF7" s="35" t="s">
        <v>51</v>
      </c>
      <c r="BG7" s="1024"/>
      <c r="BH7" s="1024"/>
      <c r="BI7" s="1028"/>
      <c r="BJ7" s="7"/>
      <c r="BK7" s="470"/>
      <c r="BL7" s="470"/>
      <c r="BM7" s="470"/>
      <c r="BN7" s="470"/>
      <c r="BO7" s="470"/>
      <c r="BP7" s="470"/>
      <c r="BQ7" s="470"/>
      <c r="BR7" s="470"/>
      <c r="BS7" s="470"/>
      <c r="BT7" s="470"/>
      <c r="BU7" s="470"/>
      <c r="BV7" s="470"/>
      <c r="BW7" s="470"/>
      <c r="BX7" s="470"/>
      <c r="BY7" s="470"/>
      <c r="BZ7" s="470"/>
      <c r="CA7" s="470"/>
      <c r="CB7" s="470"/>
    </row>
    <row r="8" spans="1:98" s="469" customFormat="1" ht="24.75" customHeight="1" thickBot="1" x14ac:dyDescent="0.25">
      <c r="A8" s="58"/>
      <c r="B8" s="101" t="s">
        <v>139</v>
      </c>
      <c r="C8" s="38" t="s">
        <v>65</v>
      </c>
      <c r="D8" s="107">
        <v>12</v>
      </c>
      <c r="E8" s="107">
        <v>1</v>
      </c>
      <c r="F8" s="39">
        <v>1</v>
      </c>
      <c r="G8" s="39">
        <v>1</v>
      </c>
      <c r="H8" s="39">
        <v>1</v>
      </c>
      <c r="I8" s="39">
        <v>1</v>
      </c>
      <c r="J8" s="39">
        <v>1</v>
      </c>
      <c r="K8" s="39">
        <v>1</v>
      </c>
      <c r="L8" s="39">
        <v>1</v>
      </c>
      <c r="M8" s="39">
        <v>1</v>
      </c>
      <c r="N8" s="39">
        <v>1</v>
      </c>
      <c r="O8" s="39">
        <v>1</v>
      </c>
      <c r="P8" s="39">
        <v>1</v>
      </c>
      <c r="Q8" s="40">
        <f>SUM(E8:P8)</f>
        <v>12</v>
      </c>
      <c r="R8" s="108" t="s">
        <v>124</v>
      </c>
      <c r="S8" s="109">
        <v>3900000</v>
      </c>
      <c r="T8" s="109">
        <v>3900000</v>
      </c>
      <c r="U8" s="109">
        <v>3900000</v>
      </c>
      <c r="V8" s="109">
        <v>3900000</v>
      </c>
      <c r="W8" s="109">
        <v>3900000</v>
      </c>
      <c r="X8" s="109">
        <v>3900000</v>
      </c>
      <c r="Y8" s="109">
        <v>3900000</v>
      </c>
      <c r="Z8" s="109">
        <v>3900000</v>
      </c>
      <c r="AA8" s="109">
        <v>3900000</v>
      </c>
      <c r="AB8" s="109">
        <v>3900000</v>
      </c>
      <c r="AC8" s="109">
        <v>3900000</v>
      </c>
      <c r="AD8" s="109">
        <v>3900000</v>
      </c>
      <c r="AE8" s="109">
        <v>3900000</v>
      </c>
      <c r="AF8" s="94">
        <f>SUM(Q8*S8)</f>
        <v>46800000</v>
      </c>
      <c r="AG8" s="95">
        <f>T8*E8</f>
        <v>3900000</v>
      </c>
      <c r="AH8" s="95">
        <f>U8*F8</f>
        <v>3900000</v>
      </c>
      <c r="AI8" s="95">
        <f t="shared" ref="AI8:AR8" si="0">V8*G8</f>
        <v>3900000</v>
      </c>
      <c r="AJ8" s="95">
        <f t="shared" si="0"/>
        <v>3900000</v>
      </c>
      <c r="AK8" s="95">
        <f t="shared" si="0"/>
        <v>3900000</v>
      </c>
      <c r="AL8" s="95">
        <f t="shared" si="0"/>
        <v>3900000</v>
      </c>
      <c r="AM8" s="95">
        <f t="shared" si="0"/>
        <v>3900000</v>
      </c>
      <c r="AN8" s="95">
        <f t="shared" si="0"/>
        <v>3900000</v>
      </c>
      <c r="AO8" s="95">
        <f t="shared" si="0"/>
        <v>3900000</v>
      </c>
      <c r="AP8" s="95">
        <f t="shared" si="0"/>
        <v>3900000</v>
      </c>
      <c r="AQ8" s="95">
        <f t="shared" si="0"/>
        <v>3900000</v>
      </c>
      <c r="AR8" s="95">
        <f t="shared" si="0"/>
        <v>3900000</v>
      </c>
      <c r="AS8" s="96">
        <f>SUM(AG8:AR8)</f>
        <v>46800000</v>
      </c>
      <c r="AT8" s="95"/>
      <c r="AU8" s="95"/>
      <c r="AV8" s="95"/>
      <c r="AW8" s="95"/>
      <c r="AX8" s="95"/>
      <c r="AY8" s="95"/>
      <c r="AZ8" s="95"/>
      <c r="BA8" s="95"/>
      <c r="BB8" s="95"/>
      <c r="BC8" s="95"/>
      <c r="BD8" s="95"/>
      <c r="BE8" s="95"/>
      <c r="BF8" s="97">
        <f>SUM(AT8:BE8)</f>
        <v>0</v>
      </c>
      <c r="BG8" s="98">
        <f>AF8-AS8-BF8</f>
        <v>0</v>
      </c>
      <c r="BH8" s="99">
        <f>S8*D8</f>
        <v>46800000</v>
      </c>
      <c r="BI8" s="100">
        <f>BH8-AS8-BF8</f>
        <v>0</v>
      </c>
      <c r="BJ8" s="268">
        <f>SUM(Q8/D8)</f>
        <v>1</v>
      </c>
      <c r="BK8" s="485"/>
      <c r="BL8" s="485"/>
      <c r="BM8" s="485"/>
      <c r="BN8" s="485"/>
      <c r="BO8" s="485"/>
      <c r="BP8" s="583"/>
      <c r="BQ8" s="583"/>
      <c r="BR8" s="583"/>
      <c r="BS8" s="583"/>
      <c r="BT8" s="583"/>
      <c r="BU8" s="583"/>
      <c r="BV8" s="583"/>
      <c r="BW8" s="583"/>
      <c r="BX8" s="583"/>
      <c r="BY8" s="583"/>
      <c r="BZ8" s="583"/>
      <c r="CA8" s="583"/>
      <c r="CB8" s="583"/>
    </row>
    <row r="9" spans="1:98" s="514" customFormat="1" ht="24.75" customHeight="1" thickBot="1" x14ac:dyDescent="0.25">
      <c r="A9" s="62"/>
      <c r="B9" s="63" t="s">
        <v>15</v>
      </c>
      <c r="C9" s="63"/>
      <c r="D9" s="64"/>
      <c r="E9" s="65"/>
      <c r="F9" s="65"/>
      <c r="G9" s="65"/>
      <c r="H9" s="65"/>
      <c r="I9" s="65"/>
      <c r="J9" s="65"/>
      <c r="K9" s="65"/>
      <c r="L9" s="65"/>
      <c r="M9" s="65"/>
      <c r="N9" s="65"/>
      <c r="O9" s="65"/>
      <c r="P9" s="65"/>
      <c r="Q9" s="66"/>
      <c r="R9" s="102"/>
      <c r="S9" s="64"/>
      <c r="T9" s="67"/>
      <c r="U9" s="67"/>
      <c r="V9" s="67"/>
      <c r="W9" s="67"/>
      <c r="X9" s="67"/>
      <c r="Y9" s="67"/>
      <c r="Z9" s="67"/>
      <c r="AA9" s="67"/>
      <c r="AB9" s="67"/>
      <c r="AC9" s="67"/>
      <c r="AD9" s="67"/>
      <c r="AE9" s="67"/>
      <c r="AF9" s="103">
        <f>SUM(AF8:AF8)</f>
        <v>46800000</v>
      </c>
      <c r="AG9" s="103">
        <f>SUM(AG8:AG8)</f>
        <v>3900000</v>
      </c>
      <c r="AH9" s="103">
        <f>SUM(AH8:AH8)</f>
        <v>3900000</v>
      </c>
      <c r="AI9" s="103">
        <f t="shared" ref="AI9:AR9" si="1">SUM(AI8:AI8)</f>
        <v>3900000</v>
      </c>
      <c r="AJ9" s="103">
        <f t="shared" si="1"/>
        <v>3900000</v>
      </c>
      <c r="AK9" s="103">
        <f t="shared" si="1"/>
        <v>3900000</v>
      </c>
      <c r="AL9" s="103">
        <f t="shared" si="1"/>
        <v>3900000</v>
      </c>
      <c r="AM9" s="103">
        <f t="shared" si="1"/>
        <v>3900000</v>
      </c>
      <c r="AN9" s="103">
        <f t="shared" si="1"/>
        <v>3900000</v>
      </c>
      <c r="AO9" s="103">
        <f t="shared" si="1"/>
        <v>3900000</v>
      </c>
      <c r="AP9" s="103">
        <f t="shared" si="1"/>
        <v>3900000</v>
      </c>
      <c r="AQ9" s="103">
        <f t="shared" si="1"/>
        <v>3900000</v>
      </c>
      <c r="AR9" s="103">
        <f t="shared" si="1"/>
        <v>3900000</v>
      </c>
      <c r="AS9" s="103">
        <f>SUM(AS8:AS8)</f>
        <v>46800000</v>
      </c>
      <c r="AT9" s="103">
        <f>SUM(AT8:AT8)</f>
        <v>0</v>
      </c>
      <c r="AU9" s="103">
        <f t="shared" ref="AU9:BE9" si="2">SUM(AU8:AU8)</f>
        <v>0</v>
      </c>
      <c r="AV9" s="103">
        <f t="shared" si="2"/>
        <v>0</v>
      </c>
      <c r="AW9" s="103">
        <f t="shared" si="2"/>
        <v>0</v>
      </c>
      <c r="AX9" s="103">
        <f t="shared" si="2"/>
        <v>0</v>
      </c>
      <c r="AY9" s="103">
        <f t="shared" si="2"/>
        <v>0</v>
      </c>
      <c r="AZ9" s="103">
        <f t="shared" si="2"/>
        <v>0</v>
      </c>
      <c r="BA9" s="103">
        <f t="shared" si="2"/>
        <v>0</v>
      </c>
      <c r="BB9" s="103">
        <f t="shared" si="2"/>
        <v>0</v>
      </c>
      <c r="BC9" s="103">
        <f t="shared" si="2"/>
        <v>0</v>
      </c>
      <c r="BD9" s="103">
        <f t="shared" si="2"/>
        <v>0</v>
      </c>
      <c r="BE9" s="103">
        <f t="shared" si="2"/>
        <v>0</v>
      </c>
      <c r="BF9" s="103">
        <f>SUM(BF8:BF8)</f>
        <v>0</v>
      </c>
      <c r="BG9" s="104">
        <f>AF9-AS9-BF9</f>
        <v>0</v>
      </c>
      <c r="BH9" s="103">
        <f>SUM(BH8:BH8)</f>
        <v>46800000</v>
      </c>
      <c r="BI9" s="103">
        <f>SUM(BI8:BI8)</f>
        <v>0</v>
      </c>
      <c r="BJ9" s="981">
        <f>SUM(BJ8)</f>
        <v>1</v>
      </c>
      <c r="BK9" s="574"/>
      <c r="BL9" s="574"/>
      <c r="BM9" s="574"/>
      <c r="BN9" s="574"/>
      <c r="BO9" s="574"/>
      <c r="BP9" s="574"/>
      <c r="BQ9" s="574"/>
      <c r="BR9" s="574"/>
      <c r="BS9" s="574"/>
      <c r="BT9" s="574"/>
      <c r="BU9" s="574"/>
      <c r="BV9" s="574"/>
      <c r="BW9" s="574"/>
      <c r="BX9" s="574"/>
      <c r="BY9" s="574"/>
      <c r="BZ9" s="574"/>
      <c r="CA9" s="574"/>
      <c r="CB9" s="574"/>
    </row>
    <row r="10" spans="1:98" s="462" customFormat="1" ht="24.75" customHeight="1" x14ac:dyDescent="0.2">
      <c r="A10" s="70"/>
      <c r="B10" s="29"/>
      <c r="C10" s="29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29"/>
      <c r="S10" s="29"/>
      <c r="T10" s="29"/>
      <c r="U10" s="29"/>
      <c r="V10" s="29"/>
      <c r="W10" s="29"/>
      <c r="X10" s="29"/>
      <c r="Y10" s="29"/>
      <c r="Z10" s="29"/>
      <c r="AA10" s="29"/>
      <c r="AB10" s="29"/>
      <c r="AC10" s="29"/>
      <c r="AD10" s="29"/>
      <c r="AE10" s="57"/>
      <c r="AF10" s="29"/>
      <c r="AG10" s="29"/>
      <c r="AH10" s="29"/>
      <c r="AI10" s="29"/>
      <c r="AJ10" s="29"/>
      <c r="AK10" s="29"/>
      <c r="AL10" s="29"/>
      <c r="AM10" s="29"/>
      <c r="AN10" s="29"/>
      <c r="AO10" s="29"/>
      <c r="AP10" s="29"/>
      <c r="AQ10" s="29"/>
      <c r="AR10" s="29"/>
      <c r="AS10" s="71"/>
      <c r="AT10" s="29"/>
      <c r="AU10" s="29"/>
      <c r="AV10" s="29"/>
      <c r="AW10" s="29"/>
      <c r="AX10" s="29"/>
      <c r="AY10" s="29"/>
      <c r="AZ10" s="29"/>
      <c r="BA10" s="29"/>
      <c r="BB10" s="29"/>
      <c r="BC10" s="29"/>
      <c r="BD10" s="29"/>
      <c r="BE10" s="29"/>
      <c r="BF10" s="72">
        <f>SUM(AS9+BF9)</f>
        <v>46800000</v>
      </c>
      <c r="BG10" s="73">
        <f>AF9-AS9-BF9</f>
        <v>0</v>
      </c>
      <c r="BH10" s="74">
        <f>SUM(BI9+AS9+BF9)</f>
        <v>46800000</v>
      </c>
      <c r="BI10" s="75">
        <f>SUM(BG9)</f>
        <v>0</v>
      </c>
      <c r="BJ10" s="585" t="s">
        <v>78</v>
      </c>
      <c r="BK10" s="503"/>
      <c r="BL10" s="460"/>
      <c r="BM10" s="460"/>
      <c r="BN10" s="460"/>
      <c r="BO10" s="460"/>
      <c r="BP10" s="460"/>
      <c r="BQ10" s="460"/>
      <c r="BR10" s="460"/>
      <c r="BS10" s="460"/>
      <c r="BT10" s="460"/>
      <c r="BU10" s="460"/>
      <c r="BV10" s="460"/>
      <c r="BW10" s="460"/>
      <c r="BX10" s="460"/>
      <c r="BY10" s="460"/>
      <c r="BZ10" s="460"/>
      <c r="CA10" s="460"/>
      <c r="CB10" s="460"/>
      <c r="CC10" s="460"/>
    </row>
    <row r="11" spans="1:98" s="462" customFormat="1" ht="24.75" customHeight="1" x14ac:dyDescent="0.2">
      <c r="A11" s="70"/>
      <c r="B11" s="29"/>
      <c r="C11" s="29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57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57"/>
      <c r="AT11" s="170">
        <f>SUM(AG9+AT9)</f>
        <v>3900000</v>
      </c>
      <c r="AU11" s="170">
        <f t="shared" ref="AU11:BE11" si="3">SUM(AH9+AU9)</f>
        <v>3900000</v>
      </c>
      <c r="AV11" s="170">
        <f t="shared" si="3"/>
        <v>3900000</v>
      </c>
      <c r="AW11" s="170">
        <f t="shared" si="3"/>
        <v>3900000</v>
      </c>
      <c r="AX11" s="170">
        <f t="shared" si="3"/>
        <v>3900000</v>
      </c>
      <c r="AY11" s="170">
        <f t="shared" si="3"/>
        <v>3900000</v>
      </c>
      <c r="AZ11" s="170">
        <f t="shared" si="3"/>
        <v>3900000</v>
      </c>
      <c r="BA11" s="170">
        <f t="shared" si="3"/>
        <v>3900000</v>
      </c>
      <c r="BB11" s="170">
        <f t="shared" si="3"/>
        <v>3900000</v>
      </c>
      <c r="BC11" s="170">
        <f t="shared" si="3"/>
        <v>3900000</v>
      </c>
      <c r="BD11" s="170">
        <f t="shared" si="3"/>
        <v>3900000</v>
      </c>
      <c r="BE11" s="170">
        <f t="shared" si="3"/>
        <v>3900000</v>
      </c>
      <c r="BF11" s="170">
        <f>SUM(AT11:BE11)</f>
        <v>46800000</v>
      </c>
      <c r="BG11" s="57"/>
      <c r="BH11" s="76"/>
      <c r="BI11" s="77">
        <f>SUM(BI9-BI10)</f>
        <v>0</v>
      </c>
      <c r="BJ11" s="585" t="s">
        <v>77</v>
      </c>
      <c r="BK11" s="503"/>
      <c r="BL11" s="460"/>
      <c r="BM11" s="460"/>
      <c r="BN11" s="460"/>
      <c r="BO11" s="460"/>
      <c r="BP11" s="460"/>
      <c r="BQ11" s="460"/>
      <c r="BR11" s="460"/>
      <c r="BS11" s="460"/>
      <c r="BT11" s="460"/>
      <c r="BU11" s="460"/>
      <c r="BV11" s="460"/>
      <c r="BW11" s="460"/>
      <c r="BX11" s="460"/>
      <c r="BY11" s="460"/>
      <c r="BZ11" s="460"/>
      <c r="CA11" s="460"/>
      <c r="CB11" s="460"/>
      <c r="CC11" s="460"/>
    </row>
    <row r="12" spans="1:98" s="462" customFormat="1" ht="16.5" customHeight="1" x14ac:dyDescent="0.2">
      <c r="A12" s="1015" t="s">
        <v>43</v>
      </c>
      <c r="B12" s="1016"/>
      <c r="C12" s="171" t="s">
        <v>128</v>
      </c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174"/>
      <c r="U12" s="174"/>
      <c r="V12" s="174"/>
      <c r="W12" s="174"/>
      <c r="X12" s="174"/>
      <c r="Y12" s="174"/>
      <c r="Z12" s="174"/>
      <c r="AA12" s="174"/>
      <c r="AB12" s="174"/>
      <c r="AC12" s="174"/>
      <c r="AD12" s="174"/>
      <c r="AE12" s="175"/>
      <c r="AF12" s="32"/>
      <c r="AG12" s="174"/>
      <c r="AH12" s="174"/>
      <c r="AI12" s="174"/>
      <c r="AJ12" s="174"/>
      <c r="AK12" s="174"/>
      <c r="AL12" s="174"/>
      <c r="AM12" s="174"/>
      <c r="AN12" s="174"/>
      <c r="AO12" s="174"/>
      <c r="AP12" s="174"/>
      <c r="AQ12" s="174"/>
      <c r="AR12" s="174"/>
      <c r="AS12" s="176"/>
      <c r="AT12" s="174"/>
      <c r="AU12" s="174"/>
      <c r="AV12" s="174"/>
      <c r="AW12" s="174"/>
      <c r="AX12" s="174"/>
      <c r="AY12" s="174"/>
      <c r="AZ12" s="174"/>
      <c r="BA12" s="174"/>
      <c r="BB12" s="174"/>
      <c r="BC12" s="174"/>
      <c r="BD12" s="174"/>
      <c r="BE12" s="174"/>
      <c r="BF12" s="176"/>
      <c r="BG12" s="176"/>
      <c r="BH12" s="173"/>
      <c r="BI12" s="177"/>
      <c r="BJ12" s="980"/>
      <c r="BK12" s="426"/>
      <c r="BL12" s="426"/>
      <c r="BM12" s="426"/>
      <c r="BN12" s="426"/>
      <c r="BO12" s="426"/>
      <c r="BP12" s="545"/>
      <c r="BQ12" s="426"/>
      <c r="BR12" s="426"/>
      <c r="BS12" s="426"/>
      <c r="BT12" s="426"/>
      <c r="BU12" s="426"/>
      <c r="BV12" s="427"/>
      <c r="BW12" s="427"/>
      <c r="BX12" s="427"/>
      <c r="BY12" s="423"/>
      <c r="BZ12" s="428"/>
      <c r="CA12" s="427"/>
      <c r="CB12" s="427"/>
      <c r="CC12" s="460"/>
      <c r="CD12" s="460"/>
      <c r="CE12" s="460"/>
      <c r="CF12" s="460"/>
      <c r="CG12" s="460"/>
      <c r="CH12" s="461"/>
      <c r="CI12" s="460"/>
      <c r="CJ12" s="460"/>
      <c r="CK12" s="460"/>
      <c r="CL12" s="460"/>
      <c r="CM12" s="460"/>
      <c r="CN12" s="460"/>
      <c r="CO12" s="460"/>
      <c r="CP12" s="460"/>
      <c r="CQ12" s="460"/>
      <c r="CR12" s="460"/>
      <c r="CS12" s="460"/>
      <c r="CT12" s="460"/>
    </row>
    <row r="13" spans="1:98" s="462" customFormat="1" ht="16.5" customHeight="1" x14ac:dyDescent="0.2">
      <c r="A13" s="1017" t="s">
        <v>44</v>
      </c>
      <c r="B13" s="1018"/>
      <c r="C13" s="180" t="s">
        <v>151</v>
      </c>
      <c r="D13" s="181"/>
      <c r="E13" s="181"/>
      <c r="F13" s="181"/>
      <c r="G13" s="181"/>
      <c r="H13" s="181"/>
      <c r="I13" s="181"/>
      <c r="J13" s="181"/>
      <c r="K13" s="181"/>
      <c r="L13" s="181"/>
      <c r="M13" s="181"/>
      <c r="N13" s="181"/>
      <c r="O13" s="181"/>
      <c r="P13" s="181"/>
      <c r="Q13" s="181"/>
      <c r="R13" s="181"/>
      <c r="S13" s="181"/>
      <c r="T13" s="182"/>
      <c r="U13" s="182"/>
      <c r="V13" s="182"/>
      <c r="W13" s="182"/>
      <c r="X13" s="182"/>
      <c r="Y13" s="182"/>
      <c r="Z13" s="182"/>
      <c r="AA13" s="182"/>
      <c r="AB13" s="182"/>
      <c r="AC13" s="182"/>
      <c r="AD13" s="182"/>
      <c r="AE13" s="183"/>
      <c r="AF13" s="181"/>
      <c r="AG13" s="182"/>
      <c r="AH13" s="182"/>
      <c r="AI13" s="182"/>
      <c r="AJ13" s="182"/>
      <c r="AK13" s="182"/>
      <c r="AL13" s="182"/>
      <c r="AM13" s="182"/>
      <c r="AN13" s="182"/>
      <c r="AO13" s="182"/>
      <c r="AP13" s="182"/>
      <c r="AQ13" s="182"/>
      <c r="AR13" s="182"/>
      <c r="AS13" s="183"/>
      <c r="AT13" s="182"/>
      <c r="AU13" s="182"/>
      <c r="AV13" s="182"/>
      <c r="AW13" s="182"/>
      <c r="AX13" s="182"/>
      <c r="AY13" s="182"/>
      <c r="AZ13" s="182"/>
      <c r="BA13" s="182"/>
      <c r="BB13" s="182"/>
      <c r="BC13" s="182"/>
      <c r="BD13" s="182"/>
      <c r="BE13" s="182"/>
      <c r="BF13" s="183"/>
      <c r="BG13" s="183"/>
      <c r="BH13" s="179"/>
      <c r="BI13" s="184"/>
      <c r="BJ13" s="980"/>
      <c r="BK13" s="425"/>
      <c r="BL13" s="425"/>
      <c r="BM13" s="425"/>
      <c r="BN13" s="425"/>
      <c r="BO13" s="425"/>
      <c r="BP13" s="425"/>
      <c r="BQ13" s="425"/>
      <c r="BR13" s="425"/>
      <c r="BS13" s="425"/>
      <c r="BT13" s="425"/>
      <c r="BU13" s="425"/>
      <c r="BV13" s="425"/>
      <c r="BW13" s="425"/>
      <c r="BX13" s="425"/>
      <c r="BY13" s="425"/>
      <c r="BZ13" s="425"/>
      <c r="CA13" s="427"/>
      <c r="CB13" s="427"/>
      <c r="CC13" s="460">
        <v>1100000</v>
      </c>
      <c r="CD13" s="460"/>
      <c r="CE13" s="460"/>
      <c r="CF13" s="460"/>
      <c r="CG13" s="460"/>
      <c r="CH13" s="461"/>
      <c r="CI13" s="460"/>
      <c r="CJ13" s="460"/>
      <c r="CK13" s="460"/>
      <c r="CL13" s="460"/>
      <c r="CM13" s="460"/>
      <c r="CN13" s="460"/>
      <c r="CO13" s="460"/>
      <c r="CP13" s="460"/>
      <c r="CQ13" s="460"/>
      <c r="CR13" s="460"/>
      <c r="CS13" s="460"/>
      <c r="CT13" s="460"/>
    </row>
    <row r="14" spans="1:98" s="579" customFormat="1" x14ac:dyDescent="0.2">
      <c r="A14" s="975"/>
      <c r="B14" s="976"/>
      <c r="C14" s="975"/>
      <c r="D14" s="976"/>
      <c r="E14" s="977"/>
      <c r="F14" s="977"/>
      <c r="G14" s="977"/>
      <c r="H14" s="977"/>
      <c r="I14" s="977"/>
      <c r="J14" s="977"/>
      <c r="K14" s="977"/>
      <c r="L14" s="977"/>
      <c r="M14" s="977"/>
      <c r="N14" s="977"/>
      <c r="O14" s="977"/>
      <c r="P14" s="977"/>
      <c r="Q14" s="978"/>
      <c r="R14" s="977"/>
      <c r="S14" s="882"/>
      <c r="T14" s="976"/>
      <c r="U14" s="976"/>
      <c r="V14" s="976"/>
      <c r="W14" s="976"/>
      <c r="X14" s="976"/>
      <c r="Y14" s="976"/>
      <c r="Z14" s="976"/>
      <c r="AA14" s="976"/>
      <c r="AB14" s="976"/>
      <c r="AC14" s="976"/>
      <c r="AD14" s="976"/>
      <c r="AE14" s="958"/>
      <c r="AF14" s="979"/>
      <c r="AG14" s="976"/>
      <c r="AH14" s="976"/>
      <c r="AI14" s="976"/>
      <c r="AJ14" s="976"/>
      <c r="AK14" s="976"/>
      <c r="AL14" s="976"/>
      <c r="AM14" s="976"/>
      <c r="AN14" s="976"/>
      <c r="AO14" s="976"/>
      <c r="AP14" s="976"/>
      <c r="AQ14" s="976"/>
      <c r="AR14" s="976"/>
      <c r="AS14" s="959"/>
      <c r="AT14" s="976"/>
      <c r="AU14" s="976"/>
      <c r="AV14" s="976"/>
      <c r="AW14" s="976"/>
      <c r="AX14" s="976"/>
      <c r="AY14" s="976"/>
      <c r="AZ14" s="976"/>
      <c r="BA14" s="976"/>
      <c r="BB14" s="976"/>
      <c r="BC14" s="976"/>
      <c r="BD14" s="976"/>
      <c r="BE14" s="976"/>
      <c r="BF14" s="959"/>
      <c r="BG14" s="959"/>
      <c r="BH14" s="918"/>
      <c r="BI14" s="918"/>
      <c r="BJ14" s="585"/>
      <c r="BK14" s="470"/>
      <c r="BL14" s="470"/>
      <c r="BM14" s="470"/>
      <c r="BN14" s="470"/>
      <c r="BO14" s="470"/>
      <c r="BP14" s="470"/>
      <c r="BQ14" s="470"/>
      <c r="BR14" s="470"/>
      <c r="BS14" s="470"/>
      <c r="BT14" s="470"/>
      <c r="BU14" s="470"/>
      <c r="BV14" s="470"/>
      <c r="BW14" s="470"/>
      <c r="BX14" s="470"/>
      <c r="BY14" s="470"/>
      <c r="BZ14" s="470"/>
      <c r="CA14" s="470"/>
      <c r="CB14" s="470"/>
    </row>
    <row r="15" spans="1:98" s="466" customFormat="1" ht="48.75" customHeight="1" x14ac:dyDescent="0.2">
      <c r="A15" s="1019" t="s">
        <v>45</v>
      </c>
      <c r="B15" s="1022" t="s">
        <v>46</v>
      </c>
      <c r="C15" s="1022" t="s">
        <v>62</v>
      </c>
      <c r="D15" s="1025" t="s">
        <v>47</v>
      </c>
      <c r="E15" s="1025"/>
      <c r="F15" s="1025"/>
      <c r="G15" s="1025"/>
      <c r="H15" s="1025"/>
      <c r="I15" s="1025"/>
      <c r="J15" s="1025"/>
      <c r="K15" s="1025"/>
      <c r="L15" s="1025"/>
      <c r="M15" s="1025"/>
      <c r="N15" s="1025"/>
      <c r="O15" s="1025"/>
      <c r="P15" s="1025"/>
      <c r="Q15" s="1025"/>
      <c r="R15" s="1022" t="s">
        <v>59</v>
      </c>
      <c r="S15" s="1036" t="s">
        <v>56</v>
      </c>
      <c r="T15" s="1037"/>
      <c r="U15" s="1037"/>
      <c r="V15" s="1037"/>
      <c r="W15" s="1037"/>
      <c r="X15" s="1037"/>
      <c r="Y15" s="1037"/>
      <c r="Z15" s="1037"/>
      <c r="AA15" s="1037"/>
      <c r="AB15" s="1037"/>
      <c r="AC15" s="1037"/>
      <c r="AD15" s="1037"/>
      <c r="AE15" s="1038"/>
      <c r="AF15" s="1039" t="s">
        <v>38</v>
      </c>
      <c r="AG15" s="1039"/>
      <c r="AH15" s="1039"/>
      <c r="AI15" s="1039"/>
      <c r="AJ15" s="1039"/>
      <c r="AK15" s="1039"/>
      <c r="AL15" s="1039"/>
      <c r="AM15" s="1039"/>
      <c r="AN15" s="1039"/>
      <c r="AO15" s="1039"/>
      <c r="AP15" s="1039"/>
      <c r="AQ15" s="1039"/>
      <c r="AR15" s="1039"/>
      <c r="AS15" s="1039"/>
      <c r="AT15" s="1040" t="s">
        <v>82</v>
      </c>
      <c r="AU15" s="1041"/>
      <c r="AV15" s="1041"/>
      <c r="AW15" s="1041"/>
      <c r="AX15" s="1041"/>
      <c r="AY15" s="1041"/>
      <c r="AZ15" s="1041"/>
      <c r="BA15" s="1041"/>
      <c r="BB15" s="1041"/>
      <c r="BC15" s="1041"/>
      <c r="BD15" s="1041"/>
      <c r="BE15" s="1041"/>
      <c r="BF15" s="1042"/>
      <c r="BG15" s="1022" t="s">
        <v>78</v>
      </c>
      <c r="BH15" s="1022" t="s">
        <v>561</v>
      </c>
      <c r="BI15" s="1026" t="s">
        <v>79</v>
      </c>
      <c r="BJ15" s="173"/>
      <c r="BK15" s="425"/>
      <c r="BL15" s="425"/>
      <c r="BM15" s="425"/>
      <c r="BN15" s="425"/>
      <c r="BO15" s="425"/>
      <c r="BP15" s="425"/>
      <c r="BQ15" s="425"/>
      <c r="BR15" s="425"/>
      <c r="BS15" s="425"/>
      <c r="BT15" s="425"/>
      <c r="BU15" s="425"/>
      <c r="BV15" s="425"/>
      <c r="BW15" s="425"/>
      <c r="BX15" s="425"/>
      <c r="BY15" s="425"/>
      <c r="BZ15" s="425"/>
      <c r="CA15" s="465"/>
      <c r="CB15" s="465"/>
    </row>
    <row r="16" spans="1:98" s="466" customFormat="1" ht="48.75" customHeight="1" x14ac:dyDescent="0.2">
      <c r="A16" s="1020"/>
      <c r="B16" s="1023"/>
      <c r="C16" s="1023"/>
      <c r="D16" s="1033" t="s">
        <v>57</v>
      </c>
      <c r="E16" s="1031" t="s">
        <v>58</v>
      </c>
      <c r="F16" s="1032"/>
      <c r="G16" s="1032"/>
      <c r="H16" s="1032"/>
      <c r="I16" s="1032"/>
      <c r="J16" s="1032"/>
      <c r="K16" s="1032"/>
      <c r="L16" s="1032"/>
      <c r="M16" s="1032"/>
      <c r="N16" s="1032"/>
      <c r="O16" s="1032"/>
      <c r="P16" s="1032"/>
      <c r="Q16" s="1032"/>
      <c r="R16" s="1023"/>
      <c r="S16" s="1033" t="s">
        <v>57</v>
      </c>
      <c r="T16" s="1031" t="s">
        <v>58</v>
      </c>
      <c r="U16" s="1032"/>
      <c r="V16" s="1032"/>
      <c r="W16" s="1032"/>
      <c r="X16" s="1032"/>
      <c r="Y16" s="1032"/>
      <c r="Z16" s="1032"/>
      <c r="AA16" s="1032"/>
      <c r="AB16" s="1032"/>
      <c r="AC16" s="1032"/>
      <c r="AD16" s="1032"/>
      <c r="AE16" s="1035"/>
      <c r="AF16" s="1033" t="s">
        <v>57</v>
      </c>
      <c r="AG16" s="1031" t="s">
        <v>58</v>
      </c>
      <c r="AH16" s="1032"/>
      <c r="AI16" s="1032"/>
      <c r="AJ16" s="1032"/>
      <c r="AK16" s="1032"/>
      <c r="AL16" s="1032"/>
      <c r="AM16" s="1032"/>
      <c r="AN16" s="1032"/>
      <c r="AO16" s="1032"/>
      <c r="AP16" s="1032"/>
      <c r="AQ16" s="1032"/>
      <c r="AR16" s="1032"/>
      <c r="AS16" s="1035"/>
      <c r="AT16" s="1043"/>
      <c r="AU16" s="1044"/>
      <c r="AV16" s="1044"/>
      <c r="AW16" s="1044"/>
      <c r="AX16" s="1044"/>
      <c r="AY16" s="1044"/>
      <c r="AZ16" s="1044"/>
      <c r="BA16" s="1044"/>
      <c r="BB16" s="1044"/>
      <c r="BC16" s="1044"/>
      <c r="BD16" s="1044"/>
      <c r="BE16" s="1044"/>
      <c r="BF16" s="1045"/>
      <c r="BG16" s="1023"/>
      <c r="BH16" s="1023"/>
      <c r="BI16" s="1027"/>
      <c r="BJ16" s="173"/>
      <c r="BK16" s="425"/>
      <c r="BL16" s="425"/>
      <c r="BM16" s="425"/>
      <c r="BN16" s="425"/>
      <c r="BO16" s="425"/>
      <c r="BP16" s="425"/>
      <c r="BQ16" s="425"/>
      <c r="BR16" s="425"/>
      <c r="BS16" s="425"/>
      <c r="BT16" s="425"/>
      <c r="BU16" s="425"/>
      <c r="BV16" s="425"/>
      <c r="BW16" s="425"/>
      <c r="BX16" s="425"/>
      <c r="BY16" s="425"/>
      <c r="BZ16" s="425"/>
      <c r="CA16" s="465"/>
      <c r="CB16" s="465"/>
    </row>
    <row r="17" spans="1:98" s="471" customFormat="1" ht="28.5" customHeight="1" x14ac:dyDescent="0.2">
      <c r="A17" s="1021"/>
      <c r="B17" s="1024"/>
      <c r="C17" s="1024"/>
      <c r="D17" s="1034"/>
      <c r="E17" s="35">
        <v>1</v>
      </c>
      <c r="F17" s="35">
        <v>2</v>
      </c>
      <c r="G17" s="35">
        <v>3</v>
      </c>
      <c r="H17" s="35">
        <v>4</v>
      </c>
      <c r="I17" s="35">
        <v>5</v>
      </c>
      <c r="J17" s="35">
        <v>6</v>
      </c>
      <c r="K17" s="35">
        <v>7</v>
      </c>
      <c r="L17" s="35">
        <v>8</v>
      </c>
      <c r="M17" s="35">
        <v>9</v>
      </c>
      <c r="N17" s="35">
        <v>10</v>
      </c>
      <c r="O17" s="35">
        <v>11</v>
      </c>
      <c r="P17" s="35">
        <v>12</v>
      </c>
      <c r="Q17" s="35" t="s">
        <v>61</v>
      </c>
      <c r="R17" s="1024"/>
      <c r="S17" s="1034"/>
      <c r="T17" s="35">
        <v>1</v>
      </c>
      <c r="U17" s="35">
        <v>2</v>
      </c>
      <c r="V17" s="35">
        <v>3</v>
      </c>
      <c r="W17" s="35">
        <v>4</v>
      </c>
      <c r="X17" s="35">
        <v>5</v>
      </c>
      <c r="Y17" s="35">
        <v>6</v>
      </c>
      <c r="Z17" s="35">
        <v>7</v>
      </c>
      <c r="AA17" s="35">
        <v>8</v>
      </c>
      <c r="AB17" s="35">
        <v>9</v>
      </c>
      <c r="AC17" s="35">
        <v>10</v>
      </c>
      <c r="AD17" s="35">
        <v>11</v>
      </c>
      <c r="AE17" s="35">
        <v>12</v>
      </c>
      <c r="AF17" s="1034"/>
      <c r="AG17" s="35">
        <v>1</v>
      </c>
      <c r="AH17" s="35">
        <v>2</v>
      </c>
      <c r="AI17" s="35">
        <v>3</v>
      </c>
      <c r="AJ17" s="35">
        <v>4</v>
      </c>
      <c r="AK17" s="35">
        <v>5</v>
      </c>
      <c r="AL17" s="35">
        <v>6</v>
      </c>
      <c r="AM17" s="35">
        <v>7</v>
      </c>
      <c r="AN17" s="35">
        <v>8</v>
      </c>
      <c r="AO17" s="35">
        <v>9</v>
      </c>
      <c r="AP17" s="35">
        <v>10</v>
      </c>
      <c r="AQ17" s="35">
        <v>11</v>
      </c>
      <c r="AR17" s="35">
        <v>12</v>
      </c>
      <c r="AS17" s="35" t="s">
        <v>51</v>
      </c>
      <c r="AT17" s="266">
        <v>1</v>
      </c>
      <c r="AU17" s="266">
        <v>2</v>
      </c>
      <c r="AV17" s="266">
        <v>3</v>
      </c>
      <c r="AW17" s="266">
        <v>4</v>
      </c>
      <c r="AX17" s="266">
        <v>5</v>
      </c>
      <c r="AY17" s="266">
        <v>6</v>
      </c>
      <c r="AZ17" s="266">
        <v>7</v>
      </c>
      <c r="BA17" s="266">
        <v>8</v>
      </c>
      <c r="BB17" s="266">
        <v>9</v>
      </c>
      <c r="BC17" s="266">
        <v>10</v>
      </c>
      <c r="BD17" s="266">
        <v>11</v>
      </c>
      <c r="BE17" s="266">
        <v>12</v>
      </c>
      <c r="BF17" s="35" t="s">
        <v>51</v>
      </c>
      <c r="BG17" s="1024"/>
      <c r="BH17" s="1024"/>
      <c r="BI17" s="1028"/>
      <c r="BJ17" s="7"/>
      <c r="BK17" s="470"/>
      <c r="BL17" s="470"/>
      <c r="BM17" s="470"/>
      <c r="BN17" s="470"/>
      <c r="BO17" s="470"/>
      <c r="BP17" s="470"/>
      <c r="BQ17" s="470"/>
      <c r="BR17" s="470"/>
      <c r="BS17" s="470"/>
      <c r="BT17" s="470"/>
      <c r="BU17" s="470"/>
      <c r="BV17" s="470"/>
      <c r="BW17" s="470"/>
      <c r="BX17" s="470"/>
      <c r="BY17" s="470"/>
      <c r="BZ17" s="470"/>
      <c r="CA17" s="470"/>
      <c r="CB17" s="470"/>
    </row>
    <row r="18" spans="1:98" s="469" customFormat="1" ht="24.75" customHeight="1" thickBot="1" x14ac:dyDescent="0.25">
      <c r="A18" s="58"/>
      <c r="B18" s="101" t="s">
        <v>140</v>
      </c>
      <c r="C18" s="38" t="s">
        <v>65</v>
      </c>
      <c r="D18" s="107">
        <v>12</v>
      </c>
      <c r="E18" s="107">
        <v>1</v>
      </c>
      <c r="F18" s="39">
        <v>1</v>
      </c>
      <c r="G18" s="39">
        <v>1</v>
      </c>
      <c r="H18" s="39">
        <v>1</v>
      </c>
      <c r="I18" s="39">
        <v>1</v>
      </c>
      <c r="J18" s="39">
        <v>1</v>
      </c>
      <c r="K18" s="39">
        <v>1</v>
      </c>
      <c r="L18" s="39">
        <v>1</v>
      </c>
      <c r="M18" s="39">
        <v>1</v>
      </c>
      <c r="N18" s="39">
        <v>1</v>
      </c>
      <c r="O18" s="39">
        <v>1</v>
      </c>
      <c r="P18" s="39">
        <v>1</v>
      </c>
      <c r="Q18" s="40">
        <f>SUM(E18:P18)</f>
        <v>12</v>
      </c>
      <c r="R18" s="108" t="s">
        <v>124</v>
      </c>
      <c r="S18" s="109">
        <v>1000000</v>
      </c>
      <c r="T18" s="109">
        <v>1000000</v>
      </c>
      <c r="U18" s="109">
        <v>1000000</v>
      </c>
      <c r="V18" s="109">
        <v>1000000</v>
      </c>
      <c r="W18" s="109">
        <v>1000000</v>
      </c>
      <c r="X18" s="109">
        <v>1000000</v>
      </c>
      <c r="Y18" s="109">
        <v>1000000</v>
      </c>
      <c r="Z18" s="109">
        <v>1000000</v>
      </c>
      <c r="AA18" s="109">
        <v>1000000</v>
      </c>
      <c r="AB18" s="109">
        <v>1000000</v>
      </c>
      <c r="AC18" s="109">
        <v>1000000</v>
      </c>
      <c r="AD18" s="109">
        <v>1000000</v>
      </c>
      <c r="AE18" s="109">
        <v>1000000</v>
      </c>
      <c r="AF18" s="94">
        <f t="shared" ref="AF18" si="4">SUM(Q18*S18)</f>
        <v>12000000</v>
      </c>
      <c r="AG18" s="95">
        <f>T18*E18</f>
        <v>1000000</v>
      </c>
      <c r="AH18" s="95">
        <f>U18*F18</f>
        <v>1000000</v>
      </c>
      <c r="AI18" s="95">
        <f t="shared" ref="AI18:AR18" si="5">V18*G18</f>
        <v>1000000</v>
      </c>
      <c r="AJ18" s="95">
        <f t="shared" si="5"/>
        <v>1000000</v>
      </c>
      <c r="AK18" s="95">
        <f t="shared" si="5"/>
        <v>1000000</v>
      </c>
      <c r="AL18" s="95">
        <f t="shared" si="5"/>
        <v>1000000</v>
      </c>
      <c r="AM18" s="95">
        <f t="shared" si="5"/>
        <v>1000000</v>
      </c>
      <c r="AN18" s="95">
        <f t="shared" si="5"/>
        <v>1000000</v>
      </c>
      <c r="AO18" s="95">
        <f t="shared" si="5"/>
        <v>1000000</v>
      </c>
      <c r="AP18" s="95">
        <f t="shared" si="5"/>
        <v>1000000</v>
      </c>
      <c r="AQ18" s="95">
        <f t="shared" si="5"/>
        <v>1000000</v>
      </c>
      <c r="AR18" s="95">
        <f t="shared" si="5"/>
        <v>1000000</v>
      </c>
      <c r="AS18" s="96">
        <f t="shared" ref="AS18" si="6">SUM(AG18:AR18)</f>
        <v>12000000</v>
      </c>
      <c r="AT18" s="95"/>
      <c r="AU18" s="95"/>
      <c r="AV18" s="95"/>
      <c r="AW18" s="95"/>
      <c r="AX18" s="95"/>
      <c r="AY18" s="95"/>
      <c r="AZ18" s="95"/>
      <c r="BA18" s="95"/>
      <c r="BB18" s="95"/>
      <c r="BC18" s="95"/>
      <c r="BD18" s="95"/>
      <c r="BE18" s="95"/>
      <c r="BF18" s="97">
        <f>SUM(AT18:BE18)</f>
        <v>0</v>
      </c>
      <c r="BG18" s="98">
        <f>AF18-AS18-BF18</f>
        <v>0</v>
      </c>
      <c r="BH18" s="99">
        <f>S18*D18</f>
        <v>12000000</v>
      </c>
      <c r="BI18" s="100">
        <f>BH18-AS18-BF18</f>
        <v>0</v>
      </c>
      <c r="BJ18" s="268">
        <f>SUM(Q18/D18)</f>
        <v>1</v>
      </c>
      <c r="BK18" s="485"/>
      <c r="BL18" s="485"/>
      <c r="BM18" s="485"/>
      <c r="BN18" s="485"/>
      <c r="BO18" s="485"/>
      <c r="BP18" s="583"/>
      <c r="BQ18" s="583"/>
      <c r="BR18" s="583"/>
      <c r="BS18" s="583"/>
      <c r="BT18" s="583"/>
      <c r="BU18" s="583"/>
      <c r="BV18" s="583"/>
      <c r="BW18" s="583"/>
      <c r="BX18" s="583"/>
      <c r="BY18" s="583"/>
      <c r="BZ18" s="583"/>
      <c r="CA18" s="583"/>
      <c r="CB18" s="583"/>
    </row>
    <row r="19" spans="1:98" s="514" customFormat="1" ht="24.75" customHeight="1" thickBot="1" x14ac:dyDescent="0.25">
      <c r="A19" s="62"/>
      <c r="B19" s="63" t="s">
        <v>15</v>
      </c>
      <c r="C19" s="63"/>
      <c r="D19" s="64"/>
      <c r="E19" s="65"/>
      <c r="F19" s="65"/>
      <c r="G19" s="65"/>
      <c r="H19" s="65"/>
      <c r="I19" s="65"/>
      <c r="J19" s="65"/>
      <c r="K19" s="65"/>
      <c r="L19" s="65"/>
      <c r="M19" s="65"/>
      <c r="N19" s="65"/>
      <c r="O19" s="65"/>
      <c r="P19" s="65"/>
      <c r="Q19" s="66"/>
      <c r="R19" s="102"/>
      <c r="S19" s="64"/>
      <c r="T19" s="67"/>
      <c r="U19" s="67"/>
      <c r="V19" s="67"/>
      <c r="W19" s="67"/>
      <c r="X19" s="67"/>
      <c r="Y19" s="67"/>
      <c r="Z19" s="67"/>
      <c r="AA19" s="67"/>
      <c r="AB19" s="67"/>
      <c r="AC19" s="67"/>
      <c r="AD19" s="67"/>
      <c r="AE19" s="67"/>
      <c r="AF19" s="103">
        <f>SUM(AF18:AF18)</f>
        <v>12000000</v>
      </c>
      <c r="AG19" s="103">
        <f>SUM(AG18:AG18)</f>
        <v>1000000</v>
      </c>
      <c r="AH19" s="103">
        <f>SUM(AH18:AH18)</f>
        <v>1000000</v>
      </c>
      <c r="AI19" s="103">
        <f t="shared" ref="AI19:AR19" si="7">SUM(AI18:AI18)</f>
        <v>1000000</v>
      </c>
      <c r="AJ19" s="103">
        <f t="shared" si="7"/>
        <v>1000000</v>
      </c>
      <c r="AK19" s="103">
        <f t="shared" si="7"/>
        <v>1000000</v>
      </c>
      <c r="AL19" s="103">
        <f t="shared" si="7"/>
        <v>1000000</v>
      </c>
      <c r="AM19" s="103">
        <f t="shared" si="7"/>
        <v>1000000</v>
      </c>
      <c r="AN19" s="103">
        <f t="shared" si="7"/>
        <v>1000000</v>
      </c>
      <c r="AO19" s="103">
        <f t="shared" si="7"/>
        <v>1000000</v>
      </c>
      <c r="AP19" s="103">
        <f t="shared" si="7"/>
        <v>1000000</v>
      </c>
      <c r="AQ19" s="103">
        <f t="shared" si="7"/>
        <v>1000000</v>
      </c>
      <c r="AR19" s="103">
        <f t="shared" si="7"/>
        <v>1000000</v>
      </c>
      <c r="AS19" s="103">
        <f>SUM(AS18:AS18)</f>
        <v>12000000</v>
      </c>
      <c r="AT19" s="103">
        <f>SUM(AT18:AT18)</f>
        <v>0</v>
      </c>
      <c r="AU19" s="103">
        <f>SUM(AU18:AU18)</f>
        <v>0</v>
      </c>
      <c r="AV19" s="103">
        <f>SUM(AV18:AV18)</f>
        <v>0</v>
      </c>
      <c r="AW19" s="103"/>
      <c r="AX19" s="103"/>
      <c r="AY19" s="103"/>
      <c r="AZ19" s="103"/>
      <c r="BA19" s="103"/>
      <c r="BB19" s="103"/>
      <c r="BC19" s="103"/>
      <c r="BD19" s="103"/>
      <c r="BE19" s="103"/>
      <c r="BF19" s="103">
        <f>SUM(BF18:BF18)</f>
        <v>0</v>
      </c>
      <c r="BG19" s="104">
        <f>AF19-AS19-BF19</f>
        <v>0</v>
      </c>
      <c r="BH19" s="103">
        <f>SUM(BH18:BH18)</f>
        <v>12000000</v>
      </c>
      <c r="BI19" s="103">
        <f>SUM(BI18:BI18)</f>
        <v>0</v>
      </c>
      <c r="BJ19" s="981">
        <f>SUM(BJ18)</f>
        <v>1</v>
      </c>
      <c r="BK19" s="574"/>
      <c r="BL19" s="574"/>
      <c r="BM19" s="574"/>
      <c r="BN19" s="574"/>
      <c r="BO19" s="574"/>
      <c r="BP19" s="574"/>
      <c r="BQ19" s="574"/>
      <c r="BR19" s="574"/>
      <c r="BS19" s="574"/>
      <c r="BT19" s="574"/>
      <c r="BU19" s="574"/>
      <c r="BV19" s="574"/>
      <c r="BW19" s="574"/>
      <c r="BX19" s="574"/>
      <c r="BY19" s="574"/>
      <c r="BZ19" s="574"/>
      <c r="CA19" s="574"/>
      <c r="CB19" s="574"/>
    </row>
    <row r="20" spans="1:98" s="462" customFormat="1" ht="24.75" customHeight="1" x14ac:dyDescent="0.2">
      <c r="A20" s="70"/>
      <c r="B20" s="29"/>
      <c r="C20" s="29"/>
      <c r="D20" s="70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57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71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72">
        <f>SUM(AS19+BF19)</f>
        <v>12000000</v>
      </c>
      <c r="BG20" s="73">
        <f>AF19-AS19-BF19</f>
        <v>0</v>
      </c>
      <c r="BH20" s="74">
        <f>SUM(BI19+AS19+BF19)</f>
        <v>12000000</v>
      </c>
      <c r="BI20" s="75">
        <f>SUM(BG19)</f>
        <v>0</v>
      </c>
      <c r="BJ20" s="585" t="s">
        <v>78</v>
      </c>
      <c r="BK20" s="503"/>
      <c r="BL20" s="460"/>
      <c r="BM20" s="460"/>
      <c r="BN20" s="460"/>
      <c r="BO20" s="460"/>
      <c r="BP20" s="460"/>
      <c r="BQ20" s="460"/>
      <c r="BR20" s="460"/>
      <c r="BS20" s="460"/>
      <c r="BT20" s="460"/>
      <c r="BU20" s="460"/>
      <c r="BV20" s="460"/>
      <c r="BW20" s="460"/>
      <c r="BX20" s="460"/>
      <c r="BY20" s="460"/>
      <c r="BZ20" s="460"/>
      <c r="CA20" s="460"/>
      <c r="CB20" s="460"/>
      <c r="CC20" s="460"/>
    </row>
    <row r="21" spans="1:98" s="462" customFormat="1" ht="24.75" customHeight="1" x14ac:dyDescent="0.2">
      <c r="A21" s="70"/>
      <c r="B21" s="29"/>
      <c r="C21" s="29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29"/>
      <c r="S21" s="29"/>
      <c r="T21" s="29"/>
      <c r="U21" s="29"/>
      <c r="V21" s="29"/>
      <c r="W21" s="29"/>
      <c r="X21" s="29"/>
      <c r="Y21" s="29"/>
      <c r="Z21" s="29"/>
      <c r="AA21" s="29"/>
      <c r="AB21" s="29"/>
      <c r="AC21" s="29"/>
      <c r="AD21" s="29"/>
      <c r="AE21" s="57"/>
      <c r="AF21" s="29"/>
      <c r="AG21" s="29"/>
      <c r="AH21" s="29"/>
      <c r="AI21" s="29"/>
      <c r="AJ21" s="29"/>
      <c r="AK21" s="29"/>
      <c r="AL21" s="29"/>
      <c r="AM21" s="29"/>
      <c r="AN21" s="29"/>
      <c r="AO21" s="29"/>
      <c r="AP21" s="29"/>
      <c r="AQ21" s="29"/>
      <c r="AR21" s="29"/>
      <c r="AS21" s="57"/>
      <c r="AT21" s="170">
        <f>SUM(AG19+AT19)</f>
        <v>1000000</v>
      </c>
      <c r="AU21" s="170">
        <f t="shared" ref="AU21:BE21" si="8">SUM(AH19+AU19)</f>
        <v>1000000</v>
      </c>
      <c r="AV21" s="170">
        <f t="shared" si="8"/>
        <v>1000000</v>
      </c>
      <c r="AW21" s="170">
        <f t="shared" si="8"/>
        <v>1000000</v>
      </c>
      <c r="AX21" s="170">
        <f t="shared" si="8"/>
        <v>1000000</v>
      </c>
      <c r="AY21" s="170">
        <f t="shared" si="8"/>
        <v>1000000</v>
      </c>
      <c r="AZ21" s="170">
        <f t="shared" si="8"/>
        <v>1000000</v>
      </c>
      <c r="BA21" s="170">
        <f t="shared" si="8"/>
        <v>1000000</v>
      </c>
      <c r="BB21" s="170">
        <f t="shared" si="8"/>
        <v>1000000</v>
      </c>
      <c r="BC21" s="170">
        <f t="shared" si="8"/>
        <v>1000000</v>
      </c>
      <c r="BD21" s="170">
        <f t="shared" si="8"/>
        <v>1000000</v>
      </c>
      <c r="BE21" s="170">
        <f t="shared" si="8"/>
        <v>1000000</v>
      </c>
      <c r="BF21" s="170">
        <f>SUM(AT21:BE21)</f>
        <v>12000000</v>
      </c>
      <c r="BG21" s="57"/>
      <c r="BH21" s="76"/>
      <c r="BI21" s="77">
        <f>SUM(BI19-BI20)</f>
        <v>0</v>
      </c>
      <c r="BJ21" s="585" t="s">
        <v>77</v>
      </c>
      <c r="BK21" s="503"/>
      <c r="BL21" s="460"/>
      <c r="BM21" s="460"/>
      <c r="BN21" s="460"/>
      <c r="BO21" s="460"/>
      <c r="BP21" s="460"/>
      <c r="BQ21" s="460"/>
      <c r="BR21" s="460"/>
      <c r="BS21" s="460"/>
      <c r="BT21" s="460"/>
      <c r="BU21" s="460"/>
      <c r="BV21" s="460"/>
      <c r="BW21" s="460"/>
      <c r="BX21" s="460"/>
      <c r="BY21" s="460"/>
      <c r="BZ21" s="460"/>
      <c r="CA21" s="460"/>
      <c r="CB21" s="460"/>
      <c r="CC21" s="460"/>
    </row>
    <row r="22" spans="1:98" s="462" customFormat="1" ht="16.5" customHeight="1" x14ac:dyDescent="0.2">
      <c r="A22" s="1015" t="s">
        <v>43</v>
      </c>
      <c r="B22" s="1016"/>
      <c r="C22" s="171" t="s">
        <v>125</v>
      </c>
      <c r="D22" s="32"/>
      <c r="E22" s="32"/>
      <c r="F22" s="32"/>
      <c r="G22" s="32"/>
      <c r="H22" s="32"/>
      <c r="I22" s="32"/>
      <c r="J22" s="32"/>
      <c r="K22" s="32"/>
      <c r="L22" s="32"/>
      <c r="M22" s="32"/>
      <c r="N22" s="32"/>
      <c r="O22" s="32"/>
      <c r="P22" s="32"/>
      <c r="Q22" s="32"/>
      <c r="R22" s="32"/>
      <c r="S22" s="32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5"/>
      <c r="AF22" s="32"/>
      <c r="AG22" s="174"/>
      <c r="AH22" s="174"/>
      <c r="AI22" s="174"/>
      <c r="AJ22" s="174"/>
      <c r="AK22" s="174"/>
      <c r="AL22" s="174"/>
      <c r="AM22" s="174"/>
      <c r="AN22" s="174"/>
      <c r="AO22" s="174"/>
      <c r="AP22" s="174"/>
      <c r="AQ22" s="174"/>
      <c r="AR22" s="174"/>
      <c r="AS22" s="176"/>
      <c r="AT22" s="174"/>
      <c r="AU22" s="174"/>
      <c r="AV22" s="174"/>
      <c r="AW22" s="174"/>
      <c r="AX22" s="174"/>
      <c r="AY22" s="174"/>
      <c r="AZ22" s="174"/>
      <c r="BA22" s="174"/>
      <c r="BB22" s="174"/>
      <c r="BC22" s="174"/>
      <c r="BD22" s="174"/>
      <c r="BE22" s="174"/>
      <c r="BF22" s="176"/>
      <c r="BG22" s="176"/>
      <c r="BH22" s="173"/>
      <c r="BI22" s="177"/>
      <c r="BJ22" s="980"/>
      <c r="BK22" s="426"/>
      <c r="BL22" s="426"/>
      <c r="BM22" s="426"/>
      <c r="BN22" s="426"/>
      <c r="BO22" s="426"/>
      <c r="BP22" s="545"/>
      <c r="BQ22" s="426"/>
      <c r="BR22" s="426"/>
      <c r="BS22" s="426"/>
      <c r="BT22" s="426"/>
      <c r="BU22" s="426"/>
      <c r="BV22" s="427"/>
      <c r="BW22" s="427"/>
      <c r="BX22" s="427"/>
      <c r="BY22" s="423"/>
      <c r="BZ22" s="428"/>
      <c r="CA22" s="427"/>
      <c r="CB22" s="427"/>
      <c r="CC22" s="460"/>
      <c r="CD22" s="460"/>
      <c r="CE22" s="460"/>
      <c r="CF22" s="460"/>
      <c r="CG22" s="460"/>
      <c r="CH22" s="461"/>
      <c r="CI22" s="460"/>
      <c r="CJ22" s="460"/>
      <c r="CK22" s="460"/>
      <c r="CL22" s="460"/>
      <c r="CM22" s="460"/>
      <c r="CN22" s="460"/>
      <c r="CO22" s="460"/>
      <c r="CP22" s="460"/>
      <c r="CQ22" s="460"/>
      <c r="CR22" s="460"/>
      <c r="CS22" s="460"/>
      <c r="CT22" s="460"/>
    </row>
    <row r="23" spans="1:98" s="462" customFormat="1" ht="16.5" customHeight="1" x14ac:dyDescent="0.2">
      <c r="A23" s="1017" t="s">
        <v>44</v>
      </c>
      <c r="B23" s="1018"/>
      <c r="C23" s="180" t="s">
        <v>151</v>
      </c>
      <c r="D23" s="181"/>
      <c r="E23" s="181"/>
      <c r="F23" s="181"/>
      <c r="G23" s="181"/>
      <c r="H23" s="181"/>
      <c r="I23" s="181"/>
      <c r="J23" s="181"/>
      <c r="K23" s="181"/>
      <c r="L23" s="181"/>
      <c r="M23" s="181"/>
      <c r="N23" s="181"/>
      <c r="O23" s="181"/>
      <c r="P23" s="181"/>
      <c r="Q23" s="181"/>
      <c r="R23" s="181"/>
      <c r="S23" s="181"/>
      <c r="T23" s="182"/>
      <c r="U23" s="182"/>
      <c r="V23" s="182"/>
      <c r="W23" s="182"/>
      <c r="X23" s="182"/>
      <c r="Y23" s="182"/>
      <c r="Z23" s="182"/>
      <c r="AA23" s="182"/>
      <c r="AB23" s="182"/>
      <c r="AC23" s="182"/>
      <c r="AD23" s="182"/>
      <c r="AE23" s="183"/>
      <c r="AF23" s="181"/>
      <c r="AG23" s="182"/>
      <c r="AH23" s="182"/>
      <c r="AI23" s="182"/>
      <c r="AJ23" s="182"/>
      <c r="AK23" s="182"/>
      <c r="AL23" s="182"/>
      <c r="AM23" s="182"/>
      <c r="AN23" s="182"/>
      <c r="AO23" s="182"/>
      <c r="AP23" s="182"/>
      <c r="AQ23" s="182"/>
      <c r="AR23" s="182"/>
      <c r="AS23" s="183"/>
      <c r="AT23" s="182"/>
      <c r="AU23" s="182"/>
      <c r="AV23" s="182"/>
      <c r="AW23" s="182"/>
      <c r="AX23" s="182"/>
      <c r="AY23" s="182"/>
      <c r="AZ23" s="182"/>
      <c r="BA23" s="182"/>
      <c r="BB23" s="182"/>
      <c r="BC23" s="182"/>
      <c r="BD23" s="182"/>
      <c r="BE23" s="182"/>
      <c r="BF23" s="183"/>
      <c r="BG23" s="183"/>
      <c r="BH23" s="179"/>
      <c r="BI23" s="184"/>
      <c r="BJ23" s="980"/>
      <c r="BK23" s="425"/>
      <c r="BL23" s="425"/>
      <c r="BM23" s="425"/>
      <c r="BN23" s="425"/>
      <c r="BO23" s="425"/>
      <c r="BP23" s="425"/>
      <c r="BQ23" s="425"/>
      <c r="BR23" s="425"/>
      <c r="BS23" s="425"/>
      <c r="BT23" s="425"/>
      <c r="BU23" s="425"/>
      <c r="BV23" s="425"/>
      <c r="BW23" s="425"/>
      <c r="BX23" s="425"/>
      <c r="BY23" s="425"/>
      <c r="BZ23" s="425"/>
      <c r="CA23" s="427"/>
      <c r="CB23" s="427"/>
      <c r="CC23" s="460">
        <v>1100000</v>
      </c>
      <c r="CD23" s="460"/>
      <c r="CE23" s="460"/>
      <c r="CF23" s="460"/>
      <c r="CG23" s="460"/>
      <c r="CH23" s="461"/>
      <c r="CI23" s="460"/>
      <c r="CJ23" s="460"/>
      <c r="CK23" s="460"/>
      <c r="CL23" s="460"/>
      <c r="CM23" s="460"/>
      <c r="CN23" s="460"/>
      <c r="CO23" s="460"/>
      <c r="CP23" s="460"/>
      <c r="CQ23" s="460"/>
      <c r="CR23" s="460"/>
      <c r="CS23" s="460"/>
      <c r="CT23" s="460"/>
    </row>
    <row r="24" spans="1:98" s="466" customFormat="1" ht="48.75" customHeight="1" x14ac:dyDescent="0.2">
      <c r="A24" s="1019" t="s">
        <v>45</v>
      </c>
      <c r="B24" s="1022" t="s">
        <v>46</v>
      </c>
      <c r="C24" s="1022" t="s">
        <v>62</v>
      </c>
      <c r="D24" s="1025" t="s">
        <v>47</v>
      </c>
      <c r="E24" s="1025"/>
      <c r="F24" s="1025"/>
      <c r="G24" s="1025"/>
      <c r="H24" s="1025"/>
      <c r="I24" s="1025"/>
      <c r="J24" s="1025"/>
      <c r="K24" s="1025"/>
      <c r="L24" s="1025"/>
      <c r="M24" s="1025"/>
      <c r="N24" s="1025"/>
      <c r="O24" s="1025"/>
      <c r="P24" s="1025"/>
      <c r="Q24" s="1025"/>
      <c r="R24" s="1022" t="s">
        <v>59</v>
      </c>
      <c r="S24" s="1036" t="s">
        <v>56</v>
      </c>
      <c r="T24" s="1037"/>
      <c r="U24" s="1037"/>
      <c r="V24" s="1037"/>
      <c r="W24" s="1037"/>
      <c r="X24" s="1037"/>
      <c r="Y24" s="1037"/>
      <c r="Z24" s="1037"/>
      <c r="AA24" s="1037"/>
      <c r="AB24" s="1037"/>
      <c r="AC24" s="1037"/>
      <c r="AD24" s="1037"/>
      <c r="AE24" s="1038"/>
      <c r="AF24" s="1039" t="s">
        <v>38</v>
      </c>
      <c r="AG24" s="1039"/>
      <c r="AH24" s="1039"/>
      <c r="AI24" s="1039"/>
      <c r="AJ24" s="1039"/>
      <c r="AK24" s="1039"/>
      <c r="AL24" s="1039"/>
      <c r="AM24" s="1039"/>
      <c r="AN24" s="1039"/>
      <c r="AO24" s="1039"/>
      <c r="AP24" s="1039"/>
      <c r="AQ24" s="1039"/>
      <c r="AR24" s="1039"/>
      <c r="AS24" s="1039"/>
      <c r="AT24" s="1040" t="s">
        <v>82</v>
      </c>
      <c r="AU24" s="1041"/>
      <c r="AV24" s="1041"/>
      <c r="AW24" s="1041"/>
      <c r="AX24" s="1041"/>
      <c r="AY24" s="1041"/>
      <c r="AZ24" s="1041"/>
      <c r="BA24" s="1041"/>
      <c r="BB24" s="1041"/>
      <c r="BC24" s="1041"/>
      <c r="BD24" s="1041"/>
      <c r="BE24" s="1041"/>
      <c r="BF24" s="1042"/>
      <c r="BG24" s="1022" t="s">
        <v>78</v>
      </c>
      <c r="BH24" s="1022" t="s">
        <v>561</v>
      </c>
      <c r="BI24" s="1026" t="s">
        <v>79</v>
      </c>
      <c r="BJ24" s="173"/>
      <c r="BK24" s="425"/>
      <c r="BL24" s="425"/>
      <c r="BM24" s="425"/>
      <c r="BN24" s="425"/>
      <c r="BO24" s="425"/>
      <c r="BP24" s="425"/>
      <c r="BQ24" s="425"/>
      <c r="BR24" s="425"/>
      <c r="BS24" s="425"/>
      <c r="BT24" s="425"/>
      <c r="BU24" s="425"/>
      <c r="BV24" s="425"/>
      <c r="BW24" s="425"/>
      <c r="BX24" s="425"/>
      <c r="BY24" s="425"/>
      <c r="BZ24" s="425"/>
      <c r="CA24" s="465"/>
      <c r="CB24" s="465"/>
    </row>
    <row r="25" spans="1:98" s="466" customFormat="1" ht="48.75" customHeight="1" x14ac:dyDescent="0.2">
      <c r="A25" s="1020"/>
      <c r="B25" s="1023"/>
      <c r="C25" s="1023"/>
      <c r="D25" s="1033" t="s">
        <v>57</v>
      </c>
      <c r="E25" s="1031" t="s">
        <v>58</v>
      </c>
      <c r="F25" s="1032"/>
      <c r="G25" s="1032"/>
      <c r="H25" s="1032"/>
      <c r="I25" s="1032"/>
      <c r="J25" s="1032"/>
      <c r="K25" s="1032"/>
      <c r="L25" s="1032"/>
      <c r="M25" s="1032"/>
      <c r="N25" s="1032"/>
      <c r="O25" s="1032"/>
      <c r="P25" s="1032"/>
      <c r="Q25" s="1032"/>
      <c r="R25" s="1023"/>
      <c r="S25" s="1033" t="s">
        <v>57</v>
      </c>
      <c r="T25" s="1031" t="s">
        <v>58</v>
      </c>
      <c r="U25" s="1032"/>
      <c r="V25" s="1032"/>
      <c r="W25" s="1032"/>
      <c r="X25" s="1032"/>
      <c r="Y25" s="1032"/>
      <c r="Z25" s="1032"/>
      <c r="AA25" s="1032"/>
      <c r="AB25" s="1032"/>
      <c r="AC25" s="1032"/>
      <c r="AD25" s="1032"/>
      <c r="AE25" s="1035"/>
      <c r="AF25" s="1033" t="s">
        <v>57</v>
      </c>
      <c r="AG25" s="1031" t="s">
        <v>58</v>
      </c>
      <c r="AH25" s="1032"/>
      <c r="AI25" s="1032"/>
      <c r="AJ25" s="1032"/>
      <c r="AK25" s="1032"/>
      <c r="AL25" s="1032"/>
      <c r="AM25" s="1032"/>
      <c r="AN25" s="1032"/>
      <c r="AO25" s="1032"/>
      <c r="AP25" s="1032"/>
      <c r="AQ25" s="1032"/>
      <c r="AR25" s="1032"/>
      <c r="AS25" s="1035"/>
      <c r="AT25" s="1043"/>
      <c r="AU25" s="1044"/>
      <c r="AV25" s="1044"/>
      <c r="AW25" s="1044"/>
      <c r="AX25" s="1044"/>
      <c r="AY25" s="1044"/>
      <c r="AZ25" s="1044"/>
      <c r="BA25" s="1044"/>
      <c r="BB25" s="1044"/>
      <c r="BC25" s="1044"/>
      <c r="BD25" s="1044"/>
      <c r="BE25" s="1044"/>
      <c r="BF25" s="1045"/>
      <c r="BG25" s="1023"/>
      <c r="BH25" s="1023"/>
      <c r="BI25" s="1027"/>
      <c r="BJ25" s="173"/>
      <c r="BK25" s="425"/>
      <c r="BL25" s="425"/>
      <c r="BM25" s="425"/>
      <c r="BN25" s="425"/>
      <c r="BO25" s="425"/>
      <c r="BP25" s="425"/>
      <c r="BQ25" s="425"/>
      <c r="BR25" s="425"/>
      <c r="BS25" s="425"/>
      <c r="BT25" s="425"/>
      <c r="BU25" s="425"/>
      <c r="BV25" s="425"/>
      <c r="BW25" s="425"/>
      <c r="BX25" s="425"/>
      <c r="BY25" s="425"/>
      <c r="BZ25" s="425"/>
      <c r="CA25" s="465"/>
      <c r="CB25" s="465"/>
    </row>
    <row r="26" spans="1:98" s="471" customFormat="1" ht="28.5" customHeight="1" x14ac:dyDescent="0.2">
      <c r="A26" s="1021"/>
      <c r="B26" s="1024"/>
      <c r="C26" s="1024"/>
      <c r="D26" s="1034"/>
      <c r="E26" s="35">
        <v>1</v>
      </c>
      <c r="F26" s="35">
        <v>2</v>
      </c>
      <c r="G26" s="35">
        <v>3</v>
      </c>
      <c r="H26" s="35">
        <v>4</v>
      </c>
      <c r="I26" s="35">
        <v>5</v>
      </c>
      <c r="J26" s="35">
        <v>6</v>
      </c>
      <c r="K26" s="35">
        <v>7</v>
      </c>
      <c r="L26" s="35">
        <v>8</v>
      </c>
      <c r="M26" s="35">
        <v>9</v>
      </c>
      <c r="N26" s="35">
        <v>10</v>
      </c>
      <c r="O26" s="35">
        <v>11</v>
      </c>
      <c r="P26" s="35">
        <v>12</v>
      </c>
      <c r="Q26" s="35" t="s">
        <v>61</v>
      </c>
      <c r="R26" s="1024"/>
      <c r="S26" s="1034"/>
      <c r="T26" s="35">
        <v>1</v>
      </c>
      <c r="U26" s="35">
        <v>2</v>
      </c>
      <c r="V26" s="35">
        <v>3</v>
      </c>
      <c r="W26" s="35">
        <v>4</v>
      </c>
      <c r="X26" s="35">
        <v>5</v>
      </c>
      <c r="Y26" s="35">
        <v>6</v>
      </c>
      <c r="Z26" s="35">
        <v>7</v>
      </c>
      <c r="AA26" s="35">
        <v>8</v>
      </c>
      <c r="AB26" s="35">
        <v>9</v>
      </c>
      <c r="AC26" s="35">
        <v>10</v>
      </c>
      <c r="AD26" s="35">
        <v>11</v>
      </c>
      <c r="AE26" s="35">
        <v>12</v>
      </c>
      <c r="AF26" s="1034"/>
      <c r="AG26" s="35">
        <v>1</v>
      </c>
      <c r="AH26" s="35">
        <v>2</v>
      </c>
      <c r="AI26" s="35">
        <v>3</v>
      </c>
      <c r="AJ26" s="35">
        <v>4</v>
      </c>
      <c r="AK26" s="35">
        <v>5</v>
      </c>
      <c r="AL26" s="35">
        <v>6</v>
      </c>
      <c r="AM26" s="35">
        <v>7</v>
      </c>
      <c r="AN26" s="35">
        <v>8</v>
      </c>
      <c r="AO26" s="35">
        <v>9</v>
      </c>
      <c r="AP26" s="35">
        <v>10</v>
      </c>
      <c r="AQ26" s="35">
        <v>11</v>
      </c>
      <c r="AR26" s="35">
        <v>12</v>
      </c>
      <c r="AS26" s="35" t="s">
        <v>51</v>
      </c>
      <c r="AT26" s="266">
        <v>1</v>
      </c>
      <c r="AU26" s="266">
        <v>2</v>
      </c>
      <c r="AV26" s="266">
        <v>3</v>
      </c>
      <c r="AW26" s="266">
        <v>4</v>
      </c>
      <c r="AX26" s="266">
        <v>5</v>
      </c>
      <c r="AY26" s="266">
        <v>6</v>
      </c>
      <c r="AZ26" s="266">
        <v>7</v>
      </c>
      <c r="BA26" s="266">
        <v>8</v>
      </c>
      <c r="BB26" s="266">
        <v>9</v>
      </c>
      <c r="BC26" s="266">
        <v>10</v>
      </c>
      <c r="BD26" s="266">
        <v>11</v>
      </c>
      <c r="BE26" s="266">
        <v>12</v>
      </c>
      <c r="BF26" s="35" t="s">
        <v>51</v>
      </c>
      <c r="BG26" s="1024"/>
      <c r="BH26" s="1024"/>
      <c r="BI26" s="1028"/>
      <c r="BJ26" s="7"/>
      <c r="BK26" s="470"/>
      <c r="BL26" s="470"/>
      <c r="BM26" s="470"/>
      <c r="BN26" s="470"/>
      <c r="BO26" s="470"/>
      <c r="BP26" s="470"/>
      <c r="BQ26" s="470"/>
      <c r="BR26" s="470"/>
      <c r="BS26" s="470"/>
      <c r="BT26" s="470"/>
      <c r="BU26" s="470"/>
      <c r="BV26" s="470"/>
      <c r="BW26" s="470"/>
      <c r="BX26" s="470"/>
      <c r="BY26" s="470"/>
      <c r="BZ26" s="470"/>
      <c r="CA26" s="470"/>
      <c r="CB26" s="470"/>
    </row>
    <row r="27" spans="1:98" s="580" customFormat="1" ht="24.75" customHeight="1" thickBot="1" x14ac:dyDescent="0.25">
      <c r="A27" s="58"/>
      <c r="B27" s="982" t="s">
        <v>141</v>
      </c>
      <c r="C27" s="38" t="s">
        <v>65</v>
      </c>
      <c r="D27" s="983">
        <v>12</v>
      </c>
      <c r="E27" s="983">
        <v>1</v>
      </c>
      <c r="F27" s="39">
        <v>1</v>
      </c>
      <c r="G27" s="39">
        <v>1</v>
      </c>
      <c r="H27" s="39">
        <v>1</v>
      </c>
      <c r="I27" s="39">
        <v>1</v>
      </c>
      <c r="J27" s="39">
        <v>1</v>
      </c>
      <c r="K27" s="39">
        <v>1</v>
      </c>
      <c r="L27" s="39">
        <v>1</v>
      </c>
      <c r="M27" s="39">
        <v>1</v>
      </c>
      <c r="N27" s="39">
        <v>1</v>
      </c>
      <c r="O27" s="39">
        <v>1</v>
      </c>
      <c r="P27" s="39">
        <v>1</v>
      </c>
      <c r="Q27" s="40">
        <f>SUM(E27:P27)</f>
        <v>12</v>
      </c>
      <c r="R27" s="984" t="s">
        <v>124</v>
      </c>
      <c r="S27" s="109">
        <v>2900000</v>
      </c>
      <c r="T27" s="109">
        <v>2866000</v>
      </c>
      <c r="U27" s="109">
        <v>2864000</v>
      </c>
      <c r="V27" s="109">
        <v>2864000</v>
      </c>
      <c r="W27" s="109">
        <v>2864000</v>
      </c>
      <c r="X27" s="109">
        <v>2864000</v>
      </c>
      <c r="Y27" s="109">
        <v>2864000</v>
      </c>
      <c r="Z27" s="109">
        <v>2864000</v>
      </c>
      <c r="AA27" s="109">
        <v>2864000</v>
      </c>
      <c r="AB27" s="109">
        <v>2864000</v>
      </c>
      <c r="AC27" s="109">
        <v>2864000</v>
      </c>
      <c r="AD27" s="109">
        <v>2864000</v>
      </c>
      <c r="AE27" s="109">
        <v>2864000</v>
      </c>
      <c r="AF27" s="94">
        <f t="shared" ref="AF27" si="9">SUM(Q27*S27)</f>
        <v>34800000</v>
      </c>
      <c r="AG27" s="95">
        <f>T27*E27</f>
        <v>2866000</v>
      </c>
      <c r="AH27" s="95">
        <f>U27*F27</f>
        <v>2864000</v>
      </c>
      <c r="AI27" s="95">
        <f>V27*G27</f>
        <v>2864000</v>
      </c>
      <c r="AJ27" s="95">
        <f t="shared" ref="AJ27:AR27" si="10">W27*H27</f>
        <v>2864000</v>
      </c>
      <c r="AK27" s="95">
        <f t="shared" si="10"/>
        <v>2864000</v>
      </c>
      <c r="AL27" s="95">
        <f t="shared" si="10"/>
        <v>2864000</v>
      </c>
      <c r="AM27" s="95">
        <f t="shared" si="10"/>
        <v>2864000</v>
      </c>
      <c r="AN27" s="95">
        <f t="shared" si="10"/>
        <v>2864000</v>
      </c>
      <c r="AO27" s="95">
        <f t="shared" si="10"/>
        <v>2864000</v>
      </c>
      <c r="AP27" s="95">
        <f t="shared" si="10"/>
        <v>2864000</v>
      </c>
      <c r="AQ27" s="95">
        <f t="shared" si="10"/>
        <v>2864000</v>
      </c>
      <c r="AR27" s="95">
        <f t="shared" si="10"/>
        <v>2864000</v>
      </c>
      <c r="AS27" s="96">
        <f t="shared" ref="AS27" si="11">SUM(AG27:AR27)</f>
        <v>34370000</v>
      </c>
      <c r="AT27" s="95"/>
      <c r="AU27" s="95"/>
      <c r="AV27" s="95"/>
      <c r="AW27" s="95"/>
      <c r="AX27" s="95"/>
      <c r="AY27" s="95"/>
      <c r="AZ27" s="95"/>
      <c r="BA27" s="95"/>
      <c r="BB27" s="95"/>
      <c r="BC27" s="95"/>
      <c r="BD27" s="95"/>
      <c r="BE27" s="95"/>
      <c r="BF27" s="97">
        <f>SUM(AT27:BE27)</f>
        <v>0</v>
      </c>
      <c r="BG27" s="98">
        <f>AF27-AS27-BF27</f>
        <v>430000</v>
      </c>
      <c r="BH27" s="99">
        <f>S27*D27</f>
        <v>34800000</v>
      </c>
      <c r="BI27" s="100">
        <f>BH27-AS27-BF27</f>
        <v>430000</v>
      </c>
      <c r="BJ27" s="268">
        <f>SUM(Q27/D27)</f>
        <v>1</v>
      </c>
      <c r="BK27" s="485"/>
      <c r="BL27" s="485"/>
      <c r="BM27" s="485"/>
      <c r="BN27" s="485"/>
      <c r="BO27" s="485"/>
      <c r="BP27" s="583"/>
      <c r="BQ27" s="583"/>
      <c r="BR27" s="583"/>
      <c r="BS27" s="583"/>
      <c r="BT27" s="583"/>
      <c r="BU27" s="583"/>
      <c r="BV27" s="583"/>
      <c r="BW27" s="583"/>
      <c r="BX27" s="583"/>
      <c r="BY27" s="583"/>
      <c r="BZ27" s="583"/>
      <c r="CA27" s="583"/>
      <c r="CB27" s="583"/>
    </row>
    <row r="28" spans="1:98" s="584" customFormat="1" ht="24.75" customHeight="1" thickBot="1" x14ac:dyDescent="0.25">
      <c r="A28" s="985"/>
      <c r="B28" s="986" t="s">
        <v>15</v>
      </c>
      <c r="C28" s="986"/>
      <c r="D28" s="987"/>
      <c r="E28" s="65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6"/>
      <c r="R28" s="988"/>
      <c r="S28" s="987"/>
      <c r="T28" s="989"/>
      <c r="U28" s="989"/>
      <c r="V28" s="989"/>
      <c r="W28" s="989"/>
      <c r="X28" s="989"/>
      <c r="Y28" s="989"/>
      <c r="Z28" s="989"/>
      <c r="AA28" s="989"/>
      <c r="AB28" s="989"/>
      <c r="AC28" s="989"/>
      <c r="AD28" s="989"/>
      <c r="AE28" s="989"/>
      <c r="AF28" s="103">
        <f>SUM(AF27:AF27)</f>
        <v>34800000</v>
      </c>
      <c r="AG28" s="103">
        <f>SUM(AG27:AG27)</f>
        <v>2866000</v>
      </c>
      <c r="AH28" s="103">
        <f>SUM(AH27:AH27)</f>
        <v>2864000</v>
      </c>
      <c r="AI28" s="103">
        <f>SUM(AI27:AI27)</f>
        <v>2864000</v>
      </c>
      <c r="AJ28" s="103">
        <f t="shared" ref="AJ28:AR28" si="12">SUM(AJ27:AJ27)</f>
        <v>2864000</v>
      </c>
      <c r="AK28" s="103">
        <f t="shared" si="12"/>
        <v>2864000</v>
      </c>
      <c r="AL28" s="103">
        <f t="shared" si="12"/>
        <v>2864000</v>
      </c>
      <c r="AM28" s="103">
        <f t="shared" si="12"/>
        <v>2864000</v>
      </c>
      <c r="AN28" s="103">
        <f t="shared" si="12"/>
        <v>2864000</v>
      </c>
      <c r="AO28" s="103">
        <f t="shared" si="12"/>
        <v>2864000</v>
      </c>
      <c r="AP28" s="103">
        <f t="shared" si="12"/>
        <v>2864000</v>
      </c>
      <c r="AQ28" s="103">
        <f t="shared" si="12"/>
        <v>2864000</v>
      </c>
      <c r="AR28" s="103">
        <f t="shared" si="12"/>
        <v>2864000</v>
      </c>
      <c r="AS28" s="103">
        <f>SUM(AS27:AS27)</f>
        <v>34370000</v>
      </c>
      <c r="AT28" s="103">
        <f>SUM(AT27:AT27)</f>
        <v>0</v>
      </c>
      <c r="AU28" s="103">
        <f>SUM(AU27:AU27)</f>
        <v>0</v>
      </c>
      <c r="AV28" s="103">
        <f>SUM(AV27:AV27)</f>
        <v>0</v>
      </c>
      <c r="AW28" s="103"/>
      <c r="AX28" s="103"/>
      <c r="AY28" s="103"/>
      <c r="AZ28" s="103"/>
      <c r="BA28" s="103"/>
      <c r="BB28" s="103"/>
      <c r="BC28" s="103"/>
      <c r="BD28" s="103"/>
      <c r="BE28" s="103"/>
      <c r="BF28" s="103">
        <f>SUM(BF27:BF27)</f>
        <v>0</v>
      </c>
      <c r="BG28" s="104">
        <f>AF28-AS28-BF28</f>
        <v>430000</v>
      </c>
      <c r="BH28" s="103">
        <f>SUM(BH27:BH27)</f>
        <v>34800000</v>
      </c>
      <c r="BI28" s="103">
        <f>SUM(BI27:BI27)</f>
        <v>430000</v>
      </c>
      <c r="BJ28" s="981">
        <f>SUM(BJ27)</f>
        <v>1</v>
      </c>
      <c r="BK28" s="574"/>
      <c r="BL28" s="574"/>
      <c r="BM28" s="574"/>
      <c r="BN28" s="574"/>
      <c r="BO28" s="574"/>
      <c r="BP28" s="574"/>
      <c r="BQ28" s="574"/>
      <c r="BR28" s="574"/>
      <c r="BS28" s="574"/>
      <c r="BT28" s="574"/>
      <c r="BU28" s="574"/>
      <c r="BV28" s="574"/>
      <c r="BW28" s="574"/>
      <c r="BX28" s="574"/>
      <c r="BY28" s="574"/>
      <c r="BZ28" s="574"/>
      <c r="CA28" s="574"/>
      <c r="CB28" s="574"/>
    </row>
    <row r="29" spans="1:98" s="462" customFormat="1" ht="24.75" customHeight="1" x14ac:dyDescent="0.2">
      <c r="A29" s="70"/>
      <c r="B29" s="29"/>
      <c r="C29" s="29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29"/>
      <c r="S29" s="29"/>
      <c r="T29" s="29"/>
      <c r="U29" s="29"/>
      <c r="V29" s="29"/>
      <c r="W29" s="29"/>
      <c r="X29" s="29"/>
      <c r="Y29" s="29"/>
      <c r="Z29" s="29"/>
      <c r="AA29" s="29"/>
      <c r="AB29" s="29"/>
      <c r="AC29" s="29"/>
      <c r="AD29" s="29"/>
      <c r="AE29" s="57"/>
      <c r="AF29" s="29"/>
      <c r="AG29" s="29"/>
      <c r="AH29" s="29"/>
      <c r="AI29" s="29"/>
      <c r="AJ29" s="29"/>
      <c r="AK29" s="29"/>
      <c r="AL29" s="29"/>
      <c r="AM29" s="29"/>
      <c r="AN29" s="29"/>
      <c r="AO29" s="29"/>
      <c r="AP29" s="29"/>
      <c r="AQ29" s="29"/>
      <c r="AR29" s="29"/>
      <c r="AS29" s="71"/>
      <c r="AT29" s="29"/>
      <c r="AU29" s="29"/>
      <c r="AV29" s="29"/>
      <c r="AW29" s="29"/>
      <c r="AX29" s="29"/>
      <c r="AY29" s="29"/>
      <c r="AZ29" s="29"/>
      <c r="BA29" s="29"/>
      <c r="BB29" s="29"/>
      <c r="BC29" s="29"/>
      <c r="BD29" s="29"/>
      <c r="BE29" s="29"/>
      <c r="BF29" s="72">
        <f>SUM(AS28+BF28)</f>
        <v>34370000</v>
      </c>
      <c r="BG29" s="73">
        <f>AF28-AS28-BF28</f>
        <v>430000</v>
      </c>
      <c r="BH29" s="74">
        <f>SUM(BI28+AS28+BF28)</f>
        <v>34800000</v>
      </c>
      <c r="BI29" s="75">
        <f>SUM(BG28)</f>
        <v>430000</v>
      </c>
      <c r="BJ29" s="585" t="s">
        <v>78</v>
      </c>
      <c r="BK29" s="503"/>
      <c r="BL29" s="460"/>
      <c r="BM29" s="460"/>
      <c r="BN29" s="460"/>
      <c r="BO29" s="460"/>
      <c r="BP29" s="460"/>
      <c r="BQ29" s="460"/>
      <c r="BR29" s="460"/>
      <c r="BS29" s="460"/>
      <c r="BT29" s="460"/>
      <c r="BU29" s="460"/>
      <c r="BV29" s="460"/>
      <c r="BW29" s="460"/>
      <c r="BX29" s="460"/>
      <c r="BY29" s="460"/>
      <c r="BZ29" s="460"/>
      <c r="CA29" s="460"/>
      <c r="CB29" s="460"/>
      <c r="CC29" s="460"/>
    </row>
    <row r="30" spans="1:98" s="462" customFormat="1" ht="24.75" customHeight="1" x14ac:dyDescent="0.2">
      <c r="A30" s="70"/>
      <c r="B30" s="29"/>
      <c r="C30" s="29"/>
      <c r="D30" s="70"/>
      <c r="E30" s="70"/>
      <c r="F30" s="70"/>
      <c r="G30" s="70"/>
      <c r="H30" s="70"/>
      <c r="I30" s="70"/>
      <c r="J30" s="70"/>
      <c r="K30" s="70"/>
      <c r="L30" s="70"/>
      <c r="M30" s="70"/>
      <c r="N30" s="70"/>
      <c r="O30" s="70"/>
      <c r="P30" s="70"/>
      <c r="Q30" s="70"/>
      <c r="R30" s="29"/>
      <c r="S30" s="29"/>
      <c r="T30" s="29"/>
      <c r="U30" s="29"/>
      <c r="V30" s="29"/>
      <c r="W30" s="29"/>
      <c r="X30" s="29"/>
      <c r="Y30" s="29"/>
      <c r="Z30" s="29"/>
      <c r="AA30" s="29"/>
      <c r="AB30" s="29"/>
      <c r="AC30" s="29"/>
      <c r="AD30" s="29"/>
      <c r="AE30" s="57"/>
      <c r="AF30" s="29"/>
      <c r="AG30" s="29"/>
      <c r="AH30" s="29"/>
      <c r="AI30" s="29"/>
      <c r="AJ30" s="29"/>
      <c r="AK30" s="29"/>
      <c r="AL30" s="29"/>
      <c r="AM30" s="29"/>
      <c r="AN30" s="29"/>
      <c r="AO30" s="29"/>
      <c r="AP30" s="29"/>
      <c r="AQ30" s="29"/>
      <c r="AR30" s="29"/>
      <c r="AS30" s="57"/>
      <c r="AT30" s="170">
        <f>SUM(AG28+AT28)</f>
        <v>2866000</v>
      </c>
      <c r="AU30" s="170">
        <f t="shared" ref="AU30:BE30" si="13">SUM(AH28+AU28)</f>
        <v>2864000</v>
      </c>
      <c r="AV30" s="170">
        <f t="shared" si="13"/>
        <v>2864000</v>
      </c>
      <c r="AW30" s="170">
        <f t="shared" si="13"/>
        <v>2864000</v>
      </c>
      <c r="AX30" s="170">
        <f t="shared" si="13"/>
        <v>2864000</v>
      </c>
      <c r="AY30" s="170">
        <f t="shared" si="13"/>
        <v>2864000</v>
      </c>
      <c r="AZ30" s="170">
        <f t="shared" si="13"/>
        <v>2864000</v>
      </c>
      <c r="BA30" s="170">
        <f t="shared" si="13"/>
        <v>2864000</v>
      </c>
      <c r="BB30" s="170">
        <f t="shared" si="13"/>
        <v>2864000</v>
      </c>
      <c r="BC30" s="170">
        <f t="shared" si="13"/>
        <v>2864000</v>
      </c>
      <c r="BD30" s="170">
        <f t="shared" si="13"/>
        <v>2864000</v>
      </c>
      <c r="BE30" s="170">
        <f t="shared" si="13"/>
        <v>2864000</v>
      </c>
      <c r="BF30" s="170">
        <f>SUM(AT30:BE30)</f>
        <v>34370000</v>
      </c>
      <c r="BG30" s="57"/>
      <c r="BH30" s="76"/>
      <c r="BI30" s="77">
        <f>SUM(BI28-BI29)</f>
        <v>0</v>
      </c>
      <c r="BJ30" s="585" t="s">
        <v>77</v>
      </c>
      <c r="BK30" s="503"/>
      <c r="BL30" s="460"/>
      <c r="BM30" s="460"/>
      <c r="BN30" s="460"/>
      <c r="BO30" s="460"/>
      <c r="BP30" s="460"/>
      <c r="BQ30" s="460"/>
      <c r="BR30" s="460"/>
      <c r="BS30" s="460"/>
      <c r="BT30" s="460"/>
      <c r="BU30" s="460"/>
      <c r="BV30" s="460"/>
      <c r="BW30" s="460"/>
      <c r="BX30" s="460"/>
      <c r="BY30" s="460"/>
      <c r="BZ30" s="460"/>
      <c r="CA30" s="460"/>
      <c r="CB30" s="460"/>
      <c r="CC30" s="460"/>
    </row>
    <row r="31" spans="1:98" s="462" customFormat="1" ht="16.5" customHeight="1" x14ac:dyDescent="0.2">
      <c r="A31" s="1015" t="s">
        <v>43</v>
      </c>
      <c r="B31" s="1016"/>
      <c r="C31" s="171" t="s">
        <v>126</v>
      </c>
      <c r="D31" s="32"/>
      <c r="E31" s="32"/>
      <c r="F31" s="32"/>
      <c r="G31" s="32"/>
      <c r="H31" s="32"/>
      <c r="I31" s="32"/>
      <c r="J31" s="32"/>
      <c r="K31" s="32"/>
      <c r="L31" s="32"/>
      <c r="M31" s="32"/>
      <c r="N31" s="32"/>
      <c r="O31" s="32"/>
      <c r="P31" s="32"/>
      <c r="Q31" s="32"/>
      <c r="R31" s="32"/>
      <c r="S31" s="32"/>
      <c r="T31" s="174"/>
      <c r="U31" s="174"/>
      <c r="V31" s="174"/>
      <c r="W31" s="174"/>
      <c r="X31" s="174"/>
      <c r="Y31" s="174"/>
      <c r="Z31" s="174"/>
      <c r="AA31" s="174"/>
      <c r="AB31" s="174"/>
      <c r="AC31" s="174"/>
      <c r="AD31" s="174"/>
      <c r="AE31" s="175"/>
      <c r="AF31" s="32"/>
      <c r="AG31" s="174"/>
      <c r="AH31" s="174"/>
      <c r="AI31" s="174"/>
      <c r="AJ31" s="174"/>
      <c r="AK31" s="174"/>
      <c r="AL31" s="174"/>
      <c r="AM31" s="174"/>
      <c r="AN31" s="174"/>
      <c r="AO31" s="174"/>
      <c r="AP31" s="174"/>
      <c r="AQ31" s="174"/>
      <c r="AR31" s="174"/>
      <c r="AS31" s="176"/>
      <c r="AT31" s="174"/>
      <c r="AU31" s="174"/>
      <c r="AV31" s="174"/>
      <c r="AW31" s="174"/>
      <c r="AX31" s="174"/>
      <c r="AY31" s="174"/>
      <c r="AZ31" s="174"/>
      <c r="BA31" s="174"/>
      <c r="BB31" s="174"/>
      <c r="BC31" s="174"/>
      <c r="BD31" s="174"/>
      <c r="BE31" s="174"/>
      <c r="BF31" s="176"/>
      <c r="BG31" s="176"/>
      <c r="BH31" s="173"/>
      <c r="BI31" s="177"/>
      <c r="BJ31" s="980"/>
      <c r="BK31" s="426"/>
      <c r="BL31" s="426"/>
      <c r="BM31" s="426"/>
      <c r="BN31" s="426"/>
      <c r="BO31" s="426"/>
      <c r="BP31" s="545"/>
      <c r="BQ31" s="426"/>
      <c r="BR31" s="426"/>
      <c r="BS31" s="426"/>
      <c r="BT31" s="426"/>
      <c r="BU31" s="426"/>
      <c r="BV31" s="427"/>
      <c r="BW31" s="427"/>
      <c r="BX31" s="427"/>
      <c r="BY31" s="423"/>
      <c r="BZ31" s="428"/>
      <c r="CA31" s="427"/>
      <c r="CB31" s="427"/>
      <c r="CC31" s="460"/>
      <c r="CD31" s="460"/>
      <c r="CE31" s="460"/>
      <c r="CF31" s="460"/>
      <c r="CG31" s="460"/>
      <c r="CH31" s="461"/>
      <c r="CI31" s="460"/>
      <c r="CJ31" s="460"/>
      <c r="CK31" s="460"/>
      <c r="CL31" s="460"/>
      <c r="CM31" s="460"/>
      <c r="CN31" s="460"/>
      <c r="CO31" s="460"/>
      <c r="CP31" s="460"/>
      <c r="CQ31" s="460"/>
      <c r="CR31" s="460"/>
      <c r="CS31" s="460"/>
      <c r="CT31" s="460"/>
    </row>
    <row r="32" spans="1:98" s="462" customFormat="1" ht="16.5" customHeight="1" x14ac:dyDescent="0.2">
      <c r="A32" s="1017" t="s">
        <v>44</v>
      </c>
      <c r="B32" s="1018"/>
      <c r="C32" s="180" t="s">
        <v>151</v>
      </c>
      <c r="D32" s="181"/>
      <c r="E32" s="181"/>
      <c r="F32" s="181"/>
      <c r="G32" s="181"/>
      <c r="H32" s="181"/>
      <c r="I32" s="181"/>
      <c r="J32" s="181"/>
      <c r="K32" s="181"/>
      <c r="L32" s="181"/>
      <c r="M32" s="181"/>
      <c r="N32" s="181"/>
      <c r="O32" s="181"/>
      <c r="P32" s="181"/>
      <c r="Q32" s="181"/>
      <c r="R32" s="181"/>
      <c r="S32" s="181"/>
      <c r="T32" s="182"/>
      <c r="U32" s="182"/>
      <c r="V32" s="182"/>
      <c r="W32" s="182"/>
      <c r="X32" s="182"/>
      <c r="Y32" s="182"/>
      <c r="Z32" s="182"/>
      <c r="AA32" s="182"/>
      <c r="AB32" s="182"/>
      <c r="AC32" s="182"/>
      <c r="AD32" s="182"/>
      <c r="AE32" s="183"/>
      <c r="AF32" s="181"/>
      <c r="AG32" s="182"/>
      <c r="AH32" s="182"/>
      <c r="AI32" s="182"/>
      <c r="AJ32" s="182"/>
      <c r="AK32" s="182"/>
      <c r="AL32" s="182"/>
      <c r="AM32" s="182"/>
      <c r="AN32" s="182"/>
      <c r="AO32" s="182"/>
      <c r="AP32" s="182"/>
      <c r="AQ32" s="182"/>
      <c r="AR32" s="182"/>
      <c r="AS32" s="183"/>
      <c r="AT32" s="182"/>
      <c r="AU32" s="182"/>
      <c r="AV32" s="182"/>
      <c r="AW32" s="182"/>
      <c r="AX32" s="182"/>
      <c r="AY32" s="182"/>
      <c r="AZ32" s="182"/>
      <c r="BA32" s="182"/>
      <c r="BB32" s="182"/>
      <c r="BC32" s="182"/>
      <c r="BD32" s="182"/>
      <c r="BE32" s="182"/>
      <c r="BF32" s="183"/>
      <c r="BG32" s="183"/>
      <c r="BH32" s="179"/>
      <c r="BI32" s="184"/>
      <c r="BJ32" s="980"/>
      <c r="BK32" s="425"/>
      <c r="BL32" s="425"/>
      <c r="BM32" s="425"/>
      <c r="BN32" s="425"/>
      <c r="BO32" s="425"/>
      <c r="BP32" s="425"/>
      <c r="BQ32" s="425"/>
      <c r="BR32" s="425"/>
      <c r="BS32" s="425"/>
      <c r="BT32" s="425"/>
      <c r="BU32" s="425"/>
      <c r="BV32" s="425"/>
      <c r="BW32" s="425"/>
      <c r="BX32" s="425"/>
      <c r="BY32" s="425"/>
      <c r="BZ32" s="425"/>
      <c r="CA32" s="427"/>
      <c r="CB32" s="427"/>
      <c r="CC32" s="460">
        <v>1100000</v>
      </c>
      <c r="CD32" s="460"/>
      <c r="CE32" s="460"/>
      <c r="CF32" s="460"/>
      <c r="CG32" s="460"/>
      <c r="CH32" s="461"/>
      <c r="CI32" s="460"/>
      <c r="CJ32" s="460"/>
      <c r="CK32" s="460"/>
      <c r="CL32" s="460"/>
      <c r="CM32" s="460"/>
      <c r="CN32" s="460"/>
      <c r="CO32" s="460"/>
      <c r="CP32" s="460"/>
      <c r="CQ32" s="460"/>
      <c r="CR32" s="460"/>
      <c r="CS32" s="460"/>
      <c r="CT32" s="460"/>
    </row>
    <row r="33" spans="1:98" s="466" customFormat="1" ht="48.75" customHeight="1" x14ac:dyDescent="0.2">
      <c r="A33" s="1019" t="s">
        <v>45</v>
      </c>
      <c r="B33" s="1022" t="s">
        <v>46</v>
      </c>
      <c r="C33" s="1022" t="s">
        <v>62</v>
      </c>
      <c r="D33" s="1025" t="s">
        <v>47</v>
      </c>
      <c r="E33" s="1025"/>
      <c r="F33" s="1025"/>
      <c r="G33" s="1025"/>
      <c r="H33" s="1025"/>
      <c r="I33" s="1025"/>
      <c r="J33" s="1025"/>
      <c r="K33" s="1025"/>
      <c r="L33" s="1025"/>
      <c r="M33" s="1025"/>
      <c r="N33" s="1025"/>
      <c r="O33" s="1025"/>
      <c r="P33" s="1025"/>
      <c r="Q33" s="1025"/>
      <c r="R33" s="1022" t="s">
        <v>59</v>
      </c>
      <c r="S33" s="1036" t="s">
        <v>56</v>
      </c>
      <c r="T33" s="1037"/>
      <c r="U33" s="1037"/>
      <c r="V33" s="1037"/>
      <c r="W33" s="1037"/>
      <c r="X33" s="1037"/>
      <c r="Y33" s="1037"/>
      <c r="Z33" s="1037"/>
      <c r="AA33" s="1037"/>
      <c r="AB33" s="1037"/>
      <c r="AC33" s="1037"/>
      <c r="AD33" s="1037"/>
      <c r="AE33" s="1038"/>
      <c r="AF33" s="1039" t="s">
        <v>38</v>
      </c>
      <c r="AG33" s="1039"/>
      <c r="AH33" s="1039"/>
      <c r="AI33" s="1039"/>
      <c r="AJ33" s="1039"/>
      <c r="AK33" s="1039"/>
      <c r="AL33" s="1039"/>
      <c r="AM33" s="1039"/>
      <c r="AN33" s="1039"/>
      <c r="AO33" s="1039"/>
      <c r="AP33" s="1039"/>
      <c r="AQ33" s="1039"/>
      <c r="AR33" s="1039"/>
      <c r="AS33" s="1039"/>
      <c r="AT33" s="1040" t="s">
        <v>82</v>
      </c>
      <c r="AU33" s="1041"/>
      <c r="AV33" s="1041"/>
      <c r="AW33" s="1041"/>
      <c r="AX33" s="1041"/>
      <c r="AY33" s="1041"/>
      <c r="AZ33" s="1041"/>
      <c r="BA33" s="1041"/>
      <c r="BB33" s="1041"/>
      <c r="BC33" s="1041"/>
      <c r="BD33" s="1041"/>
      <c r="BE33" s="1041"/>
      <c r="BF33" s="1042"/>
      <c r="BG33" s="1022" t="s">
        <v>78</v>
      </c>
      <c r="BH33" s="1022" t="s">
        <v>561</v>
      </c>
      <c r="BI33" s="1026" t="s">
        <v>79</v>
      </c>
      <c r="BJ33" s="173"/>
      <c r="BK33" s="425"/>
      <c r="BL33" s="425"/>
      <c r="BM33" s="425"/>
      <c r="BN33" s="425"/>
      <c r="BO33" s="425"/>
      <c r="BP33" s="425"/>
      <c r="BQ33" s="425"/>
      <c r="BR33" s="425"/>
      <c r="BS33" s="425"/>
      <c r="BT33" s="425"/>
      <c r="BU33" s="425"/>
      <c r="BV33" s="425"/>
      <c r="BW33" s="425"/>
      <c r="BX33" s="425"/>
      <c r="BY33" s="425"/>
      <c r="BZ33" s="425"/>
      <c r="CA33" s="465"/>
      <c r="CB33" s="465"/>
    </row>
    <row r="34" spans="1:98" s="466" customFormat="1" ht="48.75" customHeight="1" x14ac:dyDescent="0.2">
      <c r="A34" s="1020"/>
      <c r="B34" s="1023"/>
      <c r="C34" s="1023"/>
      <c r="D34" s="1033" t="s">
        <v>57</v>
      </c>
      <c r="E34" s="1031" t="s">
        <v>58</v>
      </c>
      <c r="F34" s="1032"/>
      <c r="G34" s="1032"/>
      <c r="H34" s="1032"/>
      <c r="I34" s="1032"/>
      <c r="J34" s="1032"/>
      <c r="K34" s="1032"/>
      <c r="L34" s="1032"/>
      <c r="M34" s="1032"/>
      <c r="N34" s="1032"/>
      <c r="O34" s="1032"/>
      <c r="P34" s="1032"/>
      <c r="Q34" s="1032"/>
      <c r="R34" s="1023"/>
      <c r="S34" s="1033" t="s">
        <v>57</v>
      </c>
      <c r="T34" s="1031" t="s">
        <v>58</v>
      </c>
      <c r="U34" s="1032"/>
      <c r="V34" s="1032"/>
      <c r="W34" s="1032"/>
      <c r="X34" s="1032"/>
      <c r="Y34" s="1032"/>
      <c r="Z34" s="1032"/>
      <c r="AA34" s="1032"/>
      <c r="AB34" s="1032"/>
      <c r="AC34" s="1032"/>
      <c r="AD34" s="1032"/>
      <c r="AE34" s="1035"/>
      <c r="AF34" s="1033" t="s">
        <v>57</v>
      </c>
      <c r="AG34" s="1031" t="s">
        <v>58</v>
      </c>
      <c r="AH34" s="1032"/>
      <c r="AI34" s="1032"/>
      <c r="AJ34" s="1032"/>
      <c r="AK34" s="1032"/>
      <c r="AL34" s="1032"/>
      <c r="AM34" s="1032"/>
      <c r="AN34" s="1032"/>
      <c r="AO34" s="1032"/>
      <c r="AP34" s="1032"/>
      <c r="AQ34" s="1032"/>
      <c r="AR34" s="1032"/>
      <c r="AS34" s="1035"/>
      <c r="AT34" s="1043"/>
      <c r="AU34" s="1044"/>
      <c r="AV34" s="1044"/>
      <c r="AW34" s="1044"/>
      <c r="AX34" s="1044"/>
      <c r="AY34" s="1044"/>
      <c r="AZ34" s="1044"/>
      <c r="BA34" s="1044"/>
      <c r="BB34" s="1044"/>
      <c r="BC34" s="1044"/>
      <c r="BD34" s="1044"/>
      <c r="BE34" s="1044"/>
      <c r="BF34" s="1045"/>
      <c r="BG34" s="1023"/>
      <c r="BH34" s="1023"/>
      <c r="BI34" s="1027"/>
      <c r="BJ34" s="173"/>
      <c r="BK34" s="425"/>
      <c r="BL34" s="425"/>
      <c r="BM34" s="425"/>
      <c r="BN34" s="425"/>
      <c r="BO34" s="425"/>
      <c r="BP34" s="425"/>
      <c r="BQ34" s="425"/>
      <c r="BR34" s="425"/>
      <c r="BS34" s="425"/>
      <c r="BT34" s="425"/>
      <c r="BU34" s="425"/>
      <c r="BV34" s="425"/>
      <c r="BW34" s="425"/>
      <c r="BX34" s="425"/>
      <c r="BY34" s="425"/>
      <c r="BZ34" s="425"/>
      <c r="CA34" s="465"/>
      <c r="CB34" s="465"/>
    </row>
    <row r="35" spans="1:98" s="471" customFormat="1" ht="28.5" customHeight="1" x14ac:dyDescent="0.2">
      <c r="A35" s="1021"/>
      <c r="B35" s="1024"/>
      <c r="C35" s="1024"/>
      <c r="D35" s="1034"/>
      <c r="E35" s="35">
        <v>1</v>
      </c>
      <c r="F35" s="35">
        <v>2</v>
      </c>
      <c r="G35" s="35">
        <v>3</v>
      </c>
      <c r="H35" s="35">
        <v>4</v>
      </c>
      <c r="I35" s="35">
        <v>5</v>
      </c>
      <c r="J35" s="35">
        <v>6</v>
      </c>
      <c r="K35" s="35">
        <v>7</v>
      </c>
      <c r="L35" s="35">
        <v>8</v>
      </c>
      <c r="M35" s="35">
        <v>9</v>
      </c>
      <c r="N35" s="35">
        <v>10</v>
      </c>
      <c r="O35" s="35">
        <v>11</v>
      </c>
      <c r="P35" s="35">
        <v>12</v>
      </c>
      <c r="Q35" s="35" t="s">
        <v>61</v>
      </c>
      <c r="R35" s="1024"/>
      <c r="S35" s="1034"/>
      <c r="T35" s="35">
        <v>1</v>
      </c>
      <c r="U35" s="35">
        <v>2</v>
      </c>
      <c r="V35" s="35">
        <v>3</v>
      </c>
      <c r="W35" s="35">
        <v>4</v>
      </c>
      <c r="X35" s="35">
        <v>5</v>
      </c>
      <c r="Y35" s="35">
        <v>6</v>
      </c>
      <c r="Z35" s="35">
        <v>7</v>
      </c>
      <c r="AA35" s="35">
        <v>8</v>
      </c>
      <c r="AB35" s="35">
        <v>9</v>
      </c>
      <c r="AC35" s="35">
        <v>10</v>
      </c>
      <c r="AD35" s="35">
        <v>11</v>
      </c>
      <c r="AE35" s="35">
        <v>12</v>
      </c>
      <c r="AF35" s="1034"/>
      <c r="AG35" s="35">
        <v>1</v>
      </c>
      <c r="AH35" s="35">
        <v>2</v>
      </c>
      <c r="AI35" s="35">
        <v>3</v>
      </c>
      <c r="AJ35" s="35">
        <v>4</v>
      </c>
      <c r="AK35" s="35">
        <v>5</v>
      </c>
      <c r="AL35" s="35">
        <v>6</v>
      </c>
      <c r="AM35" s="35">
        <v>7</v>
      </c>
      <c r="AN35" s="35">
        <v>8</v>
      </c>
      <c r="AO35" s="35">
        <v>9</v>
      </c>
      <c r="AP35" s="35">
        <v>10</v>
      </c>
      <c r="AQ35" s="35">
        <v>11</v>
      </c>
      <c r="AR35" s="35">
        <v>12</v>
      </c>
      <c r="AS35" s="35" t="s">
        <v>51</v>
      </c>
      <c r="AT35" s="266">
        <v>1</v>
      </c>
      <c r="AU35" s="266">
        <v>2</v>
      </c>
      <c r="AV35" s="266">
        <v>3</v>
      </c>
      <c r="AW35" s="266">
        <v>4</v>
      </c>
      <c r="AX35" s="266">
        <v>5</v>
      </c>
      <c r="AY35" s="266">
        <v>6</v>
      </c>
      <c r="AZ35" s="266">
        <v>7</v>
      </c>
      <c r="BA35" s="266">
        <v>8</v>
      </c>
      <c r="BB35" s="266">
        <v>9</v>
      </c>
      <c r="BC35" s="266">
        <v>10</v>
      </c>
      <c r="BD35" s="266">
        <v>11</v>
      </c>
      <c r="BE35" s="266">
        <v>12</v>
      </c>
      <c r="BF35" s="35" t="s">
        <v>51</v>
      </c>
      <c r="BG35" s="1024"/>
      <c r="BH35" s="1024"/>
      <c r="BI35" s="1028"/>
      <c r="BJ35" s="7"/>
      <c r="BK35" s="470"/>
      <c r="BL35" s="470"/>
      <c r="BM35" s="470"/>
      <c r="BN35" s="470"/>
      <c r="BO35" s="470"/>
      <c r="BP35" s="470"/>
      <c r="BQ35" s="470"/>
      <c r="BR35" s="470"/>
      <c r="BS35" s="470"/>
      <c r="BT35" s="470"/>
      <c r="BU35" s="470"/>
      <c r="BV35" s="470"/>
      <c r="BW35" s="470"/>
      <c r="BX35" s="470"/>
      <c r="BY35" s="470"/>
      <c r="BZ35" s="470"/>
      <c r="CA35" s="470"/>
      <c r="CB35" s="470"/>
    </row>
    <row r="36" spans="1:98" s="580" customFormat="1" ht="24.75" customHeight="1" thickBot="1" x14ac:dyDescent="0.25">
      <c r="A36" s="58"/>
      <c r="B36" s="982" t="s">
        <v>142</v>
      </c>
      <c r="C36" s="38" t="s">
        <v>65</v>
      </c>
      <c r="D36" s="983">
        <v>12</v>
      </c>
      <c r="E36" s="983">
        <v>1</v>
      </c>
      <c r="F36" s="39">
        <v>1</v>
      </c>
      <c r="G36" s="39">
        <v>1</v>
      </c>
      <c r="H36" s="39">
        <v>1</v>
      </c>
      <c r="I36" s="39">
        <v>1</v>
      </c>
      <c r="J36" s="39">
        <v>1</v>
      </c>
      <c r="K36" s="39">
        <v>1</v>
      </c>
      <c r="L36" s="39">
        <v>1</v>
      </c>
      <c r="M36" s="39">
        <v>1</v>
      </c>
      <c r="N36" s="39">
        <v>1</v>
      </c>
      <c r="O36" s="39">
        <v>1</v>
      </c>
      <c r="P36" s="39">
        <v>1</v>
      </c>
      <c r="Q36" s="40">
        <f>SUM(E36:P36)</f>
        <v>12</v>
      </c>
      <c r="R36" s="984" t="s">
        <v>124</v>
      </c>
      <c r="S36" s="109">
        <v>700000</v>
      </c>
      <c r="T36" s="109">
        <v>700000</v>
      </c>
      <c r="U36" s="109">
        <v>700000</v>
      </c>
      <c r="V36" s="109">
        <v>700000</v>
      </c>
      <c r="W36" s="109">
        <v>700000</v>
      </c>
      <c r="X36" s="109">
        <v>700000</v>
      </c>
      <c r="Y36" s="109">
        <v>700000</v>
      </c>
      <c r="Z36" s="109">
        <v>700000</v>
      </c>
      <c r="AA36" s="109">
        <v>700000</v>
      </c>
      <c r="AB36" s="109">
        <v>700000</v>
      </c>
      <c r="AC36" s="109">
        <v>700000</v>
      </c>
      <c r="AD36" s="109">
        <v>700000</v>
      </c>
      <c r="AE36" s="109">
        <v>700000</v>
      </c>
      <c r="AF36" s="94">
        <f t="shared" ref="AF36" si="14">SUM(Q36*S36)</f>
        <v>8400000</v>
      </c>
      <c r="AG36" s="95">
        <f>T36*E36</f>
        <v>700000</v>
      </c>
      <c r="AH36" s="95">
        <f>U36*F36</f>
        <v>700000</v>
      </c>
      <c r="AI36" s="95">
        <f>V36*G36</f>
        <v>700000</v>
      </c>
      <c r="AJ36" s="95">
        <f t="shared" ref="AJ36:AR36" si="15">W36*H36</f>
        <v>700000</v>
      </c>
      <c r="AK36" s="95">
        <f t="shared" si="15"/>
        <v>700000</v>
      </c>
      <c r="AL36" s="95">
        <f t="shared" si="15"/>
        <v>700000</v>
      </c>
      <c r="AM36" s="95">
        <f t="shared" si="15"/>
        <v>700000</v>
      </c>
      <c r="AN36" s="95">
        <f t="shared" si="15"/>
        <v>700000</v>
      </c>
      <c r="AO36" s="95">
        <f t="shared" si="15"/>
        <v>700000</v>
      </c>
      <c r="AP36" s="95">
        <f t="shared" si="15"/>
        <v>700000</v>
      </c>
      <c r="AQ36" s="95">
        <f t="shared" si="15"/>
        <v>700000</v>
      </c>
      <c r="AR36" s="95">
        <f t="shared" si="15"/>
        <v>700000</v>
      </c>
      <c r="AS36" s="96">
        <f t="shared" ref="AS36" si="16">SUM(AG36:AR36)</f>
        <v>8400000</v>
      </c>
      <c r="AT36" s="95"/>
      <c r="AU36" s="95"/>
      <c r="AV36" s="95"/>
      <c r="AW36" s="95"/>
      <c r="AX36" s="95"/>
      <c r="AY36" s="95"/>
      <c r="AZ36" s="95"/>
      <c r="BA36" s="95"/>
      <c r="BB36" s="95"/>
      <c r="BC36" s="95"/>
      <c r="BD36" s="95"/>
      <c r="BE36" s="95"/>
      <c r="BF36" s="97">
        <f>SUM(AT36:BE36)</f>
        <v>0</v>
      </c>
      <c r="BG36" s="98">
        <f>AF36-AS36-BF36</f>
        <v>0</v>
      </c>
      <c r="BH36" s="99">
        <f>S36*D36</f>
        <v>8400000</v>
      </c>
      <c r="BI36" s="100">
        <f>BH36-AS36-BF36</f>
        <v>0</v>
      </c>
      <c r="BJ36" s="268">
        <f>SUM(Q36/D36)</f>
        <v>1</v>
      </c>
      <c r="BK36" s="485"/>
      <c r="BL36" s="485"/>
      <c r="BM36" s="485"/>
      <c r="BN36" s="485"/>
      <c r="BO36" s="485"/>
      <c r="BP36" s="583"/>
      <c r="BQ36" s="583"/>
      <c r="BR36" s="583"/>
      <c r="BS36" s="583"/>
      <c r="BT36" s="583"/>
      <c r="BU36" s="583"/>
      <c r="BV36" s="583"/>
      <c r="BW36" s="583"/>
      <c r="BX36" s="583"/>
      <c r="BY36" s="583"/>
      <c r="BZ36" s="583"/>
      <c r="CA36" s="583"/>
      <c r="CB36" s="583"/>
    </row>
    <row r="37" spans="1:98" s="584" customFormat="1" ht="24.75" customHeight="1" thickBot="1" x14ac:dyDescent="0.25">
      <c r="A37" s="985"/>
      <c r="B37" s="986" t="s">
        <v>15</v>
      </c>
      <c r="C37" s="986"/>
      <c r="D37" s="987"/>
      <c r="E37" s="65"/>
      <c r="F37" s="65"/>
      <c r="G37" s="65"/>
      <c r="H37" s="65"/>
      <c r="I37" s="65"/>
      <c r="J37" s="65"/>
      <c r="K37" s="65"/>
      <c r="L37" s="65"/>
      <c r="M37" s="65"/>
      <c r="N37" s="65"/>
      <c r="O37" s="65"/>
      <c r="P37" s="65"/>
      <c r="Q37" s="66"/>
      <c r="R37" s="988"/>
      <c r="S37" s="987"/>
      <c r="T37" s="989"/>
      <c r="U37" s="989"/>
      <c r="V37" s="989"/>
      <c r="W37" s="989"/>
      <c r="X37" s="989"/>
      <c r="Y37" s="989"/>
      <c r="Z37" s="989"/>
      <c r="AA37" s="989"/>
      <c r="AB37" s="989"/>
      <c r="AC37" s="989"/>
      <c r="AD37" s="989"/>
      <c r="AE37" s="989"/>
      <c r="AF37" s="103">
        <f>SUM(AF36:AF36)</f>
        <v>8400000</v>
      </c>
      <c r="AG37" s="103">
        <f>SUM(AG36:AG36)</f>
        <v>700000</v>
      </c>
      <c r="AH37" s="103">
        <f>SUM(AH36:AH36)</f>
        <v>700000</v>
      </c>
      <c r="AI37" s="103">
        <f>SUM(AI36:AI36)</f>
        <v>700000</v>
      </c>
      <c r="AJ37" s="103">
        <f t="shared" ref="AJ37:AR37" si="17">SUM(AJ36:AJ36)</f>
        <v>700000</v>
      </c>
      <c r="AK37" s="103">
        <f t="shared" si="17"/>
        <v>700000</v>
      </c>
      <c r="AL37" s="103">
        <f t="shared" si="17"/>
        <v>700000</v>
      </c>
      <c r="AM37" s="103">
        <f t="shared" si="17"/>
        <v>700000</v>
      </c>
      <c r="AN37" s="103">
        <f t="shared" si="17"/>
        <v>700000</v>
      </c>
      <c r="AO37" s="103">
        <f t="shared" si="17"/>
        <v>700000</v>
      </c>
      <c r="AP37" s="103">
        <f t="shared" si="17"/>
        <v>700000</v>
      </c>
      <c r="AQ37" s="103">
        <f t="shared" si="17"/>
        <v>700000</v>
      </c>
      <c r="AR37" s="103">
        <f t="shared" si="17"/>
        <v>700000</v>
      </c>
      <c r="AS37" s="103">
        <f>SUM(AS36:AS36)</f>
        <v>8400000</v>
      </c>
      <c r="AT37" s="103">
        <f>SUM(AT36:AT36)</f>
        <v>0</v>
      </c>
      <c r="AU37" s="103">
        <f>SUM(AU36:AU36)</f>
        <v>0</v>
      </c>
      <c r="AV37" s="103">
        <f>SUM(AV36:AV36)</f>
        <v>0</v>
      </c>
      <c r="AW37" s="103">
        <f t="shared" ref="AW37:BE37" si="18">SUM(AW36:AW36)</f>
        <v>0</v>
      </c>
      <c r="AX37" s="103">
        <f t="shared" si="18"/>
        <v>0</v>
      </c>
      <c r="AY37" s="103">
        <f t="shared" si="18"/>
        <v>0</v>
      </c>
      <c r="AZ37" s="103">
        <f t="shared" si="18"/>
        <v>0</v>
      </c>
      <c r="BA37" s="103">
        <f t="shared" si="18"/>
        <v>0</v>
      </c>
      <c r="BB37" s="103">
        <f t="shared" si="18"/>
        <v>0</v>
      </c>
      <c r="BC37" s="103">
        <f t="shared" si="18"/>
        <v>0</v>
      </c>
      <c r="BD37" s="103">
        <f t="shared" si="18"/>
        <v>0</v>
      </c>
      <c r="BE37" s="103">
        <f t="shared" si="18"/>
        <v>0</v>
      </c>
      <c r="BF37" s="103">
        <f>SUM(BF36:BF36)</f>
        <v>0</v>
      </c>
      <c r="BG37" s="104">
        <f>AF37-AS37-BF37</f>
        <v>0</v>
      </c>
      <c r="BH37" s="103">
        <f>SUM(BH36:BH36)</f>
        <v>8400000</v>
      </c>
      <c r="BI37" s="103">
        <f>SUM(BI36:BI36)</f>
        <v>0</v>
      </c>
      <c r="BJ37" s="981">
        <f>SUM(BJ36)</f>
        <v>1</v>
      </c>
      <c r="BK37" s="574"/>
      <c r="BL37" s="574"/>
      <c r="BM37" s="574"/>
      <c r="BN37" s="574"/>
      <c r="BO37" s="574"/>
      <c r="BP37" s="574"/>
      <c r="BQ37" s="574"/>
      <c r="BR37" s="574"/>
      <c r="BS37" s="574"/>
      <c r="BT37" s="574"/>
      <c r="BU37" s="574"/>
      <c r="BV37" s="574"/>
      <c r="BW37" s="574"/>
      <c r="BX37" s="574"/>
      <c r="BY37" s="574"/>
      <c r="BZ37" s="574"/>
      <c r="CA37" s="574"/>
      <c r="CB37" s="574"/>
    </row>
    <row r="38" spans="1:98" s="462" customFormat="1" ht="24.75" customHeight="1" x14ac:dyDescent="0.2">
      <c r="A38" s="70"/>
      <c r="B38" s="29"/>
      <c r="C38" s="29"/>
      <c r="D38" s="70"/>
      <c r="E38" s="70"/>
      <c r="F38" s="70"/>
      <c r="G38" s="70"/>
      <c r="H38" s="70"/>
      <c r="I38" s="70"/>
      <c r="J38" s="70"/>
      <c r="K38" s="70"/>
      <c r="L38" s="70"/>
      <c r="M38" s="70"/>
      <c r="N38" s="70"/>
      <c r="O38" s="70"/>
      <c r="P38" s="70"/>
      <c r="Q38" s="70"/>
      <c r="R38" s="29"/>
      <c r="S38" s="29"/>
      <c r="T38" s="29"/>
      <c r="U38" s="29"/>
      <c r="V38" s="29"/>
      <c r="W38" s="29"/>
      <c r="X38" s="29"/>
      <c r="Y38" s="29"/>
      <c r="Z38" s="29"/>
      <c r="AA38" s="29"/>
      <c r="AB38" s="29"/>
      <c r="AC38" s="29"/>
      <c r="AD38" s="29"/>
      <c r="AE38" s="57"/>
      <c r="AF38" s="29"/>
      <c r="AG38" s="29"/>
      <c r="AH38" s="29"/>
      <c r="AI38" s="29"/>
      <c r="AJ38" s="29"/>
      <c r="AK38" s="29"/>
      <c r="AL38" s="29"/>
      <c r="AM38" s="29"/>
      <c r="AN38" s="29"/>
      <c r="AO38" s="29"/>
      <c r="AP38" s="29"/>
      <c r="AQ38" s="29"/>
      <c r="AR38" s="29"/>
      <c r="AS38" s="71"/>
      <c r="AT38" s="29"/>
      <c r="AU38" s="29"/>
      <c r="AV38" s="29"/>
      <c r="AW38" s="29"/>
      <c r="AX38" s="29"/>
      <c r="AY38" s="29"/>
      <c r="AZ38" s="29"/>
      <c r="BA38" s="29"/>
      <c r="BB38" s="29"/>
      <c r="BC38" s="29"/>
      <c r="BD38" s="29"/>
      <c r="BE38" s="29"/>
      <c r="BF38" s="72">
        <f>SUM(AS37+BF37)</f>
        <v>8400000</v>
      </c>
      <c r="BG38" s="73">
        <f>AF37-AS37-BF37</f>
        <v>0</v>
      </c>
      <c r="BH38" s="74">
        <f>SUM(BI37+AS37+BF37)</f>
        <v>8400000</v>
      </c>
      <c r="BI38" s="75">
        <f>SUM(BG37)</f>
        <v>0</v>
      </c>
      <c r="BJ38" s="585" t="s">
        <v>78</v>
      </c>
      <c r="BK38" s="503"/>
      <c r="BL38" s="460"/>
      <c r="BM38" s="460"/>
      <c r="BN38" s="460"/>
      <c r="BO38" s="460"/>
      <c r="BP38" s="460"/>
      <c r="BQ38" s="460"/>
      <c r="BR38" s="460"/>
      <c r="BS38" s="460"/>
      <c r="BT38" s="460"/>
      <c r="BU38" s="460"/>
      <c r="BV38" s="460"/>
      <c r="BW38" s="460"/>
      <c r="BX38" s="460"/>
      <c r="BY38" s="460"/>
      <c r="BZ38" s="460"/>
      <c r="CA38" s="460"/>
      <c r="CB38" s="460"/>
      <c r="CC38" s="460"/>
    </row>
    <row r="39" spans="1:98" s="462" customFormat="1" ht="24.75" customHeight="1" x14ac:dyDescent="0.2">
      <c r="A39" s="70"/>
      <c r="B39" s="29"/>
      <c r="C39" s="29"/>
      <c r="D39" s="70"/>
      <c r="E39" s="70"/>
      <c r="F39" s="70"/>
      <c r="G39" s="70"/>
      <c r="H39" s="70"/>
      <c r="I39" s="70"/>
      <c r="J39" s="70"/>
      <c r="K39" s="70"/>
      <c r="L39" s="70"/>
      <c r="M39" s="70"/>
      <c r="N39" s="70"/>
      <c r="O39" s="70"/>
      <c r="P39" s="70"/>
      <c r="Q39" s="70"/>
      <c r="R39" s="29"/>
      <c r="S39" s="29"/>
      <c r="T39" s="29"/>
      <c r="U39" s="29"/>
      <c r="V39" s="29"/>
      <c r="W39" s="29"/>
      <c r="X39" s="29"/>
      <c r="Y39" s="29"/>
      <c r="Z39" s="29"/>
      <c r="AA39" s="29"/>
      <c r="AB39" s="29"/>
      <c r="AC39" s="29"/>
      <c r="AD39" s="29"/>
      <c r="AE39" s="57"/>
      <c r="AF39" s="29"/>
      <c r="AG39" s="29"/>
      <c r="AH39" s="29"/>
      <c r="AI39" s="29"/>
      <c r="AJ39" s="29"/>
      <c r="AK39" s="29"/>
      <c r="AL39" s="29"/>
      <c r="AM39" s="29"/>
      <c r="AN39" s="29"/>
      <c r="AO39" s="29"/>
      <c r="AP39" s="29"/>
      <c r="AQ39" s="29"/>
      <c r="AR39" s="29"/>
      <c r="AS39" s="57"/>
      <c r="AT39" s="170">
        <f>SUM(AG37+AT37)</f>
        <v>700000</v>
      </c>
      <c r="AU39" s="170">
        <f t="shared" ref="AU39:BE39" si="19">SUM(AH37+AU37)</f>
        <v>700000</v>
      </c>
      <c r="AV39" s="170">
        <f t="shared" si="19"/>
        <v>700000</v>
      </c>
      <c r="AW39" s="170">
        <f t="shared" si="19"/>
        <v>700000</v>
      </c>
      <c r="AX39" s="170">
        <f t="shared" si="19"/>
        <v>700000</v>
      </c>
      <c r="AY39" s="170">
        <f t="shared" si="19"/>
        <v>700000</v>
      </c>
      <c r="AZ39" s="170">
        <f t="shared" si="19"/>
        <v>700000</v>
      </c>
      <c r="BA39" s="170">
        <f t="shared" si="19"/>
        <v>700000</v>
      </c>
      <c r="BB39" s="170">
        <f t="shared" si="19"/>
        <v>700000</v>
      </c>
      <c r="BC39" s="170">
        <f t="shared" si="19"/>
        <v>700000</v>
      </c>
      <c r="BD39" s="170">
        <f t="shared" si="19"/>
        <v>700000</v>
      </c>
      <c r="BE39" s="170">
        <f t="shared" si="19"/>
        <v>700000</v>
      </c>
      <c r="BF39" s="170">
        <f>SUM(AT39:BE39)</f>
        <v>8400000</v>
      </c>
      <c r="BG39" s="57"/>
      <c r="BH39" s="76"/>
      <c r="BI39" s="77">
        <f>SUM(BI37-BI38)</f>
        <v>0</v>
      </c>
      <c r="BJ39" s="585" t="s">
        <v>77</v>
      </c>
      <c r="BK39" s="503"/>
      <c r="BL39" s="460"/>
      <c r="BM39" s="460"/>
      <c r="BN39" s="460"/>
      <c r="BO39" s="460"/>
      <c r="BP39" s="460"/>
      <c r="BQ39" s="460"/>
      <c r="BR39" s="460"/>
      <c r="BS39" s="460"/>
      <c r="BT39" s="460"/>
      <c r="BU39" s="460"/>
      <c r="BV39" s="460"/>
      <c r="BW39" s="460"/>
      <c r="BX39" s="460"/>
      <c r="BY39" s="460"/>
      <c r="BZ39" s="460"/>
      <c r="CA39" s="460"/>
      <c r="CB39" s="460"/>
      <c r="CC39" s="460"/>
    </row>
    <row r="40" spans="1:98" s="462" customFormat="1" ht="16.5" customHeight="1" x14ac:dyDescent="0.2">
      <c r="A40" s="1015" t="s">
        <v>43</v>
      </c>
      <c r="B40" s="1016"/>
      <c r="C40" s="171" t="s">
        <v>129</v>
      </c>
      <c r="D40" s="32"/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174"/>
      <c r="U40" s="174"/>
      <c r="V40" s="174"/>
      <c r="W40" s="174"/>
      <c r="X40" s="174"/>
      <c r="Y40" s="174"/>
      <c r="Z40" s="174"/>
      <c r="AA40" s="174"/>
      <c r="AB40" s="174"/>
      <c r="AC40" s="174"/>
      <c r="AD40" s="174"/>
      <c r="AE40" s="175"/>
      <c r="AF40" s="32"/>
      <c r="AG40" s="174"/>
      <c r="AH40" s="174"/>
      <c r="AI40" s="174"/>
      <c r="AJ40" s="174"/>
      <c r="AK40" s="174"/>
      <c r="AL40" s="174"/>
      <c r="AM40" s="174"/>
      <c r="AN40" s="174"/>
      <c r="AO40" s="174"/>
      <c r="AP40" s="174"/>
      <c r="AQ40" s="174"/>
      <c r="AR40" s="174"/>
      <c r="AS40" s="176"/>
      <c r="AT40" s="174"/>
      <c r="AU40" s="174"/>
      <c r="AV40" s="174"/>
      <c r="AW40" s="174"/>
      <c r="AX40" s="174"/>
      <c r="AY40" s="174"/>
      <c r="AZ40" s="174"/>
      <c r="BA40" s="174"/>
      <c r="BB40" s="174"/>
      <c r="BC40" s="174"/>
      <c r="BD40" s="174"/>
      <c r="BE40" s="174"/>
      <c r="BF40" s="176"/>
      <c r="BG40" s="176"/>
      <c r="BH40" s="173"/>
      <c r="BI40" s="177"/>
      <c r="BJ40" s="980"/>
      <c r="BK40" s="426"/>
      <c r="BL40" s="426"/>
      <c r="BM40" s="426"/>
      <c r="BN40" s="426"/>
      <c r="BO40" s="426"/>
      <c r="BP40" s="545"/>
      <c r="BQ40" s="426"/>
      <c r="BR40" s="426"/>
      <c r="BS40" s="426"/>
      <c r="BT40" s="426"/>
      <c r="BU40" s="426"/>
      <c r="BV40" s="427"/>
      <c r="BW40" s="427"/>
      <c r="BX40" s="427"/>
      <c r="BY40" s="423"/>
      <c r="BZ40" s="428"/>
      <c r="CA40" s="427"/>
      <c r="CB40" s="427"/>
      <c r="CC40" s="460"/>
      <c r="CD40" s="460"/>
      <c r="CE40" s="460"/>
      <c r="CF40" s="460"/>
      <c r="CG40" s="460"/>
      <c r="CH40" s="461"/>
      <c r="CI40" s="460"/>
      <c r="CJ40" s="460"/>
      <c r="CK40" s="460"/>
      <c r="CL40" s="460"/>
      <c r="CM40" s="460"/>
      <c r="CN40" s="460"/>
      <c r="CO40" s="460"/>
      <c r="CP40" s="460"/>
      <c r="CQ40" s="460"/>
      <c r="CR40" s="460"/>
      <c r="CS40" s="460"/>
      <c r="CT40" s="460"/>
    </row>
    <row r="41" spans="1:98" s="462" customFormat="1" ht="16.5" customHeight="1" x14ac:dyDescent="0.2">
      <c r="A41" s="1017" t="s">
        <v>44</v>
      </c>
      <c r="B41" s="1018"/>
      <c r="C41" s="180" t="s">
        <v>151</v>
      </c>
      <c r="D41" s="181"/>
      <c r="E41" s="181"/>
      <c r="F41" s="181"/>
      <c r="G41" s="181"/>
      <c r="H41" s="181"/>
      <c r="I41" s="181"/>
      <c r="J41" s="181"/>
      <c r="K41" s="181"/>
      <c r="L41" s="181"/>
      <c r="M41" s="181"/>
      <c r="N41" s="181"/>
      <c r="O41" s="181"/>
      <c r="P41" s="181"/>
      <c r="Q41" s="181"/>
      <c r="R41" s="181"/>
      <c r="S41" s="181"/>
      <c r="T41" s="182"/>
      <c r="U41" s="182"/>
      <c r="V41" s="182"/>
      <c r="W41" s="182"/>
      <c r="X41" s="182"/>
      <c r="Y41" s="182"/>
      <c r="Z41" s="182"/>
      <c r="AA41" s="182"/>
      <c r="AB41" s="182"/>
      <c r="AC41" s="182"/>
      <c r="AD41" s="182"/>
      <c r="AE41" s="183"/>
      <c r="AF41" s="181"/>
      <c r="AG41" s="182"/>
      <c r="AH41" s="182"/>
      <c r="AI41" s="182"/>
      <c r="AJ41" s="182"/>
      <c r="AK41" s="182"/>
      <c r="AL41" s="182"/>
      <c r="AM41" s="182"/>
      <c r="AN41" s="182"/>
      <c r="AO41" s="182"/>
      <c r="AP41" s="182"/>
      <c r="AQ41" s="182"/>
      <c r="AR41" s="182"/>
      <c r="AS41" s="183"/>
      <c r="AT41" s="182"/>
      <c r="AU41" s="182"/>
      <c r="AV41" s="182"/>
      <c r="AW41" s="182"/>
      <c r="AX41" s="182"/>
      <c r="AY41" s="182"/>
      <c r="AZ41" s="182"/>
      <c r="BA41" s="182"/>
      <c r="BB41" s="182"/>
      <c r="BC41" s="182"/>
      <c r="BD41" s="182"/>
      <c r="BE41" s="182"/>
      <c r="BF41" s="183"/>
      <c r="BG41" s="183"/>
      <c r="BH41" s="179"/>
      <c r="BI41" s="184"/>
      <c r="BJ41" s="980"/>
      <c r="BK41" s="425"/>
      <c r="BL41" s="425"/>
      <c r="BM41" s="425"/>
      <c r="BN41" s="425"/>
      <c r="BO41" s="425"/>
      <c r="BP41" s="425"/>
      <c r="BQ41" s="425"/>
      <c r="BR41" s="425"/>
      <c r="BS41" s="425"/>
      <c r="BT41" s="425"/>
      <c r="BU41" s="425"/>
      <c r="BV41" s="425"/>
      <c r="BW41" s="425"/>
      <c r="BX41" s="425"/>
      <c r="BY41" s="425"/>
      <c r="BZ41" s="425"/>
      <c r="CA41" s="427"/>
      <c r="CB41" s="427"/>
      <c r="CC41" s="460">
        <v>1100000</v>
      </c>
      <c r="CD41" s="460"/>
      <c r="CE41" s="460"/>
      <c r="CF41" s="460"/>
      <c r="CG41" s="460"/>
      <c r="CH41" s="461"/>
      <c r="CI41" s="460"/>
      <c r="CJ41" s="460"/>
      <c r="CK41" s="460"/>
      <c r="CL41" s="460"/>
      <c r="CM41" s="460"/>
      <c r="CN41" s="460"/>
      <c r="CO41" s="460"/>
      <c r="CP41" s="460"/>
      <c r="CQ41" s="460"/>
      <c r="CR41" s="460"/>
      <c r="CS41" s="460"/>
      <c r="CT41" s="460"/>
    </row>
    <row r="42" spans="1:98" s="466" customFormat="1" ht="48.75" customHeight="1" x14ac:dyDescent="0.2">
      <c r="A42" s="1019" t="s">
        <v>45</v>
      </c>
      <c r="B42" s="1022" t="s">
        <v>46</v>
      </c>
      <c r="C42" s="1022" t="s">
        <v>62</v>
      </c>
      <c r="D42" s="1025" t="s">
        <v>47</v>
      </c>
      <c r="E42" s="1025"/>
      <c r="F42" s="1025"/>
      <c r="G42" s="1025"/>
      <c r="H42" s="1025"/>
      <c r="I42" s="1025"/>
      <c r="J42" s="1025"/>
      <c r="K42" s="1025"/>
      <c r="L42" s="1025"/>
      <c r="M42" s="1025"/>
      <c r="N42" s="1025"/>
      <c r="O42" s="1025"/>
      <c r="P42" s="1025"/>
      <c r="Q42" s="1025"/>
      <c r="R42" s="1022" t="s">
        <v>59</v>
      </c>
      <c r="S42" s="1036" t="s">
        <v>56</v>
      </c>
      <c r="T42" s="1037"/>
      <c r="U42" s="1037"/>
      <c r="V42" s="1037"/>
      <c r="W42" s="1037"/>
      <c r="X42" s="1037"/>
      <c r="Y42" s="1037"/>
      <c r="Z42" s="1037"/>
      <c r="AA42" s="1037"/>
      <c r="AB42" s="1037"/>
      <c r="AC42" s="1037"/>
      <c r="AD42" s="1037"/>
      <c r="AE42" s="1038"/>
      <c r="AF42" s="1039" t="s">
        <v>38</v>
      </c>
      <c r="AG42" s="1039"/>
      <c r="AH42" s="1039"/>
      <c r="AI42" s="1039"/>
      <c r="AJ42" s="1039"/>
      <c r="AK42" s="1039"/>
      <c r="AL42" s="1039"/>
      <c r="AM42" s="1039"/>
      <c r="AN42" s="1039"/>
      <c r="AO42" s="1039"/>
      <c r="AP42" s="1039"/>
      <c r="AQ42" s="1039"/>
      <c r="AR42" s="1039"/>
      <c r="AS42" s="1039"/>
      <c r="AT42" s="1040" t="s">
        <v>82</v>
      </c>
      <c r="AU42" s="1041"/>
      <c r="AV42" s="1041"/>
      <c r="AW42" s="1041"/>
      <c r="AX42" s="1041"/>
      <c r="AY42" s="1041"/>
      <c r="AZ42" s="1041"/>
      <c r="BA42" s="1041"/>
      <c r="BB42" s="1041"/>
      <c r="BC42" s="1041"/>
      <c r="BD42" s="1041"/>
      <c r="BE42" s="1041"/>
      <c r="BF42" s="1042"/>
      <c r="BG42" s="1022" t="s">
        <v>78</v>
      </c>
      <c r="BH42" s="1022" t="s">
        <v>561</v>
      </c>
      <c r="BI42" s="1026" t="s">
        <v>79</v>
      </c>
      <c r="BJ42" s="173"/>
      <c r="BK42" s="425"/>
      <c r="BL42" s="425"/>
      <c r="BM42" s="425"/>
      <c r="BN42" s="425"/>
      <c r="BO42" s="425"/>
      <c r="BP42" s="425"/>
      <c r="BQ42" s="425"/>
      <c r="BR42" s="425"/>
      <c r="BS42" s="425"/>
      <c r="BT42" s="425"/>
      <c r="BU42" s="425"/>
      <c r="BV42" s="425"/>
      <c r="BW42" s="425"/>
      <c r="BX42" s="425"/>
      <c r="BY42" s="425"/>
      <c r="BZ42" s="425"/>
      <c r="CA42" s="465"/>
      <c r="CB42" s="465"/>
    </row>
    <row r="43" spans="1:98" s="466" customFormat="1" ht="48.75" customHeight="1" x14ac:dyDescent="0.2">
      <c r="A43" s="1020"/>
      <c r="B43" s="1023"/>
      <c r="C43" s="1023"/>
      <c r="D43" s="1033" t="s">
        <v>57</v>
      </c>
      <c r="E43" s="1031" t="s">
        <v>58</v>
      </c>
      <c r="F43" s="1032"/>
      <c r="G43" s="1032"/>
      <c r="H43" s="1032"/>
      <c r="I43" s="1032"/>
      <c r="J43" s="1032"/>
      <c r="K43" s="1032"/>
      <c r="L43" s="1032"/>
      <c r="M43" s="1032"/>
      <c r="N43" s="1032"/>
      <c r="O43" s="1032"/>
      <c r="P43" s="1032"/>
      <c r="Q43" s="1032"/>
      <c r="R43" s="1023"/>
      <c r="S43" s="1033" t="s">
        <v>57</v>
      </c>
      <c r="T43" s="1031" t="s">
        <v>58</v>
      </c>
      <c r="U43" s="1032"/>
      <c r="V43" s="1032"/>
      <c r="W43" s="1032"/>
      <c r="X43" s="1032"/>
      <c r="Y43" s="1032"/>
      <c r="Z43" s="1032"/>
      <c r="AA43" s="1032"/>
      <c r="AB43" s="1032"/>
      <c r="AC43" s="1032"/>
      <c r="AD43" s="1032"/>
      <c r="AE43" s="1035"/>
      <c r="AF43" s="1033" t="s">
        <v>57</v>
      </c>
      <c r="AG43" s="1031" t="s">
        <v>58</v>
      </c>
      <c r="AH43" s="1032"/>
      <c r="AI43" s="1032"/>
      <c r="AJ43" s="1032"/>
      <c r="AK43" s="1032"/>
      <c r="AL43" s="1032"/>
      <c r="AM43" s="1032"/>
      <c r="AN43" s="1032"/>
      <c r="AO43" s="1032"/>
      <c r="AP43" s="1032"/>
      <c r="AQ43" s="1032"/>
      <c r="AR43" s="1032"/>
      <c r="AS43" s="1035"/>
      <c r="AT43" s="1043"/>
      <c r="AU43" s="1044"/>
      <c r="AV43" s="1044"/>
      <c r="AW43" s="1044"/>
      <c r="AX43" s="1044"/>
      <c r="AY43" s="1044"/>
      <c r="AZ43" s="1044"/>
      <c r="BA43" s="1044"/>
      <c r="BB43" s="1044"/>
      <c r="BC43" s="1044"/>
      <c r="BD43" s="1044"/>
      <c r="BE43" s="1044"/>
      <c r="BF43" s="1045"/>
      <c r="BG43" s="1023"/>
      <c r="BH43" s="1023"/>
      <c r="BI43" s="1027"/>
      <c r="BJ43" s="173"/>
      <c r="BK43" s="425"/>
      <c r="BL43" s="425"/>
      <c r="BM43" s="425"/>
      <c r="BN43" s="425"/>
      <c r="BO43" s="425"/>
      <c r="BP43" s="425"/>
      <c r="BQ43" s="425"/>
      <c r="BR43" s="425"/>
      <c r="BS43" s="425"/>
      <c r="BT43" s="425"/>
      <c r="BU43" s="425"/>
      <c r="BV43" s="425"/>
      <c r="BW43" s="425"/>
      <c r="BX43" s="425"/>
      <c r="BY43" s="425"/>
      <c r="BZ43" s="425"/>
      <c r="CA43" s="465"/>
      <c r="CB43" s="465"/>
    </row>
    <row r="44" spans="1:98" s="471" customFormat="1" ht="28.5" customHeight="1" x14ac:dyDescent="0.2">
      <c r="A44" s="1021"/>
      <c r="B44" s="1024"/>
      <c r="C44" s="1024"/>
      <c r="D44" s="1034"/>
      <c r="E44" s="35">
        <v>1</v>
      </c>
      <c r="F44" s="35">
        <v>2</v>
      </c>
      <c r="G44" s="35">
        <v>3</v>
      </c>
      <c r="H44" s="35">
        <v>4</v>
      </c>
      <c r="I44" s="35">
        <v>5</v>
      </c>
      <c r="J44" s="35">
        <v>6</v>
      </c>
      <c r="K44" s="35">
        <v>7</v>
      </c>
      <c r="L44" s="35">
        <v>8</v>
      </c>
      <c r="M44" s="35">
        <v>9</v>
      </c>
      <c r="N44" s="35">
        <v>10</v>
      </c>
      <c r="O44" s="35">
        <v>11</v>
      </c>
      <c r="P44" s="35">
        <v>12</v>
      </c>
      <c r="Q44" s="35" t="s">
        <v>61</v>
      </c>
      <c r="R44" s="1024"/>
      <c r="S44" s="1034"/>
      <c r="T44" s="35">
        <v>1</v>
      </c>
      <c r="U44" s="35">
        <v>2</v>
      </c>
      <c r="V44" s="35">
        <v>3</v>
      </c>
      <c r="W44" s="35">
        <v>4</v>
      </c>
      <c r="X44" s="35">
        <v>5</v>
      </c>
      <c r="Y44" s="35">
        <v>6</v>
      </c>
      <c r="Z44" s="35">
        <v>7</v>
      </c>
      <c r="AA44" s="35">
        <v>8</v>
      </c>
      <c r="AB44" s="35">
        <v>9</v>
      </c>
      <c r="AC44" s="35">
        <v>10</v>
      </c>
      <c r="AD44" s="35">
        <v>11</v>
      </c>
      <c r="AE44" s="35">
        <v>12</v>
      </c>
      <c r="AF44" s="1034"/>
      <c r="AG44" s="35">
        <v>1</v>
      </c>
      <c r="AH44" s="35">
        <v>2</v>
      </c>
      <c r="AI44" s="35">
        <v>3</v>
      </c>
      <c r="AJ44" s="35">
        <v>4</v>
      </c>
      <c r="AK44" s="35">
        <v>5</v>
      </c>
      <c r="AL44" s="35">
        <v>6</v>
      </c>
      <c r="AM44" s="35">
        <v>7</v>
      </c>
      <c r="AN44" s="35">
        <v>8</v>
      </c>
      <c r="AO44" s="35">
        <v>9</v>
      </c>
      <c r="AP44" s="35">
        <v>10</v>
      </c>
      <c r="AQ44" s="35">
        <v>11</v>
      </c>
      <c r="AR44" s="35">
        <v>12</v>
      </c>
      <c r="AS44" s="35" t="s">
        <v>51</v>
      </c>
      <c r="AT44" s="266">
        <v>1</v>
      </c>
      <c r="AU44" s="266">
        <v>2</v>
      </c>
      <c r="AV44" s="266">
        <v>3</v>
      </c>
      <c r="AW44" s="266">
        <v>4</v>
      </c>
      <c r="AX44" s="266">
        <v>5</v>
      </c>
      <c r="AY44" s="266">
        <v>6</v>
      </c>
      <c r="AZ44" s="266">
        <v>7</v>
      </c>
      <c r="BA44" s="266">
        <v>8</v>
      </c>
      <c r="BB44" s="266">
        <v>9</v>
      </c>
      <c r="BC44" s="266">
        <v>10</v>
      </c>
      <c r="BD44" s="266">
        <v>11</v>
      </c>
      <c r="BE44" s="266">
        <v>12</v>
      </c>
      <c r="BF44" s="35" t="s">
        <v>51</v>
      </c>
      <c r="BG44" s="1024"/>
      <c r="BH44" s="1024"/>
      <c r="BI44" s="1028"/>
      <c r="BJ44" s="7"/>
      <c r="BK44" s="470"/>
      <c r="BL44" s="470"/>
      <c r="BM44" s="470"/>
      <c r="BN44" s="470"/>
      <c r="BO44" s="470"/>
      <c r="BP44" s="470"/>
      <c r="BQ44" s="470"/>
      <c r="BR44" s="470"/>
      <c r="BS44" s="470"/>
      <c r="BT44" s="470"/>
      <c r="BU44" s="470"/>
      <c r="BV44" s="470"/>
      <c r="BW44" s="470"/>
      <c r="BX44" s="470"/>
      <c r="BY44" s="470"/>
      <c r="BZ44" s="470"/>
      <c r="CA44" s="470"/>
      <c r="CB44" s="470"/>
    </row>
    <row r="45" spans="1:98" s="469" customFormat="1" ht="24.75" customHeight="1" thickBot="1" x14ac:dyDescent="0.25">
      <c r="A45" s="58"/>
      <c r="B45" s="101" t="s">
        <v>584</v>
      </c>
      <c r="C45" s="38" t="s">
        <v>65</v>
      </c>
      <c r="D45" s="107">
        <v>60</v>
      </c>
      <c r="E45" s="107">
        <v>5</v>
      </c>
      <c r="F45" s="107">
        <v>5</v>
      </c>
      <c r="G45" s="39">
        <v>5</v>
      </c>
      <c r="H45" s="39">
        <v>5</v>
      </c>
      <c r="I45" s="39">
        <v>5</v>
      </c>
      <c r="J45" s="39">
        <v>5</v>
      </c>
      <c r="K45" s="39">
        <v>5</v>
      </c>
      <c r="L45" s="39">
        <v>5</v>
      </c>
      <c r="M45" s="39">
        <v>5</v>
      </c>
      <c r="N45" s="39">
        <v>5</v>
      </c>
      <c r="O45" s="39">
        <v>5</v>
      </c>
      <c r="P45" s="39">
        <v>5</v>
      </c>
      <c r="Q45" s="40">
        <f>SUM(E45:P45)</f>
        <v>60</v>
      </c>
      <c r="R45" s="108" t="s">
        <v>124</v>
      </c>
      <c r="S45" s="109">
        <v>2300000</v>
      </c>
      <c r="T45" s="109">
        <v>2265657</v>
      </c>
      <c r="U45" s="109">
        <v>2265657</v>
      </c>
      <c r="V45" s="109">
        <v>2265657</v>
      </c>
      <c r="W45" s="109">
        <v>2265657</v>
      </c>
      <c r="X45" s="109">
        <v>2265657</v>
      </c>
      <c r="Y45" s="109">
        <v>2265657</v>
      </c>
      <c r="Z45" s="109">
        <v>2265657</v>
      </c>
      <c r="AA45" s="109">
        <v>2265657</v>
      </c>
      <c r="AB45" s="109">
        <v>2265657</v>
      </c>
      <c r="AC45" s="109">
        <v>2265657</v>
      </c>
      <c r="AD45" s="109">
        <v>2265657</v>
      </c>
      <c r="AE45" s="109">
        <v>2265657</v>
      </c>
      <c r="AF45" s="94">
        <f t="shared" ref="AF45" si="20">SUM(Q45*S45)</f>
        <v>138000000</v>
      </c>
      <c r="AG45" s="95">
        <f>T45*E45</f>
        <v>11328285</v>
      </c>
      <c r="AH45" s="95">
        <f>U45*F45</f>
        <v>11328285</v>
      </c>
      <c r="AI45" s="95">
        <f t="shared" ref="AI45:AR45" si="21">V45*G45</f>
        <v>11328285</v>
      </c>
      <c r="AJ45" s="95">
        <f t="shared" si="21"/>
        <v>11328285</v>
      </c>
      <c r="AK45" s="95">
        <f t="shared" si="21"/>
        <v>11328285</v>
      </c>
      <c r="AL45" s="95">
        <f t="shared" si="21"/>
        <v>11328285</v>
      </c>
      <c r="AM45" s="95">
        <f t="shared" si="21"/>
        <v>11328285</v>
      </c>
      <c r="AN45" s="95">
        <f t="shared" si="21"/>
        <v>11328285</v>
      </c>
      <c r="AO45" s="95">
        <f t="shared" si="21"/>
        <v>11328285</v>
      </c>
      <c r="AP45" s="95">
        <f t="shared" si="21"/>
        <v>11328285</v>
      </c>
      <c r="AQ45" s="95">
        <f t="shared" si="21"/>
        <v>11328285</v>
      </c>
      <c r="AR45" s="95">
        <f t="shared" si="21"/>
        <v>11328285</v>
      </c>
      <c r="AS45" s="96">
        <f t="shared" ref="AS45" si="22">SUM(AG45:AR45)</f>
        <v>135939420</v>
      </c>
      <c r="AT45" s="95"/>
      <c r="AU45" s="95"/>
      <c r="AV45" s="95"/>
      <c r="AW45" s="95"/>
      <c r="AX45" s="95"/>
      <c r="AY45" s="95"/>
      <c r="AZ45" s="95"/>
      <c r="BA45" s="95"/>
      <c r="BB45" s="95"/>
      <c r="BC45" s="95"/>
      <c r="BD45" s="95"/>
      <c r="BE45" s="95"/>
      <c r="BF45" s="97">
        <f>SUM(AT45:BE45)</f>
        <v>0</v>
      </c>
      <c r="BG45" s="98">
        <f>AF45-AS45-BF45</f>
        <v>2060580</v>
      </c>
      <c r="BH45" s="99">
        <f>S45*D45</f>
        <v>138000000</v>
      </c>
      <c r="BI45" s="100">
        <f>BH45-AS45-BF45</f>
        <v>2060580</v>
      </c>
      <c r="BJ45" s="268">
        <f>SUM(Q45/D45)</f>
        <v>1</v>
      </c>
      <c r="BK45" s="485"/>
      <c r="BL45" s="485"/>
      <c r="BM45" s="485"/>
      <c r="BN45" s="485"/>
      <c r="BO45" s="485"/>
      <c r="BP45" s="583"/>
      <c r="BQ45" s="583"/>
      <c r="BR45" s="583"/>
      <c r="BS45" s="583"/>
      <c r="BT45" s="583"/>
      <c r="BU45" s="583"/>
      <c r="BV45" s="583"/>
      <c r="BW45" s="583"/>
      <c r="BX45" s="583"/>
      <c r="BY45" s="583"/>
      <c r="BZ45" s="583"/>
      <c r="CA45" s="583"/>
      <c r="CB45" s="583"/>
    </row>
    <row r="46" spans="1:98" s="514" customFormat="1" ht="24.75" customHeight="1" thickBot="1" x14ac:dyDescent="0.25">
      <c r="A46" s="62"/>
      <c r="B46" s="63" t="s">
        <v>15</v>
      </c>
      <c r="C46" s="63"/>
      <c r="D46" s="64"/>
      <c r="E46" s="65"/>
      <c r="F46" s="65"/>
      <c r="G46" s="65"/>
      <c r="H46" s="65"/>
      <c r="I46" s="65"/>
      <c r="J46" s="65"/>
      <c r="K46" s="65"/>
      <c r="L46" s="65"/>
      <c r="M46" s="65"/>
      <c r="N46" s="65"/>
      <c r="O46" s="65"/>
      <c r="P46" s="65"/>
      <c r="Q46" s="66"/>
      <c r="R46" s="102"/>
      <c r="S46" s="64"/>
      <c r="T46" s="67"/>
      <c r="U46" s="67"/>
      <c r="V46" s="67"/>
      <c r="W46" s="67"/>
      <c r="X46" s="67"/>
      <c r="Y46" s="67"/>
      <c r="Z46" s="67"/>
      <c r="AA46" s="67"/>
      <c r="AB46" s="67"/>
      <c r="AC46" s="67"/>
      <c r="AD46" s="67"/>
      <c r="AE46" s="67"/>
      <c r="AF46" s="103">
        <f>SUM(AF45:AF45)</f>
        <v>138000000</v>
      </c>
      <c r="AG46" s="103">
        <f>SUM(AG45:AG45)</f>
        <v>11328285</v>
      </c>
      <c r="AH46" s="103">
        <f>SUM(AH45:AH45)</f>
        <v>11328285</v>
      </c>
      <c r="AI46" s="103">
        <f t="shared" ref="AI46:AR46" si="23">SUM(AI45:AI45)</f>
        <v>11328285</v>
      </c>
      <c r="AJ46" s="103">
        <f t="shared" si="23"/>
        <v>11328285</v>
      </c>
      <c r="AK46" s="103">
        <f t="shared" si="23"/>
        <v>11328285</v>
      </c>
      <c r="AL46" s="103">
        <f t="shared" si="23"/>
        <v>11328285</v>
      </c>
      <c r="AM46" s="103">
        <f t="shared" si="23"/>
        <v>11328285</v>
      </c>
      <c r="AN46" s="103">
        <f t="shared" si="23"/>
        <v>11328285</v>
      </c>
      <c r="AO46" s="103">
        <f t="shared" si="23"/>
        <v>11328285</v>
      </c>
      <c r="AP46" s="103">
        <f t="shared" si="23"/>
        <v>11328285</v>
      </c>
      <c r="AQ46" s="103">
        <f t="shared" si="23"/>
        <v>11328285</v>
      </c>
      <c r="AR46" s="103">
        <f t="shared" si="23"/>
        <v>11328285</v>
      </c>
      <c r="AS46" s="103">
        <f>SUM(AS45:AS45)</f>
        <v>135939420</v>
      </c>
      <c r="AT46" s="103">
        <f>SUM(AT45:AT45)</f>
        <v>0</v>
      </c>
      <c r="AU46" s="103">
        <f>SUM(AU45:AU45)</f>
        <v>0</v>
      </c>
      <c r="AV46" s="103">
        <f>SUM(AV45:AV45)</f>
        <v>0</v>
      </c>
      <c r="AW46" s="103">
        <f t="shared" ref="AW46:BE46" si="24">SUM(AW45:AW45)</f>
        <v>0</v>
      </c>
      <c r="AX46" s="103">
        <f t="shared" si="24"/>
        <v>0</v>
      </c>
      <c r="AY46" s="103">
        <f t="shared" si="24"/>
        <v>0</v>
      </c>
      <c r="AZ46" s="103">
        <f t="shared" si="24"/>
        <v>0</v>
      </c>
      <c r="BA46" s="103">
        <f t="shared" si="24"/>
        <v>0</v>
      </c>
      <c r="BB46" s="103">
        <f t="shared" si="24"/>
        <v>0</v>
      </c>
      <c r="BC46" s="103">
        <f t="shared" si="24"/>
        <v>0</v>
      </c>
      <c r="BD46" s="103">
        <f t="shared" si="24"/>
        <v>0</v>
      </c>
      <c r="BE46" s="103">
        <f t="shared" si="24"/>
        <v>0</v>
      </c>
      <c r="BF46" s="103">
        <f>SUM(BF45:BF45)</f>
        <v>0</v>
      </c>
      <c r="BG46" s="104">
        <f>AF46-AS46-BF46</f>
        <v>2060580</v>
      </c>
      <c r="BH46" s="103">
        <f>SUM(BH45:BH45)</f>
        <v>138000000</v>
      </c>
      <c r="BI46" s="103">
        <f>SUM(BI45:BI45)</f>
        <v>2060580</v>
      </c>
      <c r="BJ46" s="981">
        <f>SUM(BJ45)</f>
        <v>1</v>
      </c>
      <c r="BK46" s="574"/>
      <c r="BL46" s="574"/>
      <c r="BM46" s="574"/>
      <c r="BN46" s="574"/>
      <c r="BO46" s="574"/>
      <c r="BP46" s="574"/>
      <c r="BQ46" s="574"/>
      <c r="BR46" s="574"/>
      <c r="BS46" s="574"/>
      <c r="BT46" s="574"/>
      <c r="BU46" s="574"/>
      <c r="BV46" s="574"/>
      <c r="BW46" s="574"/>
      <c r="BX46" s="574"/>
      <c r="BY46" s="574"/>
      <c r="BZ46" s="574"/>
      <c r="CA46" s="574"/>
      <c r="CB46" s="574"/>
    </row>
    <row r="47" spans="1:98" s="462" customFormat="1" ht="24.75" customHeight="1" x14ac:dyDescent="0.2">
      <c r="A47" s="70"/>
      <c r="B47" s="29"/>
      <c r="C47" s="29"/>
      <c r="D47" s="70"/>
      <c r="E47" s="70"/>
      <c r="F47" s="70"/>
      <c r="G47" s="70"/>
      <c r="H47" s="70"/>
      <c r="I47" s="70"/>
      <c r="J47" s="70"/>
      <c r="K47" s="70"/>
      <c r="L47" s="70"/>
      <c r="M47" s="70"/>
      <c r="N47" s="70"/>
      <c r="O47" s="70"/>
      <c r="P47" s="70"/>
      <c r="Q47" s="70"/>
      <c r="R47" s="29"/>
      <c r="S47" s="29"/>
      <c r="T47" s="29"/>
      <c r="U47" s="29"/>
      <c r="V47" s="29"/>
      <c r="W47" s="29"/>
      <c r="X47" s="29"/>
      <c r="Y47" s="29"/>
      <c r="Z47" s="29"/>
      <c r="AA47" s="29"/>
      <c r="AB47" s="29"/>
      <c r="AC47" s="29"/>
      <c r="AD47" s="29"/>
      <c r="AE47" s="57"/>
      <c r="AF47" s="29"/>
      <c r="AG47" s="29"/>
      <c r="AH47" s="29"/>
      <c r="AI47" s="29"/>
      <c r="AJ47" s="29"/>
      <c r="AK47" s="29"/>
      <c r="AL47" s="29"/>
      <c r="AM47" s="29"/>
      <c r="AN47" s="29"/>
      <c r="AO47" s="29"/>
      <c r="AP47" s="29"/>
      <c r="AQ47" s="29"/>
      <c r="AR47" s="29"/>
      <c r="AS47" s="71"/>
      <c r="AT47" s="29"/>
      <c r="AU47" s="29"/>
      <c r="AV47" s="29"/>
      <c r="AW47" s="29"/>
      <c r="AX47" s="29"/>
      <c r="AY47" s="29"/>
      <c r="AZ47" s="29"/>
      <c r="BA47" s="29"/>
      <c r="BB47" s="29"/>
      <c r="BC47" s="29"/>
      <c r="BD47" s="29"/>
      <c r="BE47" s="29"/>
      <c r="BF47" s="72">
        <f>SUM(AS46+BF46)</f>
        <v>135939420</v>
      </c>
      <c r="BG47" s="73">
        <f>AF46-AS46-BF46</f>
        <v>2060580</v>
      </c>
      <c r="BH47" s="74">
        <f>SUM(BI46+AS46+BF46)</f>
        <v>138000000</v>
      </c>
      <c r="BI47" s="75">
        <f>SUM(BG46)</f>
        <v>2060580</v>
      </c>
      <c r="BJ47" s="585" t="s">
        <v>78</v>
      </c>
      <c r="BK47" s="503"/>
      <c r="BL47" s="460"/>
      <c r="BM47" s="460"/>
      <c r="BN47" s="460"/>
      <c r="BO47" s="460"/>
      <c r="BP47" s="460"/>
      <c r="BQ47" s="460"/>
      <c r="BR47" s="460"/>
      <c r="BS47" s="460"/>
      <c r="BT47" s="460"/>
      <c r="BU47" s="460"/>
      <c r="BV47" s="460"/>
      <c r="BW47" s="460"/>
      <c r="BX47" s="460"/>
      <c r="BY47" s="460"/>
      <c r="BZ47" s="460"/>
      <c r="CA47" s="460"/>
      <c r="CB47" s="460"/>
      <c r="CC47" s="460"/>
    </row>
    <row r="48" spans="1:98" s="462" customFormat="1" ht="24.75" customHeight="1" x14ac:dyDescent="0.2">
      <c r="A48" s="70"/>
      <c r="B48" s="29"/>
      <c r="C48" s="29"/>
      <c r="D48" s="70"/>
      <c r="E48" s="70"/>
      <c r="F48" s="70"/>
      <c r="G48" s="70"/>
      <c r="H48" s="70"/>
      <c r="I48" s="70"/>
      <c r="J48" s="70"/>
      <c r="K48" s="70"/>
      <c r="L48" s="70"/>
      <c r="M48" s="70"/>
      <c r="N48" s="70"/>
      <c r="O48" s="70"/>
      <c r="P48" s="70"/>
      <c r="Q48" s="70"/>
      <c r="R48" s="29"/>
      <c r="S48" s="29"/>
      <c r="T48" s="29"/>
      <c r="U48" s="29"/>
      <c r="V48" s="29"/>
      <c r="W48" s="29"/>
      <c r="X48" s="29"/>
      <c r="Y48" s="29"/>
      <c r="Z48" s="29"/>
      <c r="AA48" s="29"/>
      <c r="AB48" s="29"/>
      <c r="AC48" s="29"/>
      <c r="AD48" s="29"/>
      <c r="AE48" s="57"/>
      <c r="AF48" s="29"/>
      <c r="AG48" s="29"/>
      <c r="AH48" s="29"/>
      <c r="AI48" s="29"/>
      <c r="AJ48" s="29"/>
      <c r="AK48" s="29"/>
      <c r="AL48" s="29"/>
      <c r="AM48" s="29"/>
      <c r="AN48" s="29"/>
      <c r="AO48" s="29"/>
      <c r="AP48" s="29"/>
      <c r="AQ48" s="29"/>
      <c r="AR48" s="29"/>
      <c r="AS48" s="57"/>
      <c r="AT48" s="170">
        <f>SUM(AG46+AT46)</f>
        <v>11328285</v>
      </c>
      <c r="AU48" s="170">
        <f t="shared" ref="AU48:BE48" si="25">SUM(AH46+AU46)</f>
        <v>11328285</v>
      </c>
      <c r="AV48" s="170">
        <f t="shared" si="25"/>
        <v>11328285</v>
      </c>
      <c r="AW48" s="170">
        <f t="shared" si="25"/>
        <v>11328285</v>
      </c>
      <c r="AX48" s="170">
        <f t="shared" si="25"/>
        <v>11328285</v>
      </c>
      <c r="AY48" s="170">
        <f t="shared" si="25"/>
        <v>11328285</v>
      </c>
      <c r="AZ48" s="170">
        <f t="shared" si="25"/>
        <v>11328285</v>
      </c>
      <c r="BA48" s="170">
        <f t="shared" si="25"/>
        <v>11328285</v>
      </c>
      <c r="BB48" s="170">
        <f t="shared" si="25"/>
        <v>11328285</v>
      </c>
      <c r="BC48" s="170">
        <f t="shared" si="25"/>
        <v>11328285</v>
      </c>
      <c r="BD48" s="170">
        <f t="shared" si="25"/>
        <v>11328285</v>
      </c>
      <c r="BE48" s="170">
        <f t="shared" si="25"/>
        <v>11328285</v>
      </c>
      <c r="BF48" s="170">
        <f>SUM(AT48:BE48)</f>
        <v>135939420</v>
      </c>
      <c r="BG48" s="57"/>
      <c r="BH48" s="76"/>
      <c r="BI48" s="77">
        <f>SUM(BI46-BI47)</f>
        <v>0</v>
      </c>
      <c r="BJ48" s="585" t="s">
        <v>77</v>
      </c>
      <c r="BK48" s="503"/>
      <c r="BL48" s="460"/>
      <c r="BM48" s="460"/>
      <c r="BN48" s="460"/>
      <c r="BO48" s="460"/>
      <c r="BP48" s="460"/>
      <c r="BQ48" s="460"/>
      <c r="BR48" s="460"/>
      <c r="BS48" s="460"/>
      <c r="BT48" s="460"/>
      <c r="BU48" s="460"/>
      <c r="BV48" s="460"/>
      <c r="BW48" s="460"/>
      <c r="BX48" s="460"/>
      <c r="BY48" s="460"/>
      <c r="BZ48" s="460"/>
      <c r="CA48" s="460"/>
      <c r="CB48" s="460"/>
      <c r="CC48" s="460"/>
    </row>
    <row r="49" spans="1:98" s="462" customFormat="1" ht="16.5" customHeight="1" x14ac:dyDescent="0.2">
      <c r="A49" s="1015" t="s">
        <v>43</v>
      </c>
      <c r="B49" s="1016"/>
      <c r="C49" s="171" t="s">
        <v>130</v>
      </c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5"/>
      <c r="AF49" s="32"/>
      <c r="AG49" s="174"/>
      <c r="AH49" s="174"/>
      <c r="AI49" s="174"/>
      <c r="AJ49" s="174"/>
      <c r="AK49" s="174"/>
      <c r="AL49" s="174"/>
      <c r="AM49" s="174"/>
      <c r="AN49" s="174"/>
      <c r="AO49" s="174"/>
      <c r="AP49" s="174"/>
      <c r="AQ49" s="174"/>
      <c r="AR49" s="174"/>
      <c r="AS49" s="176"/>
      <c r="AT49" s="174"/>
      <c r="AU49" s="174"/>
      <c r="AV49" s="174"/>
      <c r="AW49" s="174"/>
      <c r="AX49" s="174"/>
      <c r="AY49" s="174"/>
      <c r="AZ49" s="174"/>
      <c r="BA49" s="174"/>
      <c r="BB49" s="174"/>
      <c r="BC49" s="174"/>
      <c r="BD49" s="174"/>
      <c r="BE49" s="174"/>
      <c r="BF49" s="176"/>
      <c r="BG49" s="176"/>
      <c r="BH49" s="173"/>
      <c r="BI49" s="177"/>
      <c r="BJ49" s="980"/>
      <c r="BK49" s="426"/>
      <c r="BL49" s="426"/>
      <c r="BM49" s="426"/>
      <c r="BN49" s="426"/>
      <c r="BO49" s="426"/>
      <c r="BP49" s="545"/>
      <c r="BQ49" s="426"/>
      <c r="BR49" s="426"/>
      <c r="BS49" s="426"/>
      <c r="BT49" s="426"/>
      <c r="BU49" s="426"/>
      <c r="BV49" s="427"/>
      <c r="BW49" s="427"/>
      <c r="BX49" s="427"/>
      <c r="BY49" s="423"/>
      <c r="BZ49" s="428"/>
      <c r="CA49" s="427"/>
      <c r="CB49" s="427"/>
      <c r="CC49" s="460"/>
      <c r="CD49" s="460"/>
      <c r="CE49" s="460"/>
      <c r="CF49" s="460"/>
      <c r="CG49" s="460"/>
      <c r="CH49" s="461"/>
      <c r="CI49" s="460"/>
      <c r="CJ49" s="460"/>
      <c r="CK49" s="460"/>
      <c r="CL49" s="460"/>
      <c r="CM49" s="460"/>
      <c r="CN49" s="460"/>
      <c r="CO49" s="460"/>
      <c r="CP49" s="460"/>
      <c r="CQ49" s="460"/>
      <c r="CR49" s="460"/>
      <c r="CS49" s="460"/>
      <c r="CT49" s="460"/>
    </row>
    <row r="50" spans="1:98" s="462" customFormat="1" ht="16.5" customHeight="1" x14ac:dyDescent="0.2">
      <c r="A50" s="1017" t="s">
        <v>44</v>
      </c>
      <c r="B50" s="1018"/>
      <c r="C50" s="180" t="s">
        <v>151</v>
      </c>
      <c r="D50" s="181"/>
      <c r="E50" s="181"/>
      <c r="F50" s="181"/>
      <c r="G50" s="181"/>
      <c r="H50" s="181"/>
      <c r="I50" s="181"/>
      <c r="J50" s="181"/>
      <c r="K50" s="181"/>
      <c r="L50" s="181"/>
      <c r="M50" s="181"/>
      <c r="N50" s="181"/>
      <c r="O50" s="181"/>
      <c r="P50" s="181"/>
      <c r="Q50" s="181"/>
      <c r="R50" s="181"/>
      <c r="S50" s="181"/>
      <c r="T50" s="182"/>
      <c r="U50" s="182"/>
      <c r="V50" s="182"/>
      <c r="W50" s="182"/>
      <c r="X50" s="182"/>
      <c r="Y50" s="182"/>
      <c r="Z50" s="182"/>
      <c r="AA50" s="182"/>
      <c r="AB50" s="182"/>
      <c r="AC50" s="182"/>
      <c r="AD50" s="182"/>
      <c r="AE50" s="183"/>
      <c r="AF50" s="181"/>
      <c r="AG50" s="182"/>
      <c r="AH50" s="182"/>
      <c r="AI50" s="182"/>
      <c r="AJ50" s="182"/>
      <c r="AK50" s="182"/>
      <c r="AL50" s="182"/>
      <c r="AM50" s="182"/>
      <c r="AN50" s="182"/>
      <c r="AO50" s="182"/>
      <c r="AP50" s="182"/>
      <c r="AQ50" s="182"/>
      <c r="AR50" s="182"/>
      <c r="AS50" s="183"/>
      <c r="AT50" s="182"/>
      <c r="AU50" s="182"/>
      <c r="AV50" s="182"/>
      <c r="AW50" s="182"/>
      <c r="AX50" s="182"/>
      <c r="AY50" s="182"/>
      <c r="AZ50" s="182"/>
      <c r="BA50" s="182"/>
      <c r="BB50" s="182"/>
      <c r="BC50" s="182"/>
      <c r="BD50" s="182"/>
      <c r="BE50" s="182"/>
      <c r="BF50" s="183"/>
      <c r="BG50" s="183"/>
      <c r="BH50" s="179"/>
      <c r="BI50" s="184"/>
      <c r="BJ50" s="980"/>
      <c r="BK50" s="425"/>
      <c r="BL50" s="425"/>
      <c r="BM50" s="425"/>
      <c r="BN50" s="425"/>
      <c r="BO50" s="425"/>
      <c r="BP50" s="425"/>
      <c r="BQ50" s="425"/>
      <c r="BR50" s="425"/>
      <c r="BS50" s="425"/>
      <c r="BT50" s="425"/>
      <c r="BU50" s="425"/>
      <c r="BV50" s="425"/>
      <c r="BW50" s="425"/>
      <c r="BX50" s="425"/>
      <c r="BY50" s="425"/>
      <c r="BZ50" s="425"/>
      <c r="CA50" s="427"/>
      <c r="CB50" s="427"/>
      <c r="CC50" s="460">
        <v>1100000</v>
      </c>
      <c r="CD50" s="460"/>
      <c r="CE50" s="460"/>
      <c r="CF50" s="460"/>
      <c r="CG50" s="460"/>
      <c r="CH50" s="461"/>
      <c r="CI50" s="460"/>
      <c r="CJ50" s="460"/>
      <c r="CK50" s="460"/>
      <c r="CL50" s="460"/>
      <c r="CM50" s="460"/>
      <c r="CN50" s="460"/>
      <c r="CO50" s="460"/>
      <c r="CP50" s="460"/>
      <c r="CQ50" s="460"/>
      <c r="CR50" s="460"/>
      <c r="CS50" s="460"/>
      <c r="CT50" s="460"/>
    </row>
    <row r="51" spans="1:98" s="466" customFormat="1" ht="48.75" customHeight="1" x14ac:dyDescent="0.2">
      <c r="A51" s="1019" t="s">
        <v>45</v>
      </c>
      <c r="B51" s="1022" t="s">
        <v>46</v>
      </c>
      <c r="C51" s="1022" t="s">
        <v>62</v>
      </c>
      <c r="D51" s="1025" t="s">
        <v>47</v>
      </c>
      <c r="E51" s="1025"/>
      <c r="F51" s="1025"/>
      <c r="G51" s="1025"/>
      <c r="H51" s="1025"/>
      <c r="I51" s="1025"/>
      <c r="J51" s="1025"/>
      <c r="K51" s="1025"/>
      <c r="L51" s="1025"/>
      <c r="M51" s="1025"/>
      <c r="N51" s="1025"/>
      <c r="O51" s="1025"/>
      <c r="P51" s="1025"/>
      <c r="Q51" s="1025"/>
      <c r="R51" s="1022" t="s">
        <v>59</v>
      </c>
      <c r="S51" s="1036" t="s">
        <v>56</v>
      </c>
      <c r="T51" s="1037"/>
      <c r="U51" s="1037"/>
      <c r="V51" s="1037"/>
      <c r="W51" s="1037"/>
      <c r="X51" s="1037"/>
      <c r="Y51" s="1037"/>
      <c r="Z51" s="1037"/>
      <c r="AA51" s="1037"/>
      <c r="AB51" s="1037"/>
      <c r="AC51" s="1037"/>
      <c r="AD51" s="1037"/>
      <c r="AE51" s="1038"/>
      <c r="AF51" s="1039" t="s">
        <v>38</v>
      </c>
      <c r="AG51" s="1039"/>
      <c r="AH51" s="1039"/>
      <c r="AI51" s="1039"/>
      <c r="AJ51" s="1039"/>
      <c r="AK51" s="1039"/>
      <c r="AL51" s="1039"/>
      <c r="AM51" s="1039"/>
      <c r="AN51" s="1039"/>
      <c r="AO51" s="1039"/>
      <c r="AP51" s="1039"/>
      <c r="AQ51" s="1039"/>
      <c r="AR51" s="1039"/>
      <c r="AS51" s="1039"/>
      <c r="AT51" s="1040" t="s">
        <v>82</v>
      </c>
      <c r="AU51" s="1041"/>
      <c r="AV51" s="1041"/>
      <c r="AW51" s="1041"/>
      <c r="AX51" s="1041"/>
      <c r="AY51" s="1041"/>
      <c r="AZ51" s="1041"/>
      <c r="BA51" s="1041"/>
      <c r="BB51" s="1041"/>
      <c r="BC51" s="1041"/>
      <c r="BD51" s="1041"/>
      <c r="BE51" s="1041"/>
      <c r="BF51" s="1042"/>
      <c r="BG51" s="1022" t="s">
        <v>78</v>
      </c>
      <c r="BH51" s="1022" t="s">
        <v>561</v>
      </c>
      <c r="BI51" s="1026" t="s">
        <v>79</v>
      </c>
      <c r="BJ51" s="173"/>
      <c r="BK51" s="425"/>
      <c r="BL51" s="425"/>
      <c r="BM51" s="425"/>
      <c r="BN51" s="425"/>
      <c r="BO51" s="425"/>
      <c r="BP51" s="425"/>
      <c r="BQ51" s="425"/>
      <c r="BR51" s="425"/>
      <c r="BS51" s="425"/>
      <c r="BT51" s="425"/>
      <c r="BU51" s="425"/>
      <c r="BV51" s="425"/>
      <c r="BW51" s="425"/>
      <c r="BX51" s="425"/>
      <c r="BY51" s="425"/>
      <c r="BZ51" s="425"/>
      <c r="CA51" s="465"/>
      <c r="CB51" s="465"/>
    </row>
    <row r="52" spans="1:98" s="466" customFormat="1" ht="48.75" customHeight="1" x14ac:dyDescent="0.2">
      <c r="A52" s="1020"/>
      <c r="B52" s="1023"/>
      <c r="C52" s="1023"/>
      <c r="D52" s="1033" t="s">
        <v>57</v>
      </c>
      <c r="E52" s="1031" t="s">
        <v>58</v>
      </c>
      <c r="F52" s="1032"/>
      <c r="G52" s="1032"/>
      <c r="H52" s="1032"/>
      <c r="I52" s="1032"/>
      <c r="J52" s="1032"/>
      <c r="K52" s="1032"/>
      <c r="L52" s="1032"/>
      <c r="M52" s="1032"/>
      <c r="N52" s="1032"/>
      <c r="O52" s="1032"/>
      <c r="P52" s="1032"/>
      <c r="Q52" s="1032"/>
      <c r="R52" s="1023"/>
      <c r="S52" s="1033" t="s">
        <v>57</v>
      </c>
      <c r="T52" s="1031" t="s">
        <v>58</v>
      </c>
      <c r="U52" s="1032"/>
      <c r="V52" s="1032"/>
      <c r="W52" s="1032"/>
      <c r="X52" s="1032"/>
      <c r="Y52" s="1032"/>
      <c r="Z52" s="1032"/>
      <c r="AA52" s="1032"/>
      <c r="AB52" s="1032"/>
      <c r="AC52" s="1032"/>
      <c r="AD52" s="1032"/>
      <c r="AE52" s="1035"/>
      <c r="AF52" s="1033" t="s">
        <v>57</v>
      </c>
      <c r="AG52" s="1031" t="s">
        <v>58</v>
      </c>
      <c r="AH52" s="1032"/>
      <c r="AI52" s="1032"/>
      <c r="AJ52" s="1032"/>
      <c r="AK52" s="1032"/>
      <c r="AL52" s="1032"/>
      <c r="AM52" s="1032"/>
      <c r="AN52" s="1032"/>
      <c r="AO52" s="1032"/>
      <c r="AP52" s="1032"/>
      <c r="AQ52" s="1032"/>
      <c r="AR52" s="1032"/>
      <c r="AS52" s="1035"/>
      <c r="AT52" s="1043"/>
      <c r="AU52" s="1044"/>
      <c r="AV52" s="1044"/>
      <c r="AW52" s="1044"/>
      <c r="AX52" s="1044"/>
      <c r="AY52" s="1044"/>
      <c r="AZ52" s="1044"/>
      <c r="BA52" s="1044"/>
      <c r="BB52" s="1044"/>
      <c r="BC52" s="1044"/>
      <c r="BD52" s="1044"/>
      <c r="BE52" s="1044"/>
      <c r="BF52" s="1045"/>
      <c r="BG52" s="1023"/>
      <c r="BH52" s="1023"/>
      <c r="BI52" s="1027"/>
      <c r="BJ52" s="173"/>
      <c r="BK52" s="425"/>
      <c r="BL52" s="425"/>
      <c r="BM52" s="425"/>
      <c r="BN52" s="425"/>
      <c r="BO52" s="425"/>
      <c r="BP52" s="425"/>
      <c r="BQ52" s="425"/>
      <c r="BR52" s="425"/>
      <c r="BS52" s="425"/>
      <c r="BT52" s="425"/>
      <c r="BU52" s="425"/>
      <c r="BV52" s="425"/>
      <c r="BW52" s="425"/>
      <c r="BX52" s="425"/>
      <c r="BY52" s="425"/>
      <c r="BZ52" s="425"/>
      <c r="CA52" s="465"/>
      <c r="CB52" s="465"/>
    </row>
    <row r="53" spans="1:98" s="471" customFormat="1" ht="28.5" customHeight="1" x14ac:dyDescent="0.2">
      <c r="A53" s="1021"/>
      <c r="B53" s="1024"/>
      <c r="C53" s="1024"/>
      <c r="D53" s="1034"/>
      <c r="E53" s="35">
        <v>1</v>
      </c>
      <c r="F53" s="35">
        <v>2</v>
      </c>
      <c r="G53" s="35">
        <v>3</v>
      </c>
      <c r="H53" s="35">
        <v>4</v>
      </c>
      <c r="I53" s="35">
        <v>5</v>
      </c>
      <c r="J53" s="35">
        <v>6</v>
      </c>
      <c r="K53" s="35">
        <v>7</v>
      </c>
      <c r="L53" s="35">
        <v>8</v>
      </c>
      <c r="M53" s="35">
        <v>9</v>
      </c>
      <c r="N53" s="35">
        <v>10</v>
      </c>
      <c r="O53" s="35">
        <v>11</v>
      </c>
      <c r="P53" s="35">
        <v>12</v>
      </c>
      <c r="Q53" s="35" t="s">
        <v>61</v>
      </c>
      <c r="R53" s="1024"/>
      <c r="S53" s="1034"/>
      <c r="T53" s="35">
        <v>1</v>
      </c>
      <c r="U53" s="35">
        <v>2</v>
      </c>
      <c r="V53" s="35">
        <v>3</v>
      </c>
      <c r="W53" s="35">
        <v>4</v>
      </c>
      <c r="X53" s="35">
        <v>5</v>
      </c>
      <c r="Y53" s="35">
        <v>6</v>
      </c>
      <c r="Z53" s="35">
        <v>7</v>
      </c>
      <c r="AA53" s="35">
        <v>8</v>
      </c>
      <c r="AB53" s="35">
        <v>9</v>
      </c>
      <c r="AC53" s="35">
        <v>10</v>
      </c>
      <c r="AD53" s="35">
        <v>11</v>
      </c>
      <c r="AE53" s="35">
        <v>12</v>
      </c>
      <c r="AF53" s="1034"/>
      <c r="AG53" s="35">
        <v>1</v>
      </c>
      <c r="AH53" s="35">
        <v>2</v>
      </c>
      <c r="AI53" s="35">
        <v>3</v>
      </c>
      <c r="AJ53" s="35">
        <v>4</v>
      </c>
      <c r="AK53" s="35">
        <v>5</v>
      </c>
      <c r="AL53" s="35">
        <v>6</v>
      </c>
      <c r="AM53" s="35">
        <v>7</v>
      </c>
      <c r="AN53" s="35">
        <v>8</v>
      </c>
      <c r="AO53" s="35">
        <v>9</v>
      </c>
      <c r="AP53" s="35">
        <v>10</v>
      </c>
      <c r="AQ53" s="35">
        <v>11</v>
      </c>
      <c r="AR53" s="35">
        <v>12</v>
      </c>
      <c r="AS53" s="35" t="s">
        <v>51</v>
      </c>
      <c r="AT53" s="266">
        <v>1</v>
      </c>
      <c r="AU53" s="266">
        <v>2</v>
      </c>
      <c r="AV53" s="266">
        <v>3</v>
      </c>
      <c r="AW53" s="266">
        <v>4</v>
      </c>
      <c r="AX53" s="266">
        <v>5</v>
      </c>
      <c r="AY53" s="266">
        <v>6</v>
      </c>
      <c r="AZ53" s="266">
        <v>7</v>
      </c>
      <c r="BA53" s="266">
        <v>8</v>
      </c>
      <c r="BB53" s="266">
        <v>9</v>
      </c>
      <c r="BC53" s="266">
        <v>10</v>
      </c>
      <c r="BD53" s="266">
        <v>11</v>
      </c>
      <c r="BE53" s="266">
        <v>12</v>
      </c>
      <c r="BF53" s="35" t="s">
        <v>51</v>
      </c>
      <c r="BG53" s="1024"/>
      <c r="BH53" s="1024"/>
      <c r="BI53" s="1028"/>
      <c r="BJ53" s="7"/>
      <c r="BK53" s="470"/>
      <c r="BL53" s="470"/>
      <c r="BM53" s="470"/>
      <c r="BN53" s="470"/>
      <c r="BO53" s="470"/>
      <c r="BP53" s="470"/>
      <c r="BQ53" s="470"/>
      <c r="BR53" s="470"/>
      <c r="BS53" s="470"/>
      <c r="BT53" s="470"/>
      <c r="BU53" s="470"/>
      <c r="BV53" s="470"/>
      <c r="BW53" s="470"/>
      <c r="BX53" s="470"/>
      <c r="BY53" s="470"/>
      <c r="BZ53" s="470"/>
      <c r="CA53" s="470"/>
      <c r="CB53" s="470"/>
    </row>
    <row r="54" spans="1:98" s="469" customFormat="1" ht="24.75" customHeight="1" thickBot="1" x14ac:dyDescent="0.25">
      <c r="A54" s="58"/>
      <c r="B54" s="101" t="s">
        <v>585</v>
      </c>
      <c r="C54" s="38" t="s">
        <v>65</v>
      </c>
      <c r="D54" s="107">
        <v>60</v>
      </c>
      <c r="E54" s="107">
        <v>5</v>
      </c>
      <c r="F54" s="39">
        <v>5</v>
      </c>
      <c r="G54" s="39">
        <v>5</v>
      </c>
      <c r="H54" s="39">
        <v>5</v>
      </c>
      <c r="I54" s="39">
        <v>5</v>
      </c>
      <c r="J54" s="39">
        <v>5</v>
      </c>
      <c r="K54" s="39">
        <v>5</v>
      </c>
      <c r="L54" s="39">
        <v>5</v>
      </c>
      <c r="M54" s="39">
        <v>5</v>
      </c>
      <c r="N54" s="39">
        <v>5</v>
      </c>
      <c r="O54" s="39">
        <v>5</v>
      </c>
      <c r="P54" s="39">
        <v>5</v>
      </c>
      <c r="Q54" s="40">
        <f>SUM(E54:P54)</f>
        <v>60</v>
      </c>
      <c r="R54" s="108" t="s">
        <v>124</v>
      </c>
      <c r="S54" s="109">
        <v>600000</v>
      </c>
      <c r="T54" s="109">
        <v>600000</v>
      </c>
      <c r="U54" s="109">
        <v>600000</v>
      </c>
      <c r="V54" s="109">
        <v>600000</v>
      </c>
      <c r="W54" s="109">
        <v>600000</v>
      </c>
      <c r="X54" s="109">
        <v>600000</v>
      </c>
      <c r="Y54" s="109">
        <v>600000</v>
      </c>
      <c r="Z54" s="109">
        <v>600000</v>
      </c>
      <c r="AA54" s="109">
        <v>600000</v>
      </c>
      <c r="AB54" s="109">
        <v>600000</v>
      </c>
      <c r="AC54" s="109">
        <v>600000</v>
      </c>
      <c r="AD54" s="109">
        <v>600000</v>
      </c>
      <c r="AE54" s="109">
        <v>600000</v>
      </c>
      <c r="AF54" s="94">
        <f t="shared" ref="AF54" si="26">SUM(Q54*S54)</f>
        <v>36000000</v>
      </c>
      <c r="AG54" s="95">
        <f>T54*E54</f>
        <v>3000000</v>
      </c>
      <c r="AH54" s="95">
        <f>U54*F54</f>
        <v>3000000</v>
      </c>
      <c r="AI54" s="95">
        <f t="shared" ref="AI54:AR54" si="27">V54*G54</f>
        <v>3000000</v>
      </c>
      <c r="AJ54" s="95">
        <f t="shared" si="27"/>
        <v>3000000</v>
      </c>
      <c r="AK54" s="95">
        <f t="shared" si="27"/>
        <v>3000000</v>
      </c>
      <c r="AL54" s="95">
        <f t="shared" si="27"/>
        <v>3000000</v>
      </c>
      <c r="AM54" s="95">
        <f t="shared" si="27"/>
        <v>3000000</v>
      </c>
      <c r="AN54" s="95">
        <f t="shared" si="27"/>
        <v>3000000</v>
      </c>
      <c r="AO54" s="95">
        <f t="shared" si="27"/>
        <v>3000000</v>
      </c>
      <c r="AP54" s="95">
        <f t="shared" si="27"/>
        <v>3000000</v>
      </c>
      <c r="AQ54" s="95">
        <f t="shared" si="27"/>
        <v>3000000</v>
      </c>
      <c r="AR54" s="95">
        <f t="shared" si="27"/>
        <v>3000000</v>
      </c>
      <c r="AS54" s="96">
        <f t="shared" ref="AS54" si="28">SUM(AG54:AR54)</f>
        <v>36000000</v>
      </c>
      <c r="AT54" s="95"/>
      <c r="AU54" s="95"/>
      <c r="AV54" s="95"/>
      <c r="AW54" s="95"/>
      <c r="AX54" s="95"/>
      <c r="AY54" s="95"/>
      <c r="AZ54" s="95"/>
      <c r="BA54" s="95"/>
      <c r="BB54" s="95"/>
      <c r="BC54" s="95"/>
      <c r="BD54" s="95"/>
      <c r="BE54" s="95"/>
      <c r="BF54" s="97">
        <f>SUM(AT54:BE54)</f>
        <v>0</v>
      </c>
      <c r="BG54" s="98">
        <f>AF54-AS54-BF54</f>
        <v>0</v>
      </c>
      <c r="BH54" s="99">
        <f>S54*D54</f>
        <v>36000000</v>
      </c>
      <c r="BI54" s="100">
        <f>BH54-AS54-BF54</f>
        <v>0</v>
      </c>
      <c r="BJ54" s="268">
        <f>SUM(Q54/D54)</f>
        <v>1</v>
      </c>
      <c r="BK54" s="485"/>
      <c r="BL54" s="485"/>
      <c r="BM54" s="485"/>
      <c r="BN54" s="485"/>
      <c r="BO54" s="485"/>
      <c r="BP54" s="583"/>
      <c r="BQ54" s="583"/>
      <c r="BR54" s="583"/>
      <c r="BS54" s="583"/>
      <c r="BT54" s="583"/>
      <c r="BU54" s="583"/>
      <c r="BV54" s="583"/>
      <c r="BW54" s="583"/>
      <c r="BX54" s="583"/>
      <c r="BY54" s="583"/>
      <c r="BZ54" s="583"/>
      <c r="CA54" s="583"/>
      <c r="CB54" s="583"/>
    </row>
    <row r="55" spans="1:98" s="514" customFormat="1" ht="24.75" customHeight="1" thickBot="1" x14ac:dyDescent="0.25">
      <c r="A55" s="62"/>
      <c r="B55" s="63" t="s">
        <v>15</v>
      </c>
      <c r="C55" s="63"/>
      <c r="D55" s="64"/>
      <c r="E55" s="65"/>
      <c r="F55" s="65"/>
      <c r="G55" s="65"/>
      <c r="H55" s="65"/>
      <c r="I55" s="65"/>
      <c r="J55" s="65"/>
      <c r="K55" s="65"/>
      <c r="L55" s="65"/>
      <c r="M55" s="65"/>
      <c r="N55" s="65"/>
      <c r="O55" s="65"/>
      <c r="P55" s="65"/>
      <c r="Q55" s="66"/>
      <c r="R55" s="102"/>
      <c r="S55" s="64"/>
      <c r="T55" s="67"/>
      <c r="U55" s="67"/>
      <c r="V55" s="67"/>
      <c r="W55" s="67"/>
      <c r="X55" s="67"/>
      <c r="Y55" s="67"/>
      <c r="Z55" s="67"/>
      <c r="AA55" s="67"/>
      <c r="AB55" s="67"/>
      <c r="AC55" s="67"/>
      <c r="AD55" s="67"/>
      <c r="AE55" s="67"/>
      <c r="AF55" s="103">
        <f>SUM(AF54:AF54)</f>
        <v>36000000</v>
      </c>
      <c r="AG55" s="103">
        <f>SUM(AG54:AG54)</f>
        <v>3000000</v>
      </c>
      <c r="AH55" s="103">
        <f>SUM(AH54:AH54)</f>
        <v>3000000</v>
      </c>
      <c r="AI55" s="103">
        <f t="shared" ref="AI55:AR55" si="29">SUM(AI54:AI54)</f>
        <v>3000000</v>
      </c>
      <c r="AJ55" s="103">
        <f t="shared" si="29"/>
        <v>3000000</v>
      </c>
      <c r="AK55" s="103">
        <f t="shared" si="29"/>
        <v>3000000</v>
      </c>
      <c r="AL55" s="103">
        <f t="shared" si="29"/>
        <v>3000000</v>
      </c>
      <c r="AM55" s="103">
        <f t="shared" si="29"/>
        <v>3000000</v>
      </c>
      <c r="AN55" s="103">
        <f t="shared" si="29"/>
        <v>3000000</v>
      </c>
      <c r="AO55" s="103">
        <f t="shared" si="29"/>
        <v>3000000</v>
      </c>
      <c r="AP55" s="103">
        <f t="shared" si="29"/>
        <v>3000000</v>
      </c>
      <c r="AQ55" s="103">
        <f t="shared" si="29"/>
        <v>3000000</v>
      </c>
      <c r="AR55" s="103">
        <f t="shared" si="29"/>
        <v>3000000</v>
      </c>
      <c r="AS55" s="103">
        <f>SUM(AS54:AS54)</f>
        <v>36000000</v>
      </c>
      <c r="AT55" s="103">
        <f>SUM(AT54:AT54)</f>
        <v>0</v>
      </c>
      <c r="AU55" s="103">
        <f t="shared" ref="AU55:BE55" si="30">SUM(AU54:AU54)</f>
        <v>0</v>
      </c>
      <c r="AV55" s="103">
        <f t="shared" si="30"/>
        <v>0</v>
      </c>
      <c r="AW55" s="103">
        <f t="shared" si="30"/>
        <v>0</v>
      </c>
      <c r="AX55" s="103">
        <f t="shared" si="30"/>
        <v>0</v>
      </c>
      <c r="AY55" s="103">
        <f t="shared" si="30"/>
        <v>0</v>
      </c>
      <c r="AZ55" s="103">
        <f t="shared" si="30"/>
        <v>0</v>
      </c>
      <c r="BA55" s="103">
        <f t="shared" si="30"/>
        <v>0</v>
      </c>
      <c r="BB55" s="103">
        <f t="shared" si="30"/>
        <v>0</v>
      </c>
      <c r="BC55" s="103">
        <f t="shared" si="30"/>
        <v>0</v>
      </c>
      <c r="BD55" s="103">
        <f t="shared" si="30"/>
        <v>0</v>
      </c>
      <c r="BE55" s="103">
        <f t="shared" si="30"/>
        <v>0</v>
      </c>
      <c r="BF55" s="103">
        <f>SUM(BF54:BF54)</f>
        <v>0</v>
      </c>
      <c r="BG55" s="104">
        <f>AF55-AS55-BF55</f>
        <v>0</v>
      </c>
      <c r="BH55" s="103">
        <f>SUM(BH54:BH54)</f>
        <v>36000000</v>
      </c>
      <c r="BI55" s="103">
        <f>SUM(BI54:BI54)</f>
        <v>0</v>
      </c>
      <c r="BJ55" s="981">
        <f>SUM(BJ54)</f>
        <v>1</v>
      </c>
      <c r="BK55" s="574"/>
      <c r="BL55" s="574"/>
      <c r="BM55" s="574"/>
      <c r="BN55" s="574"/>
      <c r="BO55" s="574"/>
      <c r="BP55" s="574"/>
      <c r="BQ55" s="574"/>
      <c r="BR55" s="574"/>
      <c r="BS55" s="574"/>
      <c r="BT55" s="574"/>
      <c r="BU55" s="574"/>
      <c r="BV55" s="574"/>
      <c r="BW55" s="574"/>
      <c r="BX55" s="574"/>
      <c r="BY55" s="574"/>
      <c r="BZ55" s="574"/>
      <c r="CA55" s="574"/>
      <c r="CB55" s="574"/>
    </row>
    <row r="56" spans="1:98" s="462" customFormat="1" ht="24.75" customHeight="1" x14ac:dyDescent="0.2">
      <c r="A56" s="70"/>
      <c r="B56" s="29"/>
      <c r="C56" s="29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29"/>
      <c r="S56" s="29"/>
      <c r="T56" s="29"/>
      <c r="U56" s="29"/>
      <c r="V56" s="29"/>
      <c r="W56" s="29"/>
      <c r="X56" s="29"/>
      <c r="Y56" s="29"/>
      <c r="Z56" s="29"/>
      <c r="AA56" s="29"/>
      <c r="AB56" s="29"/>
      <c r="AC56" s="29"/>
      <c r="AD56" s="29"/>
      <c r="AE56" s="57"/>
      <c r="AF56" s="29"/>
      <c r="AG56" s="29"/>
      <c r="AH56" s="29"/>
      <c r="AI56" s="29"/>
      <c r="AJ56" s="29"/>
      <c r="AK56" s="29"/>
      <c r="AL56" s="29"/>
      <c r="AM56" s="29"/>
      <c r="AN56" s="29"/>
      <c r="AO56" s="29"/>
      <c r="AP56" s="29"/>
      <c r="AQ56" s="29"/>
      <c r="AR56" s="29"/>
      <c r="AS56" s="71"/>
      <c r="AT56" s="29"/>
      <c r="AU56" s="29"/>
      <c r="AV56" s="29"/>
      <c r="AW56" s="29"/>
      <c r="AX56" s="29"/>
      <c r="AY56" s="29"/>
      <c r="AZ56" s="29"/>
      <c r="BA56" s="29"/>
      <c r="BB56" s="29"/>
      <c r="BC56" s="29"/>
      <c r="BD56" s="29"/>
      <c r="BE56" s="29"/>
      <c r="BF56" s="72">
        <f>SUM(AS55+BF55)</f>
        <v>36000000</v>
      </c>
      <c r="BG56" s="73">
        <f>AF55-AS55-BF55</f>
        <v>0</v>
      </c>
      <c r="BH56" s="74">
        <f>SUM(BI55+AS55+BF55)</f>
        <v>36000000</v>
      </c>
      <c r="BI56" s="75">
        <f>SUM(BG55)</f>
        <v>0</v>
      </c>
      <c r="BJ56" s="585" t="s">
        <v>78</v>
      </c>
      <c r="BK56" s="503"/>
      <c r="BL56" s="460"/>
      <c r="BM56" s="460"/>
      <c r="BN56" s="460"/>
      <c r="BO56" s="460"/>
      <c r="BP56" s="460"/>
      <c r="BQ56" s="460"/>
      <c r="BR56" s="460"/>
      <c r="BS56" s="460"/>
      <c r="BT56" s="460"/>
      <c r="BU56" s="460"/>
      <c r="BV56" s="460"/>
      <c r="BW56" s="460"/>
      <c r="BX56" s="460"/>
      <c r="BY56" s="460"/>
      <c r="BZ56" s="460"/>
      <c r="CA56" s="460"/>
      <c r="CB56" s="460"/>
      <c r="CC56" s="460"/>
    </row>
    <row r="57" spans="1:98" s="462" customFormat="1" ht="24.75" customHeight="1" x14ac:dyDescent="0.2">
      <c r="A57" s="70"/>
      <c r="B57" s="29"/>
      <c r="C57" s="29"/>
      <c r="D57" s="70"/>
      <c r="E57" s="70"/>
      <c r="F57" s="70"/>
      <c r="G57" s="70"/>
      <c r="H57" s="70"/>
      <c r="I57" s="70"/>
      <c r="J57" s="70"/>
      <c r="K57" s="70"/>
      <c r="L57" s="70"/>
      <c r="M57" s="70"/>
      <c r="N57" s="70"/>
      <c r="O57" s="70"/>
      <c r="P57" s="70"/>
      <c r="Q57" s="70"/>
      <c r="R57" s="29"/>
      <c r="S57" s="29"/>
      <c r="T57" s="29"/>
      <c r="U57" s="29"/>
      <c r="V57" s="29"/>
      <c r="W57" s="29"/>
      <c r="X57" s="29"/>
      <c r="Y57" s="29"/>
      <c r="Z57" s="29"/>
      <c r="AA57" s="29"/>
      <c r="AB57" s="29"/>
      <c r="AC57" s="29"/>
      <c r="AD57" s="29"/>
      <c r="AE57" s="57"/>
      <c r="AF57" s="29"/>
      <c r="AG57" s="29"/>
      <c r="AH57" s="29"/>
      <c r="AI57" s="29"/>
      <c r="AJ57" s="29"/>
      <c r="AK57" s="29"/>
      <c r="AL57" s="29"/>
      <c r="AM57" s="29"/>
      <c r="AN57" s="29"/>
      <c r="AO57" s="29"/>
      <c r="AP57" s="29"/>
      <c r="AQ57" s="29"/>
      <c r="AR57" s="29"/>
      <c r="AS57" s="57"/>
      <c r="AT57" s="170">
        <f>SUM(AG55+AT55)</f>
        <v>3000000</v>
      </c>
      <c r="AU57" s="170">
        <f t="shared" ref="AU57:BE57" si="31">SUM(AH55+AU55)</f>
        <v>3000000</v>
      </c>
      <c r="AV57" s="170">
        <f t="shared" si="31"/>
        <v>3000000</v>
      </c>
      <c r="AW57" s="170">
        <f t="shared" si="31"/>
        <v>3000000</v>
      </c>
      <c r="AX57" s="170">
        <f t="shared" si="31"/>
        <v>3000000</v>
      </c>
      <c r="AY57" s="170">
        <f t="shared" si="31"/>
        <v>3000000</v>
      </c>
      <c r="AZ57" s="170">
        <f t="shared" si="31"/>
        <v>3000000</v>
      </c>
      <c r="BA57" s="170">
        <f t="shared" si="31"/>
        <v>3000000</v>
      </c>
      <c r="BB57" s="170">
        <f t="shared" si="31"/>
        <v>3000000</v>
      </c>
      <c r="BC57" s="170">
        <f t="shared" si="31"/>
        <v>3000000</v>
      </c>
      <c r="BD57" s="170">
        <f t="shared" si="31"/>
        <v>3000000</v>
      </c>
      <c r="BE57" s="170">
        <f t="shared" si="31"/>
        <v>3000000</v>
      </c>
      <c r="BF57" s="170">
        <f>SUM(AT57:BE57)</f>
        <v>36000000</v>
      </c>
      <c r="BG57" s="57"/>
      <c r="BH57" s="76"/>
      <c r="BI57" s="77">
        <f>SUM(BI55-BI56)</f>
        <v>0</v>
      </c>
      <c r="BJ57" s="585" t="s">
        <v>77</v>
      </c>
      <c r="BK57" s="503"/>
      <c r="BL57" s="460"/>
      <c r="BM57" s="460"/>
      <c r="BN57" s="460"/>
      <c r="BO57" s="460"/>
      <c r="BP57" s="460"/>
      <c r="BQ57" s="460"/>
      <c r="BR57" s="460"/>
      <c r="BS57" s="460"/>
      <c r="BT57" s="460"/>
      <c r="BU57" s="460"/>
      <c r="BV57" s="460"/>
      <c r="BW57" s="460"/>
      <c r="BX57" s="460"/>
      <c r="BY57" s="460"/>
      <c r="BZ57" s="460"/>
      <c r="CA57" s="460"/>
      <c r="CB57" s="460"/>
      <c r="CC57" s="460"/>
    </row>
    <row r="58" spans="1:98" s="462" customFormat="1" ht="16.5" customHeight="1" x14ac:dyDescent="0.2">
      <c r="A58" s="1015" t="s">
        <v>43</v>
      </c>
      <c r="B58" s="1016"/>
      <c r="C58" s="171" t="s">
        <v>132</v>
      </c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  <c r="Q58" s="32"/>
      <c r="R58" s="32"/>
      <c r="S58" s="32"/>
      <c r="T58" s="174"/>
      <c r="U58" s="174"/>
      <c r="V58" s="174"/>
      <c r="W58" s="174"/>
      <c r="X58" s="174"/>
      <c r="Y58" s="174"/>
      <c r="Z58" s="174"/>
      <c r="AA58" s="174"/>
      <c r="AB58" s="174"/>
      <c r="AC58" s="174"/>
      <c r="AD58" s="174"/>
      <c r="AE58" s="175"/>
      <c r="AF58" s="32"/>
      <c r="AG58" s="174"/>
      <c r="AH58" s="174"/>
      <c r="AI58" s="174"/>
      <c r="AJ58" s="174"/>
      <c r="AK58" s="174"/>
      <c r="AL58" s="174"/>
      <c r="AM58" s="174"/>
      <c r="AN58" s="174"/>
      <c r="AO58" s="174"/>
      <c r="AP58" s="174"/>
      <c r="AQ58" s="174"/>
      <c r="AR58" s="174"/>
      <c r="AS58" s="176"/>
      <c r="AT58" s="174"/>
      <c r="AU58" s="174"/>
      <c r="AV58" s="174"/>
      <c r="AW58" s="174"/>
      <c r="AX58" s="174"/>
      <c r="AY58" s="174"/>
      <c r="AZ58" s="174"/>
      <c r="BA58" s="174"/>
      <c r="BB58" s="174"/>
      <c r="BC58" s="174"/>
      <c r="BD58" s="174"/>
      <c r="BE58" s="174"/>
      <c r="BF58" s="176"/>
      <c r="BG58" s="176"/>
      <c r="BH58" s="173"/>
      <c r="BI58" s="177"/>
      <c r="BJ58" s="980"/>
      <c r="BK58" s="426"/>
      <c r="BL58" s="426"/>
      <c r="BM58" s="426"/>
      <c r="BN58" s="426"/>
      <c r="BO58" s="426"/>
      <c r="BP58" s="545"/>
      <c r="BQ58" s="426"/>
      <c r="BR58" s="426"/>
      <c r="BS58" s="426"/>
      <c r="BT58" s="426"/>
      <c r="BU58" s="426"/>
      <c r="BV58" s="427"/>
      <c r="BW58" s="427"/>
      <c r="BX58" s="427"/>
      <c r="BY58" s="423"/>
      <c r="BZ58" s="428"/>
      <c r="CA58" s="427"/>
      <c r="CB58" s="427"/>
      <c r="CC58" s="460"/>
      <c r="CD58" s="460"/>
      <c r="CE58" s="460"/>
      <c r="CF58" s="460"/>
      <c r="CG58" s="460"/>
      <c r="CH58" s="461"/>
      <c r="CI58" s="460"/>
      <c r="CJ58" s="460"/>
      <c r="CK58" s="460"/>
      <c r="CL58" s="460"/>
      <c r="CM58" s="460"/>
      <c r="CN58" s="460"/>
      <c r="CO58" s="460"/>
      <c r="CP58" s="460"/>
      <c r="CQ58" s="460"/>
      <c r="CR58" s="460"/>
      <c r="CS58" s="460"/>
      <c r="CT58" s="460"/>
    </row>
    <row r="59" spans="1:98" s="462" customFormat="1" ht="16.5" customHeight="1" x14ac:dyDescent="0.2">
      <c r="A59" s="1017" t="s">
        <v>44</v>
      </c>
      <c r="B59" s="1018"/>
      <c r="C59" s="180" t="s">
        <v>151</v>
      </c>
      <c r="D59" s="181"/>
      <c r="E59" s="181"/>
      <c r="F59" s="181"/>
      <c r="G59" s="181"/>
      <c r="H59" s="181"/>
      <c r="I59" s="181"/>
      <c r="J59" s="181"/>
      <c r="K59" s="181"/>
      <c r="L59" s="181"/>
      <c r="M59" s="181"/>
      <c r="N59" s="181"/>
      <c r="O59" s="181"/>
      <c r="P59" s="181"/>
      <c r="Q59" s="181"/>
      <c r="R59" s="181"/>
      <c r="S59" s="181"/>
      <c r="T59" s="182"/>
      <c r="U59" s="182"/>
      <c r="V59" s="182"/>
      <c r="W59" s="182"/>
      <c r="X59" s="182"/>
      <c r="Y59" s="182"/>
      <c r="Z59" s="182"/>
      <c r="AA59" s="182"/>
      <c r="AB59" s="182"/>
      <c r="AC59" s="182"/>
      <c r="AD59" s="182"/>
      <c r="AE59" s="183"/>
      <c r="AF59" s="181"/>
      <c r="AG59" s="182"/>
      <c r="AH59" s="182"/>
      <c r="AI59" s="182"/>
      <c r="AJ59" s="182"/>
      <c r="AK59" s="182"/>
      <c r="AL59" s="182"/>
      <c r="AM59" s="182"/>
      <c r="AN59" s="182"/>
      <c r="AO59" s="182"/>
      <c r="AP59" s="182"/>
      <c r="AQ59" s="182"/>
      <c r="AR59" s="182"/>
      <c r="AS59" s="183"/>
      <c r="AT59" s="182"/>
      <c r="AU59" s="182"/>
      <c r="AV59" s="182"/>
      <c r="AW59" s="182"/>
      <c r="AX59" s="182"/>
      <c r="AY59" s="182"/>
      <c r="AZ59" s="182"/>
      <c r="BA59" s="182"/>
      <c r="BB59" s="182"/>
      <c r="BC59" s="182"/>
      <c r="BD59" s="182"/>
      <c r="BE59" s="182"/>
      <c r="BF59" s="183"/>
      <c r="BG59" s="183"/>
      <c r="BH59" s="179"/>
      <c r="BI59" s="184"/>
      <c r="BJ59" s="980"/>
      <c r="BK59" s="425"/>
      <c r="BL59" s="425"/>
      <c r="BM59" s="425"/>
      <c r="BN59" s="425"/>
      <c r="BO59" s="425"/>
      <c r="BP59" s="425"/>
      <c r="BQ59" s="425"/>
      <c r="BR59" s="425"/>
      <c r="BS59" s="425"/>
      <c r="BT59" s="425"/>
      <c r="BU59" s="425"/>
      <c r="BV59" s="425"/>
      <c r="BW59" s="425"/>
      <c r="BX59" s="425"/>
      <c r="BY59" s="425"/>
      <c r="BZ59" s="425"/>
      <c r="CA59" s="427"/>
      <c r="CB59" s="427"/>
      <c r="CC59" s="460">
        <v>1100000</v>
      </c>
      <c r="CD59" s="460"/>
      <c r="CE59" s="460"/>
      <c r="CF59" s="460"/>
      <c r="CG59" s="460"/>
      <c r="CH59" s="461"/>
      <c r="CI59" s="460"/>
      <c r="CJ59" s="460"/>
      <c r="CK59" s="460"/>
      <c r="CL59" s="460"/>
      <c r="CM59" s="460"/>
      <c r="CN59" s="460"/>
      <c r="CO59" s="460"/>
      <c r="CP59" s="460"/>
      <c r="CQ59" s="460"/>
      <c r="CR59" s="460"/>
      <c r="CS59" s="460"/>
      <c r="CT59" s="460"/>
    </row>
    <row r="60" spans="1:98" s="466" customFormat="1" ht="48.75" customHeight="1" x14ac:dyDescent="0.2">
      <c r="A60" s="1019" t="s">
        <v>45</v>
      </c>
      <c r="B60" s="1022" t="s">
        <v>46</v>
      </c>
      <c r="C60" s="1022" t="s">
        <v>62</v>
      </c>
      <c r="D60" s="1025" t="s">
        <v>47</v>
      </c>
      <c r="E60" s="1025"/>
      <c r="F60" s="1025"/>
      <c r="G60" s="1025"/>
      <c r="H60" s="1025"/>
      <c r="I60" s="1025"/>
      <c r="J60" s="1025"/>
      <c r="K60" s="1025"/>
      <c r="L60" s="1025"/>
      <c r="M60" s="1025"/>
      <c r="N60" s="1025"/>
      <c r="O60" s="1025"/>
      <c r="P60" s="1025"/>
      <c r="Q60" s="1025"/>
      <c r="R60" s="1022" t="s">
        <v>59</v>
      </c>
      <c r="S60" s="1036" t="s">
        <v>56</v>
      </c>
      <c r="T60" s="1037"/>
      <c r="U60" s="1037"/>
      <c r="V60" s="1037"/>
      <c r="W60" s="1037"/>
      <c r="X60" s="1037"/>
      <c r="Y60" s="1037"/>
      <c r="Z60" s="1037"/>
      <c r="AA60" s="1037"/>
      <c r="AB60" s="1037"/>
      <c r="AC60" s="1037"/>
      <c r="AD60" s="1037"/>
      <c r="AE60" s="1038"/>
      <c r="AF60" s="1039" t="s">
        <v>38</v>
      </c>
      <c r="AG60" s="1039"/>
      <c r="AH60" s="1039"/>
      <c r="AI60" s="1039"/>
      <c r="AJ60" s="1039"/>
      <c r="AK60" s="1039"/>
      <c r="AL60" s="1039"/>
      <c r="AM60" s="1039"/>
      <c r="AN60" s="1039"/>
      <c r="AO60" s="1039"/>
      <c r="AP60" s="1039"/>
      <c r="AQ60" s="1039"/>
      <c r="AR60" s="1039"/>
      <c r="AS60" s="1039"/>
      <c r="AT60" s="1040" t="s">
        <v>82</v>
      </c>
      <c r="AU60" s="1041"/>
      <c r="AV60" s="1041"/>
      <c r="AW60" s="1041"/>
      <c r="AX60" s="1041"/>
      <c r="AY60" s="1041"/>
      <c r="AZ60" s="1041"/>
      <c r="BA60" s="1041"/>
      <c r="BB60" s="1041"/>
      <c r="BC60" s="1041"/>
      <c r="BD60" s="1041"/>
      <c r="BE60" s="1041"/>
      <c r="BF60" s="1042"/>
      <c r="BG60" s="1022" t="s">
        <v>78</v>
      </c>
      <c r="BH60" s="1022" t="s">
        <v>561</v>
      </c>
      <c r="BI60" s="1026" t="s">
        <v>79</v>
      </c>
      <c r="BJ60" s="173"/>
      <c r="BK60" s="425"/>
      <c r="BL60" s="425"/>
      <c r="BM60" s="425"/>
      <c r="BN60" s="425"/>
      <c r="BO60" s="425"/>
      <c r="BP60" s="425"/>
      <c r="BQ60" s="425"/>
      <c r="BR60" s="425"/>
      <c r="BS60" s="425"/>
      <c r="BT60" s="425"/>
      <c r="BU60" s="425"/>
      <c r="BV60" s="425"/>
      <c r="BW60" s="425"/>
      <c r="BX60" s="425"/>
      <c r="BY60" s="425"/>
      <c r="BZ60" s="425"/>
      <c r="CA60" s="465"/>
      <c r="CB60" s="465"/>
    </row>
    <row r="61" spans="1:98" s="466" customFormat="1" ht="48.75" customHeight="1" x14ac:dyDescent="0.2">
      <c r="A61" s="1020"/>
      <c r="B61" s="1023"/>
      <c r="C61" s="1023"/>
      <c r="D61" s="1033" t="s">
        <v>57</v>
      </c>
      <c r="E61" s="1031" t="s">
        <v>58</v>
      </c>
      <c r="F61" s="1032"/>
      <c r="G61" s="1032"/>
      <c r="H61" s="1032"/>
      <c r="I61" s="1032"/>
      <c r="J61" s="1032"/>
      <c r="K61" s="1032"/>
      <c r="L61" s="1032"/>
      <c r="M61" s="1032"/>
      <c r="N61" s="1032"/>
      <c r="O61" s="1032"/>
      <c r="P61" s="1032"/>
      <c r="Q61" s="1032"/>
      <c r="R61" s="1023"/>
      <c r="S61" s="1033" t="s">
        <v>57</v>
      </c>
      <c r="T61" s="1031" t="s">
        <v>58</v>
      </c>
      <c r="U61" s="1032"/>
      <c r="V61" s="1032"/>
      <c r="W61" s="1032"/>
      <c r="X61" s="1032"/>
      <c r="Y61" s="1032"/>
      <c r="Z61" s="1032"/>
      <c r="AA61" s="1032"/>
      <c r="AB61" s="1032"/>
      <c r="AC61" s="1032"/>
      <c r="AD61" s="1032"/>
      <c r="AE61" s="1035"/>
      <c r="AF61" s="1033" t="s">
        <v>57</v>
      </c>
      <c r="AG61" s="1031" t="s">
        <v>58</v>
      </c>
      <c r="AH61" s="1032"/>
      <c r="AI61" s="1032"/>
      <c r="AJ61" s="1032"/>
      <c r="AK61" s="1032"/>
      <c r="AL61" s="1032"/>
      <c r="AM61" s="1032"/>
      <c r="AN61" s="1032"/>
      <c r="AO61" s="1032"/>
      <c r="AP61" s="1032"/>
      <c r="AQ61" s="1032"/>
      <c r="AR61" s="1032"/>
      <c r="AS61" s="1035"/>
      <c r="AT61" s="1043"/>
      <c r="AU61" s="1044"/>
      <c r="AV61" s="1044"/>
      <c r="AW61" s="1044"/>
      <c r="AX61" s="1044"/>
      <c r="AY61" s="1044"/>
      <c r="AZ61" s="1044"/>
      <c r="BA61" s="1044"/>
      <c r="BB61" s="1044"/>
      <c r="BC61" s="1044"/>
      <c r="BD61" s="1044"/>
      <c r="BE61" s="1044"/>
      <c r="BF61" s="1045"/>
      <c r="BG61" s="1023"/>
      <c r="BH61" s="1023"/>
      <c r="BI61" s="1027"/>
      <c r="BJ61" s="173"/>
      <c r="BK61" s="425"/>
      <c r="BL61" s="425"/>
      <c r="BM61" s="425"/>
      <c r="BN61" s="425"/>
      <c r="BO61" s="425"/>
      <c r="BP61" s="425"/>
      <c r="BQ61" s="425"/>
      <c r="BR61" s="425"/>
      <c r="BS61" s="425"/>
      <c r="BT61" s="425"/>
      <c r="BU61" s="425"/>
      <c r="BV61" s="425"/>
      <c r="BW61" s="425"/>
      <c r="BX61" s="425"/>
      <c r="BY61" s="425"/>
      <c r="BZ61" s="425"/>
      <c r="CA61" s="465"/>
      <c r="CB61" s="465"/>
    </row>
    <row r="62" spans="1:98" s="471" customFormat="1" ht="28.5" customHeight="1" x14ac:dyDescent="0.2">
      <c r="A62" s="1021"/>
      <c r="B62" s="1024"/>
      <c r="C62" s="1024"/>
      <c r="D62" s="1034"/>
      <c r="E62" s="35">
        <v>1</v>
      </c>
      <c r="F62" s="35">
        <v>2</v>
      </c>
      <c r="G62" s="35">
        <v>3</v>
      </c>
      <c r="H62" s="35">
        <v>4</v>
      </c>
      <c r="I62" s="35">
        <v>5</v>
      </c>
      <c r="J62" s="35">
        <v>6</v>
      </c>
      <c r="K62" s="35">
        <v>7</v>
      </c>
      <c r="L62" s="35">
        <v>8</v>
      </c>
      <c r="M62" s="35">
        <v>9</v>
      </c>
      <c r="N62" s="35">
        <v>10</v>
      </c>
      <c r="O62" s="35">
        <v>11</v>
      </c>
      <c r="P62" s="35">
        <v>12</v>
      </c>
      <c r="Q62" s="35" t="s">
        <v>61</v>
      </c>
      <c r="R62" s="1024"/>
      <c r="S62" s="1034"/>
      <c r="T62" s="35">
        <v>1</v>
      </c>
      <c r="U62" s="35">
        <v>2</v>
      </c>
      <c r="V62" s="35">
        <v>3</v>
      </c>
      <c r="W62" s="35">
        <v>4</v>
      </c>
      <c r="X62" s="35">
        <v>5</v>
      </c>
      <c r="Y62" s="35">
        <v>6</v>
      </c>
      <c r="Z62" s="35">
        <v>7</v>
      </c>
      <c r="AA62" s="35">
        <v>8</v>
      </c>
      <c r="AB62" s="35">
        <v>9</v>
      </c>
      <c r="AC62" s="35">
        <v>10</v>
      </c>
      <c r="AD62" s="35">
        <v>11</v>
      </c>
      <c r="AE62" s="35">
        <v>12</v>
      </c>
      <c r="AF62" s="1034"/>
      <c r="AG62" s="35">
        <v>1</v>
      </c>
      <c r="AH62" s="35">
        <v>2</v>
      </c>
      <c r="AI62" s="35">
        <v>3</v>
      </c>
      <c r="AJ62" s="35">
        <v>4</v>
      </c>
      <c r="AK62" s="35">
        <v>5</v>
      </c>
      <c r="AL62" s="35">
        <v>6</v>
      </c>
      <c r="AM62" s="35">
        <v>7</v>
      </c>
      <c r="AN62" s="35">
        <v>8</v>
      </c>
      <c r="AO62" s="35">
        <v>9</v>
      </c>
      <c r="AP62" s="35">
        <v>10</v>
      </c>
      <c r="AQ62" s="35">
        <v>11</v>
      </c>
      <c r="AR62" s="35">
        <v>12</v>
      </c>
      <c r="AS62" s="35" t="s">
        <v>51</v>
      </c>
      <c r="AT62" s="266">
        <v>1</v>
      </c>
      <c r="AU62" s="266">
        <v>2</v>
      </c>
      <c r="AV62" s="266">
        <v>3</v>
      </c>
      <c r="AW62" s="266">
        <v>4</v>
      </c>
      <c r="AX62" s="266">
        <v>5</v>
      </c>
      <c r="AY62" s="266">
        <v>6</v>
      </c>
      <c r="AZ62" s="266">
        <v>7</v>
      </c>
      <c r="BA62" s="266">
        <v>8</v>
      </c>
      <c r="BB62" s="266">
        <v>9</v>
      </c>
      <c r="BC62" s="266">
        <v>10</v>
      </c>
      <c r="BD62" s="266">
        <v>11</v>
      </c>
      <c r="BE62" s="266">
        <v>12</v>
      </c>
      <c r="BF62" s="35" t="s">
        <v>51</v>
      </c>
      <c r="BG62" s="1024"/>
      <c r="BH62" s="1024"/>
      <c r="BI62" s="1028"/>
      <c r="BJ62" s="7"/>
      <c r="BK62" s="470"/>
      <c r="BL62" s="470"/>
      <c r="BM62" s="470"/>
      <c r="BN62" s="470"/>
      <c r="BO62" s="470"/>
      <c r="BP62" s="470"/>
      <c r="BQ62" s="470"/>
      <c r="BR62" s="470"/>
      <c r="BS62" s="470"/>
      <c r="BT62" s="470"/>
      <c r="BU62" s="470"/>
      <c r="BV62" s="470"/>
      <c r="BW62" s="470"/>
      <c r="BX62" s="470"/>
      <c r="BY62" s="470"/>
      <c r="BZ62" s="470"/>
      <c r="CA62" s="470"/>
      <c r="CB62" s="470"/>
    </row>
    <row r="63" spans="1:98" s="469" customFormat="1" ht="24.75" customHeight="1" thickBot="1" x14ac:dyDescent="0.25">
      <c r="A63" s="58"/>
      <c r="B63" s="101" t="s">
        <v>586</v>
      </c>
      <c r="C63" s="38" t="s">
        <v>65</v>
      </c>
      <c r="D63" s="107">
        <v>24</v>
      </c>
      <c r="E63" s="107">
        <v>2</v>
      </c>
      <c r="F63" s="39">
        <v>2</v>
      </c>
      <c r="G63" s="39">
        <v>2</v>
      </c>
      <c r="H63" s="39">
        <v>2</v>
      </c>
      <c r="I63" s="39">
        <v>2</v>
      </c>
      <c r="J63" s="39">
        <v>2</v>
      </c>
      <c r="K63" s="39">
        <v>2</v>
      </c>
      <c r="L63" s="39">
        <v>2</v>
      </c>
      <c r="M63" s="39">
        <v>2</v>
      </c>
      <c r="N63" s="39">
        <v>2</v>
      </c>
      <c r="O63" s="39">
        <v>2</v>
      </c>
      <c r="P63" s="39">
        <v>2</v>
      </c>
      <c r="Q63" s="40">
        <f>SUM(E63:P63)</f>
        <v>24</v>
      </c>
      <c r="R63" s="108" t="s">
        <v>124</v>
      </c>
      <c r="S63" s="109">
        <v>2135000</v>
      </c>
      <c r="T63" s="109">
        <v>2100657</v>
      </c>
      <c r="U63" s="109">
        <v>2100657</v>
      </c>
      <c r="V63" s="109">
        <v>2100657</v>
      </c>
      <c r="W63" s="109">
        <v>2100657</v>
      </c>
      <c r="X63" s="109">
        <v>2100657</v>
      </c>
      <c r="Y63" s="109">
        <v>2100657</v>
      </c>
      <c r="Z63" s="109">
        <v>2100657</v>
      </c>
      <c r="AA63" s="109">
        <v>2100657</v>
      </c>
      <c r="AB63" s="109">
        <v>2100657</v>
      </c>
      <c r="AC63" s="109">
        <v>2100657</v>
      </c>
      <c r="AD63" s="109">
        <v>2100657</v>
      </c>
      <c r="AE63" s="109">
        <v>2100657</v>
      </c>
      <c r="AF63" s="94">
        <f t="shared" ref="AF63" si="32">SUM(Q63*S63)</f>
        <v>51240000</v>
      </c>
      <c r="AG63" s="95">
        <f>T63*E63</f>
        <v>4201314</v>
      </c>
      <c r="AH63" s="95">
        <f>U63*F63</f>
        <v>4201314</v>
      </c>
      <c r="AI63" s="95">
        <f t="shared" ref="AI63:AR63" si="33">V63*G63</f>
        <v>4201314</v>
      </c>
      <c r="AJ63" s="95">
        <f t="shared" si="33"/>
        <v>4201314</v>
      </c>
      <c r="AK63" s="95">
        <f t="shared" si="33"/>
        <v>4201314</v>
      </c>
      <c r="AL63" s="95">
        <f t="shared" si="33"/>
        <v>4201314</v>
      </c>
      <c r="AM63" s="95">
        <f t="shared" si="33"/>
        <v>4201314</v>
      </c>
      <c r="AN63" s="95">
        <f t="shared" si="33"/>
        <v>4201314</v>
      </c>
      <c r="AO63" s="95">
        <f t="shared" si="33"/>
        <v>4201314</v>
      </c>
      <c r="AP63" s="95">
        <f t="shared" si="33"/>
        <v>4201314</v>
      </c>
      <c r="AQ63" s="95">
        <f t="shared" si="33"/>
        <v>4201314</v>
      </c>
      <c r="AR63" s="95">
        <f t="shared" si="33"/>
        <v>4201314</v>
      </c>
      <c r="AS63" s="96">
        <f t="shared" ref="AS63" si="34">SUM(AG63:AR63)</f>
        <v>50415768</v>
      </c>
      <c r="AT63" s="95"/>
      <c r="AU63" s="95"/>
      <c r="AV63" s="95"/>
      <c r="AW63" s="95"/>
      <c r="AX63" s="95"/>
      <c r="AY63" s="95"/>
      <c r="AZ63" s="95"/>
      <c r="BA63" s="95"/>
      <c r="BB63" s="95"/>
      <c r="BC63" s="95"/>
      <c r="BD63" s="95"/>
      <c r="BE63" s="95"/>
      <c r="BF63" s="97">
        <f>SUM(AT63:BE63)</f>
        <v>0</v>
      </c>
      <c r="BG63" s="98">
        <f>AF63-AS63-BF63</f>
        <v>824232</v>
      </c>
      <c r="BH63" s="99">
        <f>S63*D63</f>
        <v>51240000</v>
      </c>
      <c r="BI63" s="100">
        <f>BH63-AS63-BF63</f>
        <v>824232</v>
      </c>
      <c r="BJ63" s="268">
        <f>SUM(Q63/D63)</f>
        <v>1</v>
      </c>
      <c r="BK63" s="485"/>
      <c r="BL63" s="485"/>
      <c r="BM63" s="485"/>
      <c r="BN63" s="485"/>
      <c r="BO63" s="485"/>
      <c r="BP63" s="583"/>
      <c r="BQ63" s="583"/>
      <c r="BR63" s="583"/>
      <c r="BS63" s="583"/>
      <c r="BT63" s="583"/>
      <c r="BU63" s="583"/>
      <c r="BV63" s="583"/>
      <c r="BW63" s="583"/>
      <c r="BX63" s="583"/>
      <c r="BY63" s="583"/>
      <c r="BZ63" s="583"/>
      <c r="CA63" s="583"/>
      <c r="CB63" s="583"/>
    </row>
    <row r="64" spans="1:98" s="514" customFormat="1" ht="24.75" customHeight="1" thickBot="1" x14ac:dyDescent="0.25">
      <c r="A64" s="62"/>
      <c r="B64" s="63" t="s">
        <v>15</v>
      </c>
      <c r="C64" s="63"/>
      <c r="D64" s="64"/>
      <c r="E64" s="65"/>
      <c r="F64" s="65"/>
      <c r="G64" s="65"/>
      <c r="H64" s="65"/>
      <c r="I64" s="65"/>
      <c r="J64" s="65"/>
      <c r="K64" s="65"/>
      <c r="L64" s="65"/>
      <c r="M64" s="65"/>
      <c r="N64" s="65"/>
      <c r="O64" s="65"/>
      <c r="P64" s="65"/>
      <c r="Q64" s="66"/>
      <c r="R64" s="102"/>
      <c r="S64" s="64"/>
      <c r="T64" s="67"/>
      <c r="U64" s="67"/>
      <c r="V64" s="67"/>
      <c r="W64" s="67"/>
      <c r="X64" s="67"/>
      <c r="Y64" s="67"/>
      <c r="Z64" s="67"/>
      <c r="AA64" s="67"/>
      <c r="AB64" s="67"/>
      <c r="AC64" s="67"/>
      <c r="AD64" s="67"/>
      <c r="AE64" s="67"/>
      <c r="AF64" s="103">
        <f>SUM(AF63:AF63)</f>
        <v>51240000</v>
      </c>
      <c r="AG64" s="103">
        <f>SUM(AG63:AG63)</f>
        <v>4201314</v>
      </c>
      <c r="AH64" s="103">
        <f>SUM(AH63:AH63)</f>
        <v>4201314</v>
      </c>
      <c r="AI64" s="103">
        <f t="shared" ref="AI64:AR64" si="35">SUM(AI63:AI63)</f>
        <v>4201314</v>
      </c>
      <c r="AJ64" s="103">
        <f t="shared" si="35"/>
        <v>4201314</v>
      </c>
      <c r="AK64" s="103">
        <f t="shared" si="35"/>
        <v>4201314</v>
      </c>
      <c r="AL64" s="103">
        <f t="shared" si="35"/>
        <v>4201314</v>
      </c>
      <c r="AM64" s="103">
        <f t="shared" si="35"/>
        <v>4201314</v>
      </c>
      <c r="AN64" s="103">
        <f t="shared" si="35"/>
        <v>4201314</v>
      </c>
      <c r="AO64" s="103">
        <f t="shared" si="35"/>
        <v>4201314</v>
      </c>
      <c r="AP64" s="103">
        <f t="shared" si="35"/>
        <v>4201314</v>
      </c>
      <c r="AQ64" s="103">
        <f t="shared" si="35"/>
        <v>4201314</v>
      </c>
      <c r="AR64" s="103">
        <f t="shared" si="35"/>
        <v>4201314</v>
      </c>
      <c r="AS64" s="103">
        <f>SUM(AS63:AS63)</f>
        <v>50415768</v>
      </c>
      <c r="AT64" s="103">
        <f>SUM(AT63:AT63)</f>
        <v>0</v>
      </c>
      <c r="AU64" s="103">
        <f t="shared" ref="AU64:BE64" si="36">SUM(AU63:AU63)</f>
        <v>0</v>
      </c>
      <c r="AV64" s="103">
        <f t="shared" si="36"/>
        <v>0</v>
      </c>
      <c r="AW64" s="103">
        <f t="shared" si="36"/>
        <v>0</v>
      </c>
      <c r="AX64" s="103">
        <f t="shared" si="36"/>
        <v>0</v>
      </c>
      <c r="AY64" s="103">
        <f t="shared" si="36"/>
        <v>0</v>
      </c>
      <c r="AZ64" s="103">
        <f t="shared" si="36"/>
        <v>0</v>
      </c>
      <c r="BA64" s="103">
        <f t="shared" si="36"/>
        <v>0</v>
      </c>
      <c r="BB64" s="103">
        <f t="shared" si="36"/>
        <v>0</v>
      </c>
      <c r="BC64" s="103">
        <f t="shared" si="36"/>
        <v>0</v>
      </c>
      <c r="BD64" s="103">
        <f t="shared" si="36"/>
        <v>0</v>
      </c>
      <c r="BE64" s="103">
        <f t="shared" si="36"/>
        <v>0</v>
      </c>
      <c r="BF64" s="103">
        <f>SUM(BF63:BF63)</f>
        <v>0</v>
      </c>
      <c r="BG64" s="104">
        <f>AF64-AS64-BF64</f>
        <v>824232</v>
      </c>
      <c r="BH64" s="103">
        <f>SUM(BH63:BH63)</f>
        <v>51240000</v>
      </c>
      <c r="BI64" s="103">
        <f>SUM(BI63:BI63)</f>
        <v>824232</v>
      </c>
      <c r="BJ64" s="981">
        <f>SUM(BJ63)</f>
        <v>1</v>
      </c>
      <c r="BK64" s="574"/>
      <c r="BL64" s="574"/>
      <c r="BM64" s="574"/>
      <c r="BN64" s="574"/>
      <c r="BO64" s="574"/>
      <c r="BP64" s="574"/>
      <c r="BQ64" s="574"/>
      <c r="BR64" s="574"/>
      <c r="BS64" s="574"/>
      <c r="BT64" s="574"/>
      <c r="BU64" s="574"/>
      <c r="BV64" s="574"/>
      <c r="BW64" s="574"/>
      <c r="BX64" s="574"/>
      <c r="BY64" s="574"/>
      <c r="BZ64" s="574"/>
      <c r="CA64" s="574"/>
      <c r="CB64" s="574"/>
    </row>
    <row r="65" spans="1:98" s="462" customFormat="1" ht="24.75" customHeight="1" x14ac:dyDescent="0.2">
      <c r="A65" s="70"/>
      <c r="B65" s="29"/>
      <c r="C65" s="29"/>
      <c r="D65" s="70"/>
      <c r="E65" s="70"/>
      <c r="F65" s="70"/>
      <c r="G65" s="70"/>
      <c r="H65" s="70"/>
      <c r="I65" s="70"/>
      <c r="J65" s="70"/>
      <c r="K65" s="70"/>
      <c r="L65" s="70"/>
      <c r="M65" s="70"/>
      <c r="N65" s="70"/>
      <c r="O65" s="70"/>
      <c r="P65" s="70"/>
      <c r="Q65" s="70"/>
      <c r="R65" s="29"/>
      <c r="S65" s="29"/>
      <c r="T65" s="29"/>
      <c r="U65" s="29"/>
      <c r="V65" s="29"/>
      <c r="W65" s="29"/>
      <c r="X65" s="29"/>
      <c r="Y65" s="29"/>
      <c r="Z65" s="29"/>
      <c r="AA65" s="29"/>
      <c r="AB65" s="29"/>
      <c r="AC65" s="29"/>
      <c r="AD65" s="29"/>
      <c r="AE65" s="57"/>
      <c r="AF65" s="29"/>
      <c r="AG65" s="29"/>
      <c r="AH65" s="29"/>
      <c r="AI65" s="29"/>
      <c r="AJ65" s="29"/>
      <c r="AK65" s="29"/>
      <c r="AL65" s="29"/>
      <c r="AM65" s="29"/>
      <c r="AN65" s="29"/>
      <c r="AO65" s="29"/>
      <c r="AP65" s="29"/>
      <c r="AQ65" s="29"/>
      <c r="AR65" s="29"/>
      <c r="AS65" s="71"/>
      <c r="AT65" s="29"/>
      <c r="AU65" s="29"/>
      <c r="AV65" s="29"/>
      <c r="AW65" s="29"/>
      <c r="AX65" s="29"/>
      <c r="AY65" s="29"/>
      <c r="AZ65" s="29"/>
      <c r="BA65" s="29"/>
      <c r="BB65" s="29"/>
      <c r="BC65" s="29"/>
      <c r="BD65" s="29"/>
      <c r="BE65" s="29"/>
      <c r="BF65" s="72">
        <f>SUM(AS64+BF64)</f>
        <v>50415768</v>
      </c>
      <c r="BG65" s="73">
        <f>AF64-AS64-BF64</f>
        <v>824232</v>
      </c>
      <c r="BH65" s="74">
        <f>SUM(BI64+AS64+BF64)</f>
        <v>51240000</v>
      </c>
      <c r="BI65" s="75">
        <f>SUM(BG64)</f>
        <v>824232</v>
      </c>
      <c r="BJ65" s="585" t="s">
        <v>78</v>
      </c>
      <c r="BK65" s="503"/>
      <c r="BL65" s="460"/>
      <c r="BM65" s="460"/>
      <c r="BN65" s="460"/>
      <c r="BO65" s="460"/>
      <c r="BP65" s="460"/>
      <c r="BQ65" s="460"/>
      <c r="BR65" s="460"/>
      <c r="BS65" s="460"/>
      <c r="BT65" s="460"/>
      <c r="BU65" s="460"/>
      <c r="BV65" s="460"/>
      <c r="BW65" s="460"/>
      <c r="BX65" s="460"/>
      <c r="BY65" s="460"/>
      <c r="BZ65" s="460"/>
      <c r="CA65" s="460"/>
      <c r="CB65" s="460"/>
      <c r="CC65" s="460"/>
    </row>
    <row r="66" spans="1:98" s="462" customFormat="1" ht="24.75" customHeight="1" x14ac:dyDescent="0.2">
      <c r="A66" s="70"/>
      <c r="B66" s="29"/>
      <c r="C66" s="29"/>
      <c r="D66" s="70"/>
      <c r="E66" s="70"/>
      <c r="F66" s="70"/>
      <c r="G66" s="70"/>
      <c r="H66" s="70"/>
      <c r="I66" s="70"/>
      <c r="J66" s="70"/>
      <c r="K66" s="70"/>
      <c r="L66" s="70"/>
      <c r="M66" s="70"/>
      <c r="N66" s="70"/>
      <c r="O66" s="70"/>
      <c r="P66" s="70"/>
      <c r="Q66" s="70"/>
      <c r="R66" s="29"/>
      <c r="S66" s="29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57"/>
      <c r="AF66" s="29"/>
      <c r="AG66" s="29"/>
      <c r="AH66" s="29"/>
      <c r="AI66" s="29"/>
      <c r="AJ66" s="29"/>
      <c r="AK66" s="29"/>
      <c r="AL66" s="29"/>
      <c r="AM66" s="29"/>
      <c r="AN66" s="29"/>
      <c r="AO66" s="29"/>
      <c r="AP66" s="29"/>
      <c r="AQ66" s="29"/>
      <c r="AR66" s="29"/>
      <c r="AS66" s="57"/>
      <c r="AT66" s="170">
        <f>SUM(AG64+AT64)</f>
        <v>4201314</v>
      </c>
      <c r="AU66" s="170">
        <f t="shared" ref="AU66:BE66" si="37">SUM(AH64+AU64)</f>
        <v>4201314</v>
      </c>
      <c r="AV66" s="170">
        <f t="shared" si="37"/>
        <v>4201314</v>
      </c>
      <c r="AW66" s="170">
        <f t="shared" si="37"/>
        <v>4201314</v>
      </c>
      <c r="AX66" s="170">
        <f t="shared" si="37"/>
        <v>4201314</v>
      </c>
      <c r="AY66" s="170">
        <f t="shared" si="37"/>
        <v>4201314</v>
      </c>
      <c r="AZ66" s="170">
        <f t="shared" si="37"/>
        <v>4201314</v>
      </c>
      <c r="BA66" s="170">
        <f t="shared" si="37"/>
        <v>4201314</v>
      </c>
      <c r="BB66" s="170">
        <f t="shared" si="37"/>
        <v>4201314</v>
      </c>
      <c r="BC66" s="170">
        <f t="shared" si="37"/>
        <v>4201314</v>
      </c>
      <c r="BD66" s="170">
        <f t="shared" si="37"/>
        <v>4201314</v>
      </c>
      <c r="BE66" s="170">
        <f t="shared" si="37"/>
        <v>4201314</v>
      </c>
      <c r="BF66" s="170">
        <f>SUM(AT66:BE66)</f>
        <v>50415768</v>
      </c>
      <c r="BG66" s="57"/>
      <c r="BH66" s="76"/>
      <c r="BI66" s="77">
        <f>SUM(BI64-BI65)</f>
        <v>0</v>
      </c>
      <c r="BJ66" s="585" t="s">
        <v>77</v>
      </c>
      <c r="BK66" s="503"/>
      <c r="BL66" s="460"/>
      <c r="BM66" s="460"/>
      <c r="BN66" s="460"/>
      <c r="BO66" s="460"/>
      <c r="BP66" s="460"/>
      <c r="BQ66" s="460"/>
      <c r="BR66" s="460"/>
      <c r="BS66" s="460"/>
      <c r="BT66" s="460"/>
      <c r="BU66" s="460"/>
      <c r="BV66" s="460"/>
      <c r="BW66" s="460"/>
      <c r="BX66" s="460"/>
      <c r="BY66" s="460"/>
      <c r="BZ66" s="460"/>
      <c r="CA66" s="460"/>
      <c r="CB66" s="460"/>
      <c r="CC66" s="460"/>
    </row>
    <row r="67" spans="1:98" s="462" customFormat="1" ht="16.5" customHeight="1" x14ac:dyDescent="0.2">
      <c r="A67" s="1015" t="s">
        <v>43</v>
      </c>
      <c r="B67" s="1016"/>
      <c r="C67" s="171" t="s">
        <v>133</v>
      </c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174"/>
      <c r="U67" s="174"/>
      <c r="V67" s="174"/>
      <c r="W67" s="174"/>
      <c r="X67" s="174"/>
      <c r="Y67" s="174"/>
      <c r="Z67" s="174"/>
      <c r="AA67" s="174"/>
      <c r="AB67" s="174"/>
      <c r="AC67" s="174"/>
      <c r="AD67" s="174"/>
      <c r="AE67" s="175"/>
      <c r="AF67" s="32"/>
      <c r="AG67" s="174"/>
      <c r="AH67" s="174"/>
      <c r="AI67" s="174"/>
      <c r="AJ67" s="174"/>
      <c r="AK67" s="174"/>
      <c r="AL67" s="174"/>
      <c r="AM67" s="174"/>
      <c r="AN67" s="174"/>
      <c r="AO67" s="174"/>
      <c r="AP67" s="174"/>
      <c r="AQ67" s="174"/>
      <c r="AR67" s="174"/>
      <c r="AS67" s="176"/>
      <c r="AT67" s="174"/>
      <c r="AU67" s="174"/>
      <c r="AV67" s="174"/>
      <c r="AW67" s="174"/>
      <c r="AX67" s="174"/>
      <c r="AY67" s="174"/>
      <c r="AZ67" s="174"/>
      <c r="BA67" s="174"/>
      <c r="BB67" s="174"/>
      <c r="BC67" s="174"/>
      <c r="BD67" s="174"/>
      <c r="BE67" s="174"/>
      <c r="BF67" s="176"/>
      <c r="BG67" s="176"/>
      <c r="BH67" s="173"/>
      <c r="BI67" s="177"/>
      <c r="BJ67" s="980"/>
      <c r="BK67" s="426"/>
      <c r="BL67" s="426"/>
      <c r="BM67" s="426"/>
      <c r="BN67" s="426"/>
      <c r="BO67" s="426"/>
      <c r="BP67" s="545"/>
      <c r="BQ67" s="426"/>
      <c r="BR67" s="426"/>
      <c r="BS67" s="426"/>
      <c r="BT67" s="426"/>
      <c r="BU67" s="426"/>
      <c r="BV67" s="427"/>
      <c r="BW67" s="427"/>
      <c r="BX67" s="427"/>
      <c r="BY67" s="423"/>
      <c r="BZ67" s="428"/>
      <c r="CA67" s="427"/>
      <c r="CB67" s="427"/>
      <c r="CC67" s="460"/>
      <c r="CD67" s="460"/>
      <c r="CE67" s="460"/>
      <c r="CF67" s="460"/>
      <c r="CG67" s="460"/>
      <c r="CH67" s="461"/>
      <c r="CI67" s="460"/>
      <c r="CJ67" s="460"/>
      <c r="CK67" s="460"/>
      <c r="CL67" s="460"/>
      <c r="CM67" s="460"/>
      <c r="CN67" s="460"/>
      <c r="CO67" s="460"/>
      <c r="CP67" s="460"/>
      <c r="CQ67" s="460"/>
      <c r="CR67" s="460"/>
      <c r="CS67" s="460"/>
      <c r="CT67" s="460"/>
    </row>
    <row r="68" spans="1:98" s="462" customFormat="1" ht="16.5" customHeight="1" x14ac:dyDescent="0.2">
      <c r="A68" s="1017" t="s">
        <v>44</v>
      </c>
      <c r="B68" s="1018"/>
      <c r="C68" s="180" t="s">
        <v>151</v>
      </c>
      <c r="D68" s="181"/>
      <c r="E68" s="181"/>
      <c r="F68" s="181"/>
      <c r="G68" s="181"/>
      <c r="H68" s="181"/>
      <c r="I68" s="181"/>
      <c r="J68" s="181"/>
      <c r="K68" s="181"/>
      <c r="L68" s="181"/>
      <c r="M68" s="181"/>
      <c r="N68" s="181"/>
      <c r="O68" s="181"/>
      <c r="P68" s="181"/>
      <c r="Q68" s="181"/>
      <c r="R68" s="181"/>
      <c r="S68" s="181"/>
      <c r="T68" s="182"/>
      <c r="U68" s="182"/>
      <c r="V68" s="182"/>
      <c r="W68" s="182"/>
      <c r="X68" s="182"/>
      <c r="Y68" s="182"/>
      <c r="Z68" s="182"/>
      <c r="AA68" s="182"/>
      <c r="AB68" s="182"/>
      <c r="AC68" s="182"/>
      <c r="AD68" s="182"/>
      <c r="AE68" s="183"/>
      <c r="AF68" s="181"/>
      <c r="AG68" s="182"/>
      <c r="AH68" s="182"/>
      <c r="AI68" s="182"/>
      <c r="AJ68" s="182"/>
      <c r="AK68" s="182"/>
      <c r="AL68" s="182"/>
      <c r="AM68" s="182"/>
      <c r="AN68" s="182"/>
      <c r="AO68" s="182"/>
      <c r="AP68" s="182"/>
      <c r="AQ68" s="182"/>
      <c r="AR68" s="182"/>
      <c r="AS68" s="183"/>
      <c r="AT68" s="182"/>
      <c r="AU68" s="182"/>
      <c r="AV68" s="182"/>
      <c r="AW68" s="182"/>
      <c r="AX68" s="182"/>
      <c r="AY68" s="182"/>
      <c r="AZ68" s="182"/>
      <c r="BA68" s="182"/>
      <c r="BB68" s="182"/>
      <c r="BC68" s="182"/>
      <c r="BD68" s="182"/>
      <c r="BE68" s="182"/>
      <c r="BF68" s="183"/>
      <c r="BG68" s="183"/>
      <c r="BH68" s="179"/>
      <c r="BI68" s="184"/>
      <c r="BJ68" s="980"/>
      <c r="BK68" s="425"/>
      <c r="BL68" s="425"/>
      <c r="BM68" s="425"/>
      <c r="BN68" s="425"/>
      <c r="BO68" s="425"/>
      <c r="BP68" s="425"/>
      <c r="BQ68" s="425"/>
      <c r="BR68" s="425"/>
      <c r="BS68" s="425"/>
      <c r="BT68" s="425"/>
      <c r="BU68" s="425"/>
      <c r="BV68" s="425"/>
      <c r="BW68" s="425"/>
      <c r="BX68" s="425"/>
      <c r="BY68" s="425"/>
      <c r="BZ68" s="425"/>
      <c r="CA68" s="427"/>
      <c r="CB68" s="427"/>
      <c r="CC68" s="460">
        <v>1100000</v>
      </c>
      <c r="CD68" s="460"/>
      <c r="CE68" s="460"/>
      <c r="CF68" s="460"/>
      <c r="CG68" s="460"/>
      <c r="CH68" s="461"/>
      <c r="CI68" s="460"/>
      <c r="CJ68" s="460"/>
      <c r="CK68" s="460"/>
      <c r="CL68" s="460"/>
      <c r="CM68" s="460"/>
      <c r="CN68" s="460"/>
      <c r="CO68" s="460"/>
      <c r="CP68" s="460"/>
      <c r="CQ68" s="460"/>
      <c r="CR68" s="460"/>
      <c r="CS68" s="460"/>
      <c r="CT68" s="460"/>
    </row>
    <row r="69" spans="1:98" s="466" customFormat="1" ht="48.75" customHeight="1" x14ac:dyDescent="0.2">
      <c r="A69" s="1019" t="s">
        <v>45</v>
      </c>
      <c r="B69" s="1022" t="s">
        <v>46</v>
      </c>
      <c r="C69" s="1022" t="s">
        <v>62</v>
      </c>
      <c r="D69" s="1025" t="s">
        <v>47</v>
      </c>
      <c r="E69" s="1025"/>
      <c r="F69" s="1025"/>
      <c r="G69" s="1025"/>
      <c r="H69" s="1025"/>
      <c r="I69" s="1025"/>
      <c r="J69" s="1025"/>
      <c r="K69" s="1025"/>
      <c r="L69" s="1025"/>
      <c r="M69" s="1025"/>
      <c r="N69" s="1025"/>
      <c r="O69" s="1025"/>
      <c r="P69" s="1025"/>
      <c r="Q69" s="1025"/>
      <c r="R69" s="1022" t="s">
        <v>59</v>
      </c>
      <c r="S69" s="1036" t="s">
        <v>56</v>
      </c>
      <c r="T69" s="1037"/>
      <c r="U69" s="1037"/>
      <c r="V69" s="1037"/>
      <c r="W69" s="1037"/>
      <c r="X69" s="1037"/>
      <c r="Y69" s="1037"/>
      <c r="Z69" s="1037"/>
      <c r="AA69" s="1037"/>
      <c r="AB69" s="1037"/>
      <c r="AC69" s="1037"/>
      <c r="AD69" s="1037"/>
      <c r="AE69" s="1038"/>
      <c r="AF69" s="1039" t="s">
        <v>38</v>
      </c>
      <c r="AG69" s="1039"/>
      <c r="AH69" s="1039"/>
      <c r="AI69" s="1039"/>
      <c r="AJ69" s="1039"/>
      <c r="AK69" s="1039"/>
      <c r="AL69" s="1039"/>
      <c r="AM69" s="1039"/>
      <c r="AN69" s="1039"/>
      <c r="AO69" s="1039"/>
      <c r="AP69" s="1039"/>
      <c r="AQ69" s="1039"/>
      <c r="AR69" s="1039"/>
      <c r="AS69" s="1039"/>
      <c r="AT69" s="1040" t="s">
        <v>82</v>
      </c>
      <c r="AU69" s="1041"/>
      <c r="AV69" s="1041"/>
      <c r="AW69" s="1041"/>
      <c r="AX69" s="1041"/>
      <c r="AY69" s="1041"/>
      <c r="AZ69" s="1041"/>
      <c r="BA69" s="1041"/>
      <c r="BB69" s="1041"/>
      <c r="BC69" s="1041"/>
      <c r="BD69" s="1041"/>
      <c r="BE69" s="1041"/>
      <c r="BF69" s="1042"/>
      <c r="BG69" s="1022" t="s">
        <v>78</v>
      </c>
      <c r="BH69" s="1022" t="s">
        <v>561</v>
      </c>
      <c r="BI69" s="1026" t="s">
        <v>79</v>
      </c>
      <c r="BJ69" s="173"/>
      <c r="BK69" s="425"/>
      <c r="BL69" s="425"/>
      <c r="BM69" s="425"/>
      <c r="BN69" s="425"/>
      <c r="BO69" s="425"/>
      <c r="BP69" s="425"/>
      <c r="BQ69" s="425"/>
      <c r="BR69" s="425"/>
      <c r="BS69" s="425"/>
      <c r="BT69" s="425"/>
      <c r="BU69" s="425"/>
      <c r="BV69" s="425"/>
      <c r="BW69" s="425"/>
      <c r="BX69" s="425"/>
      <c r="BY69" s="425"/>
      <c r="BZ69" s="425"/>
      <c r="CA69" s="465"/>
      <c r="CB69" s="465"/>
    </row>
    <row r="70" spans="1:98" s="466" customFormat="1" ht="48.75" customHeight="1" x14ac:dyDescent="0.2">
      <c r="A70" s="1020"/>
      <c r="B70" s="1023"/>
      <c r="C70" s="1023"/>
      <c r="D70" s="1033" t="s">
        <v>57</v>
      </c>
      <c r="E70" s="1031" t="s">
        <v>58</v>
      </c>
      <c r="F70" s="1032"/>
      <c r="G70" s="1032"/>
      <c r="H70" s="1032"/>
      <c r="I70" s="1032"/>
      <c r="J70" s="1032"/>
      <c r="K70" s="1032"/>
      <c r="L70" s="1032"/>
      <c r="M70" s="1032"/>
      <c r="N70" s="1032"/>
      <c r="O70" s="1032"/>
      <c r="P70" s="1032"/>
      <c r="Q70" s="1032"/>
      <c r="R70" s="1023"/>
      <c r="S70" s="1033" t="s">
        <v>57</v>
      </c>
      <c r="T70" s="1031" t="s">
        <v>58</v>
      </c>
      <c r="U70" s="1032"/>
      <c r="V70" s="1032"/>
      <c r="W70" s="1032"/>
      <c r="X70" s="1032"/>
      <c r="Y70" s="1032"/>
      <c r="Z70" s="1032"/>
      <c r="AA70" s="1032"/>
      <c r="AB70" s="1032"/>
      <c r="AC70" s="1032"/>
      <c r="AD70" s="1032"/>
      <c r="AE70" s="1035"/>
      <c r="AF70" s="1033" t="s">
        <v>57</v>
      </c>
      <c r="AG70" s="1031" t="s">
        <v>58</v>
      </c>
      <c r="AH70" s="1032"/>
      <c r="AI70" s="1032"/>
      <c r="AJ70" s="1032"/>
      <c r="AK70" s="1032"/>
      <c r="AL70" s="1032"/>
      <c r="AM70" s="1032"/>
      <c r="AN70" s="1032"/>
      <c r="AO70" s="1032"/>
      <c r="AP70" s="1032"/>
      <c r="AQ70" s="1032"/>
      <c r="AR70" s="1032"/>
      <c r="AS70" s="1035"/>
      <c r="AT70" s="1043"/>
      <c r="AU70" s="1044"/>
      <c r="AV70" s="1044"/>
      <c r="AW70" s="1044"/>
      <c r="AX70" s="1044"/>
      <c r="AY70" s="1044"/>
      <c r="AZ70" s="1044"/>
      <c r="BA70" s="1044"/>
      <c r="BB70" s="1044"/>
      <c r="BC70" s="1044"/>
      <c r="BD70" s="1044"/>
      <c r="BE70" s="1044"/>
      <c r="BF70" s="1045"/>
      <c r="BG70" s="1023"/>
      <c r="BH70" s="1023"/>
      <c r="BI70" s="1027"/>
      <c r="BJ70" s="173"/>
      <c r="BK70" s="425"/>
      <c r="BL70" s="425"/>
      <c r="BM70" s="425"/>
      <c r="BN70" s="425"/>
      <c r="BO70" s="425"/>
      <c r="BP70" s="425"/>
      <c r="BQ70" s="425"/>
      <c r="BR70" s="425"/>
      <c r="BS70" s="425"/>
      <c r="BT70" s="425"/>
      <c r="BU70" s="425"/>
      <c r="BV70" s="425"/>
      <c r="BW70" s="425"/>
      <c r="BX70" s="425"/>
      <c r="BY70" s="425"/>
      <c r="BZ70" s="425"/>
      <c r="CA70" s="465"/>
      <c r="CB70" s="465"/>
    </row>
    <row r="71" spans="1:98" s="471" customFormat="1" ht="28.5" customHeight="1" x14ac:dyDescent="0.2">
      <c r="A71" s="1021"/>
      <c r="B71" s="1024"/>
      <c r="C71" s="1024"/>
      <c r="D71" s="1034"/>
      <c r="E71" s="35">
        <v>1</v>
      </c>
      <c r="F71" s="35">
        <v>2</v>
      </c>
      <c r="G71" s="35">
        <v>3</v>
      </c>
      <c r="H71" s="35">
        <v>4</v>
      </c>
      <c r="I71" s="35">
        <v>5</v>
      </c>
      <c r="J71" s="35">
        <v>6</v>
      </c>
      <c r="K71" s="35">
        <v>7</v>
      </c>
      <c r="L71" s="35">
        <v>8</v>
      </c>
      <c r="M71" s="35">
        <v>9</v>
      </c>
      <c r="N71" s="35">
        <v>10</v>
      </c>
      <c r="O71" s="35">
        <v>11</v>
      </c>
      <c r="P71" s="35">
        <v>12</v>
      </c>
      <c r="Q71" s="35" t="s">
        <v>61</v>
      </c>
      <c r="R71" s="1024"/>
      <c r="S71" s="1034"/>
      <c r="T71" s="35">
        <v>1</v>
      </c>
      <c r="U71" s="35">
        <v>2</v>
      </c>
      <c r="V71" s="35">
        <v>3</v>
      </c>
      <c r="W71" s="35">
        <v>4</v>
      </c>
      <c r="X71" s="35">
        <v>5</v>
      </c>
      <c r="Y71" s="35">
        <v>6</v>
      </c>
      <c r="Z71" s="35">
        <v>7</v>
      </c>
      <c r="AA71" s="35">
        <v>8</v>
      </c>
      <c r="AB71" s="35">
        <v>9</v>
      </c>
      <c r="AC71" s="35">
        <v>10</v>
      </c>
      <c r="AD71" s="35">
        <v>11</v>
      </c>
      <c r="AE71" s="35">
        <v>12</v>
      </c>
      <c r="AF71" s="1034"/>
      <c r="AG71" s="35">
        <v>1</v>
      </c>
      <c r="AH71" s="35">
        <v>2</v>
      </c>
      <c r="AI71" s="35">
        <v>3</v>
      </c>
      <c r="AJ71" s="35">
        <v>4</v>
      </c>
      <c r="AK71" s="35">
        <v>5</v>
      </c>
      <c r="AL71" s="35">
        <v>6</v>
      </c>
      <c r="AM71" s="35">
        <v>7</v>
      </c>
      <c r="AN71" s="35">
        <v>8</v>
      </c>
      <c r="AO71" s="35">
        <v>9</v>
      </c>
      <c r="AP71" s="35">
        <v>10</v>
      </c>
      <c r="AQ71" s="35">
        <v>11</v>
      </c>
      <c r="AR71" s="35">
        <v>12</v>
      </c>
      <c r="AS71" s="35" t="s">
        <v>51</v>
      </c>
      <c r="AT71" s="266">
        <v>1</v>
      </c>
      <c r="AU71" s="266">
        <v>2</v>
      </c>
      <c r="AV71" s="266">
        <v>3</v>
      </c>
      <c r="AW71" s="266">
        <v>4</v>
      </c>
      <c r="AX71" s="266">
        <v>5</v>
      </c>
      <c r="AY71" s="266">
        <v>6</v>
      </c>
      <c r="AZ71" s="266">
        <v>7</v>
      </c>
      <c r="BA71" s="266">
        <v>8</v>
      </c>
      <c r="BB71" s="266">
        <v>9</v>
      </c>
      <c r="BC71" s="266">
        <v>10</v>
      </c>
      <c r="BD71" s="266">
        <v>11</v>
      </c>
      <c r="BE71" s="266">
        <v>12</v>
      </c>
      <c r="BF71" s="35" t="s">
        <v>51</v>
      </c>
      <c r="BG71" s="1024"/>
      <c r="BH71" s="1024"/>
      <c r="BI71" s="1028"/>
      <c r="BJ71" s="7"/>
      <c r="BK71" s="470"/>
      <c r="BL71" s="470"/>
      <c r="BM71" s="470"/>
      <c r="BN71" s="470"/>
      <c r="BO71" s="470"/>
      <c r="BP71" s="470"/>
      <c r="BQ71" s="470"/>
      <c r="BR71" s="470"/>
      <c r="BS71" s="470"/>
      <c r="BT71" s="470"/>
      <c r="BU71" s="470"/>
      <c r="BV71" s="470"/>
      <c r="BW71" s="470"/>
      <c r="BX71" s="470"/>
      <c r="BY71" s="470"/>
      <c r="BZ71" s="470"/>
      <c r="CA71" s="470"/>
      <c r="CB71" s="470"/>
    </row>
    <row r="72" spans="1:98" s="469" customFormat="1" ht="24.75" customHeight="1" thickBot="1" x14ac:dyDescent="0.25">
      <c r="A72" s="58"/>
      <c r="B72" s="101" t="s">
        <v>587</v>
      </c>
      <c r="C72" s="38" t="s">
        <v>65</v>
      </c>
      <c r="D72" s="107">
        <v>24</v>
      </c>
      <c r="E72" s="107">
        <v>2</v>
      </c>
      <c r="F72" s="107">
        <v>2</v>
      </c>
      <c r="G72" s="39">
        <v>2</v>
      </c>
      <c r="H72" s="39">
        <v>2</v>
      </c>
      <c r="I72" s="39">
        <v>2</v>
      </c>
      <c r="J72" s="39">
        <v>2</v>
      </c>
      <c r="K72" s="39">
        <v>2</v>
      </c>
      <c r="L72" s="39">
        <v>2</v>
      </c>
      <c r="M72" s="39">
        <v>2</v>
      </c>
      <c r="N72" s="39">
        <v>2</v>
      </c>
      <c r="O72" s="39">
        <v>2</v>
      </c>
      <c r="P72" s="39">
        <v>2</v>
      </c>
      <c r="Q72" s="40">
        <f>SUM(E72:P72)</f>
        <v>24</v>
      </c>
      <c r="R72" s="108" t="s">
        <v>124</v>
      </c>
      <c r="S72" s="109">
        <v>500000</v>
      </c>
      <c r="T72" s="109">
        <v>500000</v>
      </c>
      <c r="U72" s="109">
        <v>500000</v>
      </c>
      <c r="V72" s="109">
        <v>500000</v>
      </c>
      <c r="W72" s="109">
        <v>500000</v>
      </c>
      <c r="X72" s="109">
        <v>500000</v>
      </c>
      <c r="Y72" s="109">
        <v>500000</v>
      </c>
      <c r="Z72" s="109">
        <v>500000</v>
      </c>
      <c r="AA72" s="109">
        <v>500000</v>
      </c>
      <c r="AB72" s="109">
        <v>500000</v>
      </c>
      <c r="AC72" s="109">
        <v>500000</v>
      </c>
      <c r="AD72" s="109">
        <v>500000</v>
      </c>
      <c r="AE72" s="109">
        <v>500000</v>
      </c>
      <c r="AF72" s="94">
        <f t="shared" ref="AF72" si="38">SUM(Q72*S72)</f>
        <v>12000000</v>
      </c>
      <c r="AG72" s="95">
        <f>T72*E72</f>
        <v>1000000</v>
      </c>
      <c r="AH72" s="95">
        <f>U72*F72</f>
        <v>1000000</v>
      </c>
      <c r="AI72" s="95">
        <f t="shared" ref="AI72:AR72" si="39">V72*G72</f>
        <v>1000000</v>
      </c>
      <c r="AJ72" s="95">
        <f t="shared" si="39"/>
        <v>1000000</v>
      </c>
      <c r="AK72" s="95">
        <f t="shared" si="39"/>
        <v>1000000</v>
      </c>
      <c r="AL72" s="95">
        <f t="shared" si="39"/>
        <v>1000000</v>
      </c>
      <c r="AM72" s="95">
        <f t="shared" si="39"/>
        <v>1000000</v>
      </c>
      <c r="AN72" s="95">
        <f t="shared" si="39"/>
        <v>1000000</v>
      </c>
      <c r="AO72" s="95">
        <f t="shared" si="39"/>
        <v>1000000</v>
      </c>
      <c r="AP72" s="95">
        <f t="shared" si="39"/>
        <v>1000000</v>
      </c>
      <c r="AQ72" s="95">
        <f t="shared" si="39"/>
        <v>1000000</v>
      </c>
      <c r="AR72" s="95">
        <f t="shared" si="39"/>
        <v>1000000</v>
      </c>
      <c r="AS72" s="96">
        <f t="shared" ref="AS72" si="40">SUM(AG72:AR72)</f>
        <v>12000000</v>
      </c>
      <c r="AT72" s="95"/>
      <c r="AU72" s="95"/>
      <c r="AV72" s="95"/>
      <c r="AW72" s="95"/>
      <c r="AX72" s="95"/>
      <c r="AY72" s="95"/>
      <c r="AZ72" s="95"/>
      <c r="BA72" s="95"/>
      <c r="BB72" s="95"/>
      <c r="BC72" s="95"/>
      <c r="BD72" s="95"/>
      <c r="BE72" s="95"/>
      <c r="BF72" s="97">
        <f>SUM(AT72:BE72)</f>
        <v>0</v>
      </c>
      <c r="BG72" s="98">
        <f>AF72-AS72-BF72</f>
        <v>0</v>
      </c>
      <c r="BH72" s="99">
        <f>S72*D72</f>
        <v>12000000</v>
      </c>
      <c r="BI72" s="100">
        <f>BH72-AS72-BF72</f>
        <v>0</v>
      </c>
      <c r="BJ72" s="268">
        <f>SUM(Q72/D72)</f>
        <v>1</v>
      </c>
      <c r="BK72" s="485"/>
      <c r="BL72" s="485"/>
      <c r="BM72" s="485"/>
      <c r="BN72" s="485"/>
      <c r="BO72" s="485"/>
      <c r="BP72" s="583"/>
      <c r="BQ72" s="583"/>
      <c r="BR72" s="583"/>
      <c r="BS72" s="583"/>
      <c r="BT72" s="583"/>
      <c r="BU72" s="583"/>
      <c r="BV72" s="583"/>
      <c r="BW72" s="583"/>
      <c r="BX72" s="583"/>
      <c r="BY72" s="583"/>
      <c r="BZ72" s="583"/>
      <c r="CA72" s="583"/>
      <c r="CB72" s="583"/>
    </row>
    <row r="73" spans="1:98" s="514" customFormat="1" ht="24.75" customHeight="1" thickBot="1" x14ac:dyDescent="0.25">
      <c r="A73" s="62"/>
      <c r="B73" s="63" t="s">
        <v>15</v>
      </c>
      <c r="C73" s="63"/>
      <c r="D73" s="64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6"/>
      <c r="R73" s="102"/>
      <c r="S73" s="64"/>
      <c r="T73" s="67"/>
      <c r="U73" s="67"/>
      <c r="V73" s="67"/>
      <c r="W73" s="67"/>
      <c r="X73" s="67"/>
      <c r="Y73" s="67"/>
      <c r="Z73" s="67"/>
      <c r="AA73" s="67"/>
      <c r="AB73" s="67"/>
      <c r="AC73" s="67"/>
      <c r="AD73" s="67"/>
      <c r="AE73" s="67"/>
      <c r="AF73" s="103">
        <f>SUM(AF72:AF72)</f>
        <v>12000000</v>
      </c>
      <c r="AG73" s="103">
        <f>SUM(AG72:AG72)</f>
        <v>1000000</v>
      </c>
      <c r="AH73" s="103">
        <f>SUM(AH72:AH72)</f>
        <v>1000000</v>
      </c>
      <c r="AI73" s="103">
        <f t="shared" ref="AI73:AR73" si="41">SUM(AI72:AI72)</f>
        <v>1000000</v>
      </c>
      <c r="AJ73" s="103">
        <f t="shared" si="41"/>
        <v>1000000</v>
      </c>
      <c r="AK73" s="103">
        <f t="shared" si="41"/>
        <v>1000000</v>
      </c>
      <c r="AL73" s="103">
        <f t="shared" si="41"/>
        <v>1000000</v>
      </c>
      <c r="AM73" s="103">
        <f t="shared" si="41"/>
        <v>1000000</v>
      </c>
      <c r="AN73" s="103">
        <f t="shared" si="41"/>
        <v>1000000</v>
      </c>
      <c r="AO73" s="103">
        <f t="shared" si="41"/>
        <v>1000000</v>
      </c>
      <c r="AP73" s="103">
        <f t="shared" si="41"/>
        <v>1000000</v>
      </c>
      <c r="AQ73" s="103">
        <f t="shared" si="41"/>
        <v>1000000</v>
      </c>
      <c r="AR73" s="103">
        <f t="shared" si="41"/>
        <v>1000000</v>
      </c>
      <c r="AS73" s="103">
        <f>SUM(AS72:AS72)</f>
        <v>12000000</v>
      </c>
      <c r="AT73" s="103">
        <f>SUM(AT72:AT72)</f>
        <v>0</v>
      </c>
      <c r="AU73" s="103">
        <f t="shared" ref="AU73:BE73" si="42">SUM(AU72:AU72)</f>
        <v>0</v>
      </c>
      <c r="AV73" s="103">
        <f t="shared" si="42"/>
        <v>0</v>
      </c>
      <c r="AW73" s="103">
        <f t="shared" si="42"/>
        <v>0</v>
      </c>
      <c r="AX73" s="103">
        <f t="shared" si="42"/>
        <v>0</v>
      </c>
      <c r="AY73" s="103">
        <f t="shared" si="42"/>
        <v>0</v>
      </c>
      <c r="AZ73" s="103">
        <f t="shared" si="42"/>
        <v>0</v>
      </c>
      <c r="BA73" s="103">
        <f t="shared" si="42"/>
        <v>0</v>
      </c>
      <c r="BB73" s="103">
        <f t="shared" si="42"/>
        <v>0</v>
      </c>
      <c r="BC73" s="103">
        <f t="shared" si="42"/>
        <v>0</v>
      </c>
      <c r="BD73" s="103">
        <f t="shared" si="42"/>
        <v>0</v>
      </c>
      <c r="BE73" s="103">
        <f t="shared" si="42"/>
        <v>0</v>
      </c>
      <c r="BF73" s="103">
        <f>SUM(BF72:BF72)</f>
        <v>0</v>
      </c>
      <c r="BG73" s="104">
        <f>AF73-AS73-BF73</f>
        <v>0</v>
      </c>
      <c r="BH73" s="103">
        <f>SUM(BH72:BH72)</f>
        <v>12000000</v>
      </c>
      <c r="BI73" s="103">
        <f>SUM(BI72:BI72)</f>
        <v>0</v>
      </c>
      <c r="BJ73" s="981">
        <f>SUM(BJ72)</f>
        <v>1</v>
      </c>
      <c r="BK73" s="574"/>
      <c r="BL73" s="574"/>
      <c r="BM73" s="574"/>
      <c r="BN73" s="574"/>
      <c r="BO73" s="574"/>
      <c r="BP73" s="574"/>
      <c r="BQ73" s="574"/>
      <c r="BR73" s="574"/>
      <c r="BS73" s="574"/>
      <c r="BT73" s="574"/>
      <c r="BU73" s="574"/>
      <c r="BV73" s="574"/>
      <c r="BW73" s="574"/>
      <c r="BX73" s="574"/>
      <c r="BY73" s="574"/>
      <c r="BZ73" s="574"/>
      <c r="CA73" s="574"/>
      <c r="CB73" s="574"/>
    </row>
    <row r="74" spans="1:98" s="462" customFormat="1" ht="24.75" customHeight="1" x14ac:dyDescent="0.2">
      <c r="A74" s="70"/>
      <c r="B74" s="29"/>
      <c r="C74" s="29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29"/>
      <c r="S74" s="29"/>
      <c r="T74" s="29"/>
      <c r="U74" s="29"/>
      <c r="V74" s="29"/>
      <c r="W74" s="29"/>
      <c r="X74" s="29"/>
      <c r="Y74" s="29"/>
      <c r="Z74" s="29"/>
      <c r="AA74" s="29"/>
      <c r="AB74" s="29"/>
      <c r="AC74" s="29"/>
      <c r="AD74" s="29"/>
      <c r="AE74" s="57"/>
      <c r="AF74" s="29"/>
      <c r="AG74" s="29"/>
      <c r="AH74" s="29"/>
      <c r="AI74" s="29"/>
      <c r="AJ74" s="29"/>
      <c r="AK74" s="29"/>
      <c r="AL74" s="29"/>
      <c r="AM74" s="29"/>
      <c r="AN74" s="29"/>
      <c r="AO74" s="29"/>
      <c r="AP74" s="29"/>
      <c r="AQ74" s="29"/>
      <c r="AR74" s="29"/>
      <c r="AS74" s="71"/>
      <c r="AT74" s="29"/>
      <c r="AU74" s="29"/>
      <c r="AV74" s="29"/>
      <c r="AW74" s="29"/>
      <c r="AX74" s="29"/>
      <c r="AY74" s="29"/>
      <c r="AZ74" s="29"/>
      <c r="BA74" s="29"/>
      <c r="BB74" s="29"/>
      <c r="BC74" s="29"/>
      <c r="BD74" s="29"/>
      <c r="BE74" s="29"/>
      <c r="BF74" s="72">
        <f>SUM(AS73+BF73)</f>
        <v>12000000</v>
      </c>
      <c r="BG74" s="73">
        <f>AF73-AS73-BF73</f>
        <v>0</v>
      </c>
      <c r="BH74" s="74">
        <f>SUM(BI73+AS73+BF73)</f>
        <v>12000000</v>
      </c>
      <c r="BI74" s="75">
        <f>SUM(BG73)</f>
        <v>0</v>
      </c>
      <c r="BJ74" s="585" t="s">
        <v>78</v>
      </c>
      <c r="BK74" s="503"/>
      <c r="BL74" s="460"/>
      <c r="BM74" s="460"/>
      <c r="BN74" s="460"/>
      <c r="BO74" s="460"/>
      <c r="BP74" s="460"/>
      <c r="BQ74" s="460"/>
      <c r="BR74" s="460"/>
      <c r="BS74" s="460"/>
      <c r="BT74" s="460"/>
      <c r="BU74" s="460"/>
      <c r="BV74" s="460"/>
      <c r="BW74" s="460"/>
      <c r="BX74" s="460"/>
      <c r="BY74" s="460"/>
      <c r="BZ74" s="460"/>
      <c r="CA74" s="460"/>
      <c r="CB74" s="460"/>
      <c r="CC74" s="460"/>
    </row>
    <row r="75" spans="1:98" s="462" customFormat="1" ht="24.75" customHeight="1" x14ac:dyDescent="0.2">
      <c r="A75" s="70"/>
      <c r="B75" s="29"/>
      <c r="C75" s="29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29"/>
      <c r="S75" s="29"/>
      <c r="T75" s="29"/>
      <c r="U75" s="29"/>
      <c r="V75" s="29"/>
      <c r="W75" s="29"/>
      <c r="X75" s="29"/>
      <c r="Y75" s="29"/>
      <c r="Z75" s="29"/>
      <c r="AA75" s="29"/>
      <c r="AB75" s="29"/>
      <c r="AC75" s="29"/>
      <c r="AD75" s="29"/>
      <c r="AE75" s="57"/>
      <c r="AF75" s="29"/>
      <c r="AG75" s="29"/>
      <c r="AH75" s="29"/>
      <c r="AI75" s="29"/>
      <c r="AJ75" s="29"/>
      <c r="AK75" s="29"/>
      <c r="AL75" s="29"/>
      <c r="AM75" s="29"/>
      <c r="AN75" s="29"/>
      <c r="AO75" s="29"/>
      <c r="AP75" s="29"/>
      <c r="AQ75" s="29"/>
      <c r="AR75" s="29"/>
      <c r="AS75" s="57"/>
      <c r="AT75" s="170">
        <f>SUM(AG73+AT73)</f>
        <v>1000000</v>
      </c>
      <c r="AU75" s="170">
        <f t="shared" ref="AU75:BE75" si="43">SUM(AH73+AU73)</f>
        <v>1000000</v>
      </c>
      <c r="AV75" s="170">
        <f t="shared" si="43"/>
        <v>1000000</v>
      </c>
      <c r="AW75" s="170">
        <f t="shared" si="43"/>
        <v>1000000</v>
      </c>
      <c r="AX75" s="170">
        <f t="shared" si="43"/>
        <v>1000000</v>
      </c>
      <c r="AY75" s="170">
        <f t="shared" si="43"/>
        <v>1000000</v>
      </c>
      <c r="AZ75" s="170">
        <f t="shared" si="43"/>
        <v>1000000</v>
      </c>
      <c r="BA75" s="170">
        <f t="shared" si="43"/>
        <v>1000000</v>
      </c>
      <c r="BB75" s="170">
        <f t="shared" si="43"/>
        <v>1000000</v>
      </c>
      <c r="BC75" s="170">
        <f t="shared" si="43"/>
        <v>1000000</v>
      </c>
      <c r="BD75" s="170">
        <f t="shared" si="43"/>
        <v>1000000</v>
      </c>
      <c r="BE75" s="170">
        <f t="shared" si="43"/>
        <v>1000000</v>
      </c>
      <c r="BF75" s="170">
        <f>SUM(AT75:BE75)</f>
        <v>12000000</v>
      </c>
      <c r="BG75" s="57"/>
      <c r="BH75" s="76"/>
      <c r="BI75" s="77">
        <f>SUM(BI73-BI74)</f>
        <v>0</v>
      </c>
      <c r="BJ75" s="585" t="s">
        <v>77</v>
      </c>
      <c r="BK75" s="503"/>
      <c r="BL75" s="460"/>
      <c r="BM75" s="460"/>
      <c r="BN75" s="460"/>
      <c r="BO75" s="460"/>
      <c r="BP75" s="460"/>
      <c r="BQ75" s="460"/>
      <c r="BR75" s="460"/>
      <c r="BS75" s="460"/>
      <c r="BT75" s="460"/>
      <c r="BU75" s="460"/>
      <c r="BV75" s="460"/>
      <c r="BW75" s="460"/>
      <c r="BX75" s="460"/>
      <c r="BY75" s="460"/>
      <c r="BZ75" s="460"/>
      <c r="CA75" s="460"/>
      <c r="CB75" s="460"/>
      <c r="CC75" s="460"/>
    </row>
    <row r="76" spans="1:98" s="462" customFormat="1" ht="16.5" customHeight="1" x14ac:dyDescent="0.2">
      <c r="A76" s="1015" t="s">
        <v>43</v>
      </c>
      <c r="B76" s="1016"/>
      <c r="C76" s="171" t="s">
        <v>134</v>
      </c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174"/>
      <c r="U76" s="174"/>
      <c r="V76" s="174"/>
      <c r="W76" s="174"/>
      <c r="X76" s="174"/>
      <c r="Y76" s="174"/>
      <c r="Z76" s="174"/>
      <c r="AA76" s="174"/>
      <c r="AB76" s="174"/>
      <c r="AC76" s="174"/>
      <c r="AD76" s="174"/>
      <c r="AE76" s="175"/>
      <c r="AF76" s="32"/>
      <c r="AG76" s="174"/>
      <c r="AH76" s="174"/>
      <c r="AI76" s="174"/>
      <c r="AJ76" s="174"/>
      <c r="AK76" s="174"/>
      <c r="AL76" s="174"/>
      <c r="AM76" s="174"/>
      <c r="AN76" s="174"/>
      <c r="AO76" s="174"/>
      <c r="AP76" s="174"/>
      <c r="AQ76" s="174"/>
      <c r="AR76" s="174"/>
      <c r="AS76" s="176"/>
      <c r="AT76" s="174"/>
      <c r="AU76" s="174"/>
      <c r="AV76" s="174"/>
      <c r="AW76" s="174"/>
      <c r="AX76" s="174"/>
      <c r="AY76" s="174"/>
      <c r="AZ76" s="174"/>
      <c r="BA76" s="174"/>
      <c r="BB76" s="174"/>
      <c r="BC76" s="174"/>
      <c r="BD76" s="174"/>
      <c r="BE76" s="174"/>
      <c r="BF76" s="176"/>
      <c r="BG76" s="176"/>
      <c r="BH76" s="173"/>
      <c r="BI76" s="177"/>
      <c r="BJ76" s="980"/>
      <c r="BK76" s="426"/>
      <c r="BL76" s="426"/>
      <c r="BM76" s="426"/>
      <c r="BN76" s="426"/>
      <c r="BO76" s="426"/>
      <c r="BP76" s="545"/>
      <c r="BQ76" s="426"/>
      <c r="BR76" s="426"/>
      <c r="BS76" s="426"/>
      <c r="BT76" s="426"/>
      <c r="BU76" s="426"/>
      <c r="BV76" s="427"/>
      <c r="BW76" s="427"/>
      <c r="BX76" s="427"/>
      <c r="BY76" s="423"/>
      <c r="BZ76" s="428"/>
      <c r="CA76" s="427"/>
      <c r="CB76" s="427"/>
      <c r="CC76" s="460"/>
      <c r="CD76" s="460"/>
      <c r="CE76" s="460"/>
      <c r="CF76" s="460"/>
      <c r="CG76" s="460"/>
      <c r="CH76" s="461"/>
      <c r="CI76" s="460"/>
      <c r="CJ76" s="460"/>
      <c r="CK76" s="460"/>
      <c r="CL76" s="460"/>
      <c r="CM76" s="460"/>
      <c r="CN76" s="460"/>
      <c r="CO76" s="460"/>
      <c r="CP76" s="460"/>
      <c r="CQ76" s="460"/>
      <c r="CR76" s="460"/>
      <c r="CS76" s="460"/>
      <c r="CT76" s="460"/>
    </row>
    <row r="77" spans="1:98" s="462" customFormat="1" ht="16.5" customHeight="1" x14ac:dyDescent="0.2">
      <c r="A77" s="1017" t="s">
        <v>44</v>
      </c>
      <c r="B77" s="1018"/>
      <c r="C77" s="180" t="s">
        <v>151</v>
      </c>
      <c r="D77" s="181"/>
      <c r="E77" s="181"/>
      <c r="F77" s="181"/>
      <c r="G77" s="181"/>
      <c r="H77" s="181"/>
      <c r="I77" s="181"/>
      <c r="J77" s="181"/>
      <c r="K77" s="181"/>
      <c r="L77" s="181"/>
      <c r="M77" s="181"/>
      <c r="N77" s="181"/>
      <c r="O77" s="181"/>
      <c r="P77" s="181"/>
      <c r="Q77" s="181"/>
      <c r="R77" s="181"/>
      <c r="S77" s="181"/>
      <c r="T77" s="182"/>
      <c r="U77" s="182"/>
      <c r="V77" s="182"/>
      <c r="W77" s="182"/>
      <c r="X77" s="182"/>
      <c r="Y77" s="182"/>
      <c r="Z77" s="182"/>
      <c r="AA77" s="182"/>
      <c r="AB77" s="182"/>
      <c r="AC77" s="182"/>
      <c r="AD77" s="182"/>
      <c r="AE77" s="183"/>
      <c r="AF77" s="181"/>
      <c r="AG77" s="182"/>
      <c r="AH77" s="182"/>
      <c r="AI77" s="182"/>
      <c r="AJ77" s="182"/>
      <c r="AK77" s="182"/>
      <c r="AL77" s="182"/>
      <c r="AM77" s="182"/>
      <c r="AN77" s="182"/>
      <c r="AO77" s="182"/>
      <c r="AP77" s="182"/>
      <c r="AQ77" s="182"/>
      <c r="AR77" s="182"/>
      <c r="AS77" s="183"/>
      <c r="AT77" s="182"/>
      <c r="AU77" s="182"/>
      <c r="AV77" s="182"/>
      <c r="AW77" s="182"/>
      <c r="AX77" s="182"/>
      <c r="AY77" s="182"/>
      <c r="AZ77" s="182"/>
      <c r="BA77" s="182"/>
      <c r="BB77" s="182"/>
      <c r="BC77" s="182"/>
      <c r="BD77" s="182"/>
      <c r="BE77" s="182"/>
      <c r="BF77" s="183"/>
      <c r="BG77" s="183"/>
      <c r="BH77" s="179"/>
      <c r="BI77" s="184"/>
      <c r="BJ77" s="980"/>
      <c r="BK77" s="425"/>
      <c r="BL77" s="425"/>
      <c r="BM77" s="425"/>
      <c r="BN77" s="425"/>
      <c r="BO77" s="425"/>
      <c r="BP77" s="425"/>
      <c r="BQ77" s="425"/>
      <c r="BR77" s="425"/>
      <c r="BS77" s="425"/>
      <c r="BT77" s="425"/>
      <c r="BU77" s="425"/>
      <c r="BV77" s="425"/>
      <c r="BW77" s="425"/>
      <c r="BX77" s="425"/>
      <c r="BY77" s="425"/>
      <c r="BZ77" s="425"/>
      <c r="CA77" s="427"/>
      <c r="CB77" s="427"/>
      <c r="CC77" s="460">
        <v>1100000</v>
      </c>
      <c r="CD77" s="460"/>
      <c r="CE77" s="460"/>
      <c r="CF77" s="460"/>
      <c r="CG77" s="460"/>
      <c r="CH77" s="461"/>
      <c r="CI77" s="460"/>
      <c r="CJ77" s="460"/>
      <c r="CK77" s="460"/>
      <c r="CL77" s="460"/>
      <c r="CM77" s="460"/>
      <c r="CN77" s="460"/>
      <c r="CO77" s="460"/>
      <c r="CP77" s="460"/>
      <c r="CQ77" s="460"/>
      <c r="CR77" s="460"/>
      <c r="CS77" s="460"/>
      <c r="CT77" s="460"/>
    </row>
    <row r="78" spans="1:98" s="471" customFormat="1" x14ac:dyDescent="0.2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78"/>
      <c r="S78" s="7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585"/>
    </row>
    <row r="79" spans="1:98" s="471" customFormat="1" x14ac:dyDescent="0.2">
      <c r="A79" s="28" t="s">
        <v>135</v>
      </c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78"/>
      <c r="S79" s="7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585"/>
    </row>
    <row r="80" spans="1:98" s="466" customFormat="1" ht="48.75" customHeight="1" x14ac:dyDescent="0.2">
      <c r="A80" s="1019" t="s">
        <v>45</v>
      </c>
      <c r="B80" s="1022" t="s">
        <v>46</v>
      </c>
      <c r="C80" s="1022" t="s">
        <v>62</v>
      </c>
      <c r="D80" s="1025" t="s">
        <v>47</v>
      </c>
      <c r="E80" s="1025"/>
      <c r="F80" s="1025"/>
      <c r="G80" s="1025"/>
      <c r="H80" s="1025"/>
      <c r="I80" s="1025"/>
      <c r="J80" s="1025"/>
      <c r="K80" s="1025"/>
      <c r="L80" s="1025"/>
      <c r="M80" s="1025"/>
      <c r="N80" s="1025"/>
      <c r="O80" s="1025"/>
      <c r="P80" s="1025"/>
      <c r="Q80" s="1025"/>
      <c r="R80" s="1022" t="s">
        <v>59</v>
      </c>
      <c r="S80" s="1036" t="s">
        <v>56</v>
      </c>
      <c r="T80" s="1037"/>
      <c r="U80" s="1037"/>
      <c r="V80" s="1037"/>
      <c r="W80" s="1037"/>
      <c r="X80" s="1037"/>
      <c r="Y80" s="1037"/>
      <c r="Z80" s="1037"/>
      <c r="AA80" s="1037"/>
      <c r="AB80" s="1037"/>
      <c r="AC80" s="1037"/>
      <c r="AD80" s="1037"/>
      <c r="AE80" s="1038"/>
      <c r="AF80" s="1039" t="s">
        <v>38</v>
      </c>
      <c r="AG80" s="1039"/>
      <c r="AH80" s="1039"/>
      <c r="AI80" s="1039"/>
      <c r="AJ80" s="1039"/>
      <c r="AK80" s="1039"/>
      <c r="AL80" s="1039"/>
      <c r="AM80" s="1039"/>
      <c r="AN80" s="1039"/>
      <c r="AO80" s="1039"/>
      <c r="AP80" s="1039"/>
      <c r="AQ80" s="1039"/>
      <c r="AR80" s="1039"/>
      <c r="AS80" s="1039"/>
      <c r="AT80" s="1040" t="s">
        <v>82</v>
      </c>
      <c r="AU80" s="1041"/>
      <c r="AV80" s="1041"/>
      <c r="AW80" s="1041"/>
      <c r="AX80" s="1041"/>
      <c r="AY80" s="1041"/>
      <c r="AZ80" s="1041"/>
      <c r="BA80" s="1041"/>
      <c r="BB80" s="1041"/>
      <c r="BC80" s="1041"/>
      <c r="BD80" s="1041"/>
      <c r="BE80" s="1041"/>
      <c r="BF80" s="1042"/>
      <c r="BG80" s="1022" t="s">
        <v>78</v>
      </c>
      <c r="BH80" s="1022" t="s">
        <v>561</v>
      </c>
      <c r="BI80" s="1026" t="s">
        <v>79</v>
      </c>
      <c r="BJ80" s="173"/>
      <c r="BK80" s="425"/>
      <c r="BL80" s="425"/>
      <c r="BM80" s="425"/>
      <c r="BN80" s="425"/>
      <c r="BO80" s="425"/>
      <c r="BP80" s="425"/>
      <c r="BQ80" s="425"/>
      <c r="BR80" s="425"/>
      <c r="BS80" s="425"/>
      <c r="BT80" s="425"/>
      <c r="BU80" s="425"/>
      <c r="BV80" s="425"/>
      <c r="BW80" s="425"/>
      <c r="BX80" s="425"/>
      <c r="BY80" s="425"/>
      <c r="BZ80" s="425"/>
      <c r="CA80" s="465"/>
      <c r="CB80" s="465"/>
    </row>
    <row r="81" spans="1:81" s="466" customFormat="1" ht="48.75" customHeight="1" x14ac:dyDescent="0.2">
      <c r="A81" s="1020"/>
      <c r="B81" s="1023"/>
      <c r="C81" s="1023"/>
      <c r="D81" s="1033" t="s">
        <v>57</v>
      </c>
      <c r="E81" s="1031" t="s">
        <v>58</v>
      </c>
      <c r="F81" s="1032"/>
      <c r="G81" s="1032"/>
      <c r="H81" s="1032"/>
      <c r="I81" s="1032"/>
      <c r="J81" s="1032"/>
      <c r="K81" s="1032"/>
      <c r="L81" s="1032"/>
      <c r="M81" s="1032"/>
      <c r="N81" s="1032"/>
      <c r="O81" s="1032"/>
      <c r="P81" s="1032"/>
      <c r="Q81" s="1032"/>
      <c r="R81" s="1023"/>
      <c r="S81" s="1033" t="s">
        <v>57</v>
      </c>
      <c r="T81" s="1031" t="s">
        <v>58</v>
      </c>
      <c r="U81" s="1032"/>
      <c r="V81" s="1032"/>
      <c r="W81" s="1032"/>
      <c r="X81" s="1032"/>
      <c r="Y81" s="1032"/>
      <c r="Z81" s="1032"/>
      <c r="AA81" s="1032"/>
      <c r="AB81" s="1032"/>
      <c r="AC81" s="1032"/>
      <c r="AD81" s="1032"/>
      <c r="AE81" s="1035"/>
      <c r="AF81" s="1033" t="s">
        <v>57</v>
      </c>
      <c r="AG81" s="1031" t="s">
        <v>58</v>
      </c>
      <c r="AH81" s="1032"/>
      <c r="AI81" s="1032"/>
      <c r="AJ81" s="1032"/>
      <c r="AK81" s="1032"/>
      <c r="AL81" s="1032"/>
      <c r="AM81" s="1032"/>
      <c r="AN81" s="1032"/>
      <c r="AO81" s="1032"/>
      <c r="AP81" s="1032"/>
      <c r="AQ81" s="1032"/>
      <c r="AR81" s="1032"/>
      <c r="AS81" s="1035"/>
      <c r="AT81" s="1043"/>
      <c r="AU81" s="1044"/>
      <c r="AV81" s="1044"/>
      <c r="AW81" s="1044"/>
      <c r="AX81" s="1044"/>
      <c r="AY81" s="1044"/>
      <c r="AZ81" s="1044"/>
      <c r="BA81" s="1044"/>
      <c r="BB81" s="1044"/>
      <c r="BC81" s="1044"/>
      <c r="BD81" s="1044"/>
      <c r="BE81" s="1044"/>
      <c r="BF81" s="1045"/>
      <c r="BG81" s="1023"/>
      <c r="BH81" s="1023"/>
      <c r="BI81" s="1027"/>
      <c r="BJ81" s="173"/>
      <c r="BK81" s="425"/>
      <c r="BL81" s="425"/>
      <c r="BM81" s="425"/>
      <c r="BN81" s="425"/>
      <c r="BO81" s="425"/>
      <c r="BP81" s="425"/>
      <c r="BQ81" s="425"/>
      <c r="BR81" s="425"/>
      <c r="BS81" s="425"/>
      <c r="BT81" s="425"/>
      <c r="BU81" s="425"/>
      <c r="BV81" s="425"/>
      <c r="BW81" s="425"/>
      <c r="BX81" s="425"/>
      <c r="BY81" s="425"/>
      <c r="BZ81" s="425"/>
      <c r="CA81" s="465"/>
      <c r="CB81" s="465"/>
    </row>
    <row r="82" spans="1:81" s="471" customFormat="1" ht="28.5" customHeight="1" x14ac:dyDescent="0.2">
      <c r="A82" s="1021"/>
      <c r="B82" s="1024"/>
      <c r="C82" s="1024"/>
      <c r="D82" s="1034"/>
      <c r="E82" s="35">
        <v>1</v>
      </c>
      <c r="F82" s="35">
        <v>2</v>
      </c>
      <c r="G82" s="35">
        <v>3</v>
      </c>
      <c r="H82" s="35">
        <v>4</v>
      </c>
      <c r="I82" s="35">
        <v>5</v>
      </c>
      <c r="J82" s="35">
        <v>6</v>
      </c>
      <c r="K82" s="35">
        <v>7</v>
      </c>
      <c r="L82" s="35">
        <v>8</v>
      </c>
      <c r="M82" s="35">
        <v>9</v>
      </c>
      <c r="N82" s="35">
        <v>10</v>
      </c>
      <c r="O82" s="35">
        <v>11</v>
      </c>
      <c r="P82" s="35">
        <v>12</v>
      </c>
      <c r="Q82" s="35" t="s">
        <v>61</v>
      </c>
      <c r="R82" s="1024"/>
      <c r="S82" s="1034"/>
      <c r="T82" s="35">
        <v>1</v>
      </c>
      <c r="U82" s="35">
        <v>2</v>
      </c>
      <c r="V82" s="35">
        <v>3</v>
      </c>
      <c r="W82" s="35">
        <v>4</v>
      </c>
      <c r="X82" s="35">
        <v>5</v>
      </c>
      <c r="Y82" s="35">
        <v>6</v>
      </c>
      <c r="Z82" s="35">
        <v>7</v>
      </c>
      <c r="AA82" s="35">
        <v>8</v>
      </c>
      <c r="AB82" s="35">
        <v>9</v>
      </c>
      <c r="AC82" s="35">
        <v>10</v>
      </c>
      <c r="AD82" s="35">
        <v>11</v>
      </c>
      <c r="AE82" s="35">
        <v>12</v>
      </c>
      <c r="AF82" s="1034"/>
      <c r="AG82" s="35">
        <v>1</v>
      </c>
      <c r="AH82" s="35">
        <v>2</v>
      </c>
      <c r="AI82" s="35">
        <v>3</v>
      </c>
      <c r="AJ82" s="35">
        <v>4</v>
      </c>
      <c r="AK82" s="35">
        <v>5</v>
      </c>
      <c r="AL82" s="35">
        <v>6</v>
      </c>
      <c r="AM82" s="35">
        <v>7</v>
      </c>
      <c r="AN82" s="35">
        <v>8</v>
      </c>
      <c r="AO82" s="35">
        <v>9</v>
      </c>
      <c r="AP82" s="35">
        <v>10</v>
      </c>
      <c r="AQ82" s="35">
        <v>11</v>
      </c>
      <c r="AR82" s="35">
        <v>12</v>
      </c>
      <c r="AS82" s="35" t="s">
        <v>51</v>
      </c>
      <c r="AT82" s="266">
        <v>1</v>
      </c>
      <c r="AU82" s="266">
        <v>2</v>
      </c>
      <c r="AV82" s="266">
        <v>3</v>
      </c>
      <c r="AW82" s="266">
        <v>4</v>
      </c>
      <c r="AX82" s="266">
        <v>5</v>
      </c>
      <c r="AY82" s="266">
        <v>6</v>
      </c>
      <c r="AZ82" s="266">
        <v>7</v>
      </c>
      <c r="BA82" s="266">
        <v>8</v>
      </c>
      <c r="BB82" s="266">
        <v>9</v>
      </c>
      <c r="BC82" s="266">
        <v>10</v>
      </c>
      <c r="BD82" s="266">
        <v>11</v>
      </c>
      <c r="BE82" s="266">
        <v>12</v>
      </c>
      <c r="BF82" s="35" t="s">
        <v>51</v>
      </c>
      <c r="BG82" s="1024"/>
      <c r="BH82" s="1024"/>
      <c r="BI82" s="1028"/>
      <c r="BJ82" s="7"/>
      <c r="BK82" s="470"/>
      <c r="BL82" s="470"/>
      <c r="BM82" s="470"/>
      <c r="BN82" s="470"/>
      <c r="BO82" s="470"/>
      <c r="BP82" s="470"/>
      <c r="BQ82" s="470"/>
      <c r="BR82" s="470"/>
      <c r="BS82" s="470"/>
      <c r="BT82" s="470"/>
      <c r="BU82" s="470"/>
      <c r="BV82" s="470"/>
      <c r="BW82" s="470"/>
      <c r="BX82" s="470"/>
      <c r="BY82" s="470"/>
      <c r="BZ82" s="470"/>
      <c r="CA82" s="470"/>
      <c r="CB82" s="470"/>
    </row>
    <row r="83" spans="1:81" s="471" customFormat="1" ht="20.25" customHeight="1" thickBot="1" x14ac:dyDescent="0.25">
      <c r="A83" s="58"/>
      <c r="B83" s="101" t="s">
        <v>147</v>
      </c>
      <c r="C83" s="38" t="s">
        <v>65</v>
      </c>
      <c r="D83" s="107">
        <v>12</v>
      </c>
      <c r="E83" s="107">
        <v>1</v>
      </c>
      <c r="F83" s="107">
        <v>1</v>
      </c>
      <c r="G83" s="39">
        <v>1</v>
      </c>
      <c r="H83" s="39">
        <v>1</v>
      </c>
      <c r="I83" s="39">
        <v>1</v>
      </c>
      <c r="J83" s="39">
        <v>1</v>
      </c>
      <c r="K83" s="39">
        <v>1</v>
      </c>
      <c r="L83" s="39">
        <v>1</v>
      </c>
      <c r="M83" s="39">
        <v>1</v>
      </c>
      <c r="N83" s="39">
        <v>1</v>
      </c>
      <c r="O83" s="39">
        <v>1</v>
      </c>
      <c r="P83" s="39">
        <v>1</v>
      </c>
      <c r="Q83" s="40">
        <f>SUM(E83:P83)</f>
        <v>12</v>
      </c>
      <c r="R83" s="108" t="s">
        <v>124</v>
      </c>
      <c r="S83" s="109">
        <v>1600000</v>
      </c>
      <c r="T83" s="109">
        <v>1600000</v>
      </c>
      <c r="U83" s="109">
        <v>1600000</v>
      </c>
      <c r="V83" s="109">
        <v>1600000</v>
      </c>
      <c r="W83" s="109">
        <v>1600000</v>
      </c>
      <c r="X83" s="109">
        <v>1600000</v>
      </c>
      <c r="Y83" s="109">
        <v>1600000</v>
      </c>
      <c r="Z83" s="109">
        <v>1600000</v>
      </c>
      <c r="AA83" s="109">
        <v>1600000</v>
      </c>
      <c r="AB83" s="109">
        <v>1600000</v>
      </c>
      <c r="AC83" s="109">
        <v>1600000</v>
      </c>
      <c r="AD83" s="109">
        <v>1600000</v>
      </c>
      <c r="AE83" s="109">
        <v>1600000</v>
      </c>
      <c r="AF83" s="94">
        <f t="shared" ref="AF83" si="44">SUM(Q83*S83)</f>
        <v>19200000</v>
      </c>
      <c r="AG83" s="95">
        <f>T83*E83</f>
        <v>1600000</v>
      </c>
      <c r="AH83" s="95">
        <f>U83*F83</f>
        <v>1600000</v>
      </c>
      <c r="AI83" s="95">
        <f t="shared" ref="AI83:AR83" si="45">V83*G83</f>
        <v>1600000</v>
      </c>
      <c r="AJ83" s="95">
        <f t="shared" si="45"/>
        <v>1600000</v>
      </c>
      <c r="AK83" s="95">
        <f t="shared" si="45"/>
        <v>1600000</v>
      </c>
      <c r="AL83" s="95">
        <f t="shared" si="45"/>
        <v>1600000</v>
      </c>
      <c r="AM83" s="95">
        <f t="shared" si="45"/>
        <v>1600000</v>
      </c>
      <c r="AN83" s="95">
        <f t="shared" si="45"/>
        <v>1600000</v>
      </c>
      <c r="AO83" s="95">
        <f t="shared" si="45"/>
        <v>1600000</v>
      </c>
      <c r="AP83" s="95">
        <f t="shared" si="45"/>
        <v>1600000</v>
      </c>
      <c r="AQ83" s="95">
        <f t="shared" si="45"/>
        <v>1600000</v>
      </c>
      <c r="AR83" s="95">
        <f t="shared" si="45"/>
        <v>1600000</v>
      </c>
      <c r="AS83" s="96">
        <f t="shared" ref="AS83" si="46">SUM(AG83:AR83)</f>
        <v>19200000</v>
      </c>
      <c r="AT83" s="95"/>
      <c r="AU83" s="95"/>
      <c r="AV83" s="95"/>
      <c r="AW83" s="95"/>
      <c r="AX83" s="95"/>
      <c r="AY83" s="95"/>
      <c r="AZ83" s="95"/>
      <c r="BA83" s="95"/>
      <c r="BB83" s="95"/>
      <c r="BC83" s="95"/>
      <c r="BD83" s="95"/>
      <c r="BE83" s="95"/>
      <c r="BF83" s="97">
        <f>SUM(AT83:BE83)</f>
        <v>0</v>
      </c>
      <c r="BG83" s="98">
        <f>AF83-AS83-BF83</f>
        <v>0</v>
      </c>
      <c r="BH83" s="99">
        <f>S83*D83</f>
        <v>19200000</v>
      </c>
      <c r="BI83" s="100">
        <f>BH83-AS83-BF83</f>
        <v>0</v>
      </c>
      <c r="BJ83" s="268">
        <f>SUM(Q83/D83)</f>
        <v>1</v>
      </c>
    </row>
    <row r="84" spans="1:81" s="471" customFormat="1" ht="20.25" customHeight="1" thickBot="1" x14ac:dyDescent="0.25">
      <c r="A84" s="62"/>
      <c r="B84" s="63" t="s">
        <v>15</v>
      </c>
      <c r="C84" s="63"/>
      <c r="D84" s="64"/>
      <c r="E84" s="65"/>
      <c r="F84" s="65"/>
      <c r="G84" s="65"/>
      <c r="H84" s="65"/>
      <c r="I84" s="65"/>
      <c r="J84" s="65"/>
      <c r="K84" s="65"/>
      <c r="L84" s="65"/>
      <c r="M84" s="65"/>
      <c r="N84" s="65"/>
      <c r="O84" s="65"/>
      <c r="P84" s="65"/>
      <c r="Q84" s="66"/>
      <c r="R84" s="102"/>
      <c r="S84" s="64"/>
      <c r="T84" s="67"/>
      <c r="U84" s="67"/>
      <c r="V84" s="67"/>
      <c r="W84" s="67"/>
      <c r="X84" s="67"/>
      <c r="Y84" s="67"/>
      <c r="Z84" s="67"/>
      <c r="AA84" s="67"/>
      <c r="AB84" s="67"/>
      <c r="AC84" s="67"/>
      <c r="AD84" s="67"/>
      <c r="AE84" s="67"/>
      <c r="AF84" s="103">
        <f>SUM(AF83:AF83)</f>
        <v>19200000</v>
      </c>
      <c r="AG84" s="103">
        <f>SUM(AG83:AG83)</f>
        <v>1600000</v>
      </c>
      <c r="AH84" s="103">
        <f>SUM(AH83:AH83)</f>
        <v>1600000</v>
      </c>
      <c r="AI84" s="103">
        <f t="shared" ref="AI84:AR84" si="47">SUM(AI83:AI83)</f>
        <v>1600000</v>
      </c>
      <c r="AJ84" s="103">
        <f t="shared" si="47"/>
        <v>1600000</v>
      </c>
      <c r="AK84" s="103">
        <f t="shared" si="47"/>
        <v>1600000</v>
      </c>
      <c r="AL84" s="103">
        <f t="shared" si="47"/>
        <v>1600000</v>
      </c>
      <c r="AM84" s="103">
        <f t="shared" si="47"/>
        <v>1600000</v>
      </c>
      <c r="AN84" s="103">
        <f t="shared" si="47"/>
        <v>1600000</v>
      </c>
      <c r="AO84" s="103">
        <f t="shared" si="47"/>
        <v>1600000</v>
      </c>
      <c r="AP84" s="103">
        <f t="shared" si="47"/>
        <v>1600000</v>
      </c>
      <c r="AQ84" s="103">
        <f t="shared" si="47"/>
        <v>1600000</v>
      </c>
      <c r="AR84" s="103">
        <f t="shared" si="47"/>
        <v>1600000</v>
      </c>
      <c r="AS84" s="103">
        <f>SUM(AS83:AS83)</f>
        <v>19200000</v>
      </c>
      <c r="AT84" s="103">
        <f>SUM(AT83:AT83)</f>
        <v>0</v>
      </c>
      <c r="AU84" s="103">
        <f t="shared" ref="AU84:BE84" si="48">SUM(AU83:AU83)</f>
        <v>0</v>
      </c>
      <c r="AV84" s="103">
        <f t="shared" si="48"/>
        <v>0</v>
      </c>
      <c r="AW84" s="103">
        <f t="shared" si="48"/>
        <v>0</v>
      </c>
      <c r="AX84" s="103">
        <f t="shared" si="48"/>
        <v>0</v>
      </c>
      <c r="AY84" s="103">
        <f t="shared" si="48"/>
        <v>0</v>
      </c>
      <c r="AZ84" s="103">
        <f t="shared" si="48"/>
        <v>0</v>
      </c>
      <c r="BA84" s="103">
        <f t="shared" si="48"/>
        <v>0</v>
      </c>
      <c r="BB84" s="103">
        <f t="shared" si="48"/>
        <v>0</v>
      </c>
      <c r="BC84" s="103">
        <f t="shared" si="48"/>
        <v>0</v>
      </c>
      <c r="BD84" s="103">
        <f t="shared" si="48"/>
        <v>0</v>
      </c>
      <c r="BE84" s="103">
        <f t="shared" si="48"/>
        <v>0</v>
      </c>
      <c r="BF84" s="103">
        <f>SUM(BF83:BF83)</f>
        <v>0</v>
      </c>
      <c r="BG84" s="104">
        <f>AF84-AS84-BF84</f>
        <v>0</v>
      </c>
      <c r="BH84" s="103">
        <f>SUM(BH83:BH83)</f>
        <v>19200000</v>
      </c>
      <c r="BI84" s="103">
        <f>SUM(BI83:BI83)</f>
        <v>0</v>
      </c>
      <c r="BJ84" s="981">
        <f>SUM(BJ83)</f>
        <v>1</v>
      </c>
    </row>
    <row r="85" spans="1:81" s="462" customFormat="1" ht="24.75" customHeight="1" x14ac:dyDescent="0.2">
      <c r="A85" s="70"/>
      <c r="B85" s="29"/>
      <c r="C85" s="29"/>
      <c r="D85" s="70"/>
      <c r="E85" s="70"/>
      <c r="F85" s="70"/>
      <c r="G85" s="70"/>
      <c r="H85" s="70"/>
      <c r="I85" s="70"/>
      <c r="J85" s="70"/>
      <c r="K85" s="70"/>
      <c r="L85" s="70"/>
      <c r="M85" s="70"/>
      <c r="N85" s="70"/>
      <c r="O85" s="70"/>
      <c r="P85" s="70"/>
      <c r="Q85" s="70"/>
      <c r="R85" s="29"/>
      <c r="S85" s="29"/>
      <c r="T85" s="29"/>
      <c r="U85" s="29"/>
      <c r="V85" s="29"/>
      <c r="W85" s="29"/>
      <c r="X85" s="29"/>
      <c r="Y85" s="29"/>
      <c r="Z85" s="29"/>
      <c r="AA85" s="29"/>
      <c r="AB85" s="29"/>
      <c r="AC85" s="29"/>
      <c r="AD85" s="29"/>
      <c r="AE85" s="57"/>
      <c r="AF85" s="29"/>
      <c r="AG85" s="29"/>
      <c r="AH85" s="29"/>
      <c r="AI85" s="29"/>
      <c r="AJ85" s="29"/>
      <c r="AK85" s="29"/>
      <c r="AL85" s="29"/>
      <c r="AM85" s="29"/>
      <c r="AN85" s="29"/>
      <c r="AO85" s="29"/>
      <c r="AP85" s="29"/>
      <c r="AQ85" s="29"/>
      <c r="AR85" s="29"/>
      <c r="AS85" s="71"/>
      <c r="AT85" s="29"/>
      <c r="AU85" s="29"/>
      <c r="AV85" s="29"/>
      <c r="AW85" s="29"/>
      <c r="AX85" s="29"/>
      <c r="AY85" s="29"/>
      <c r="AZ85" s="29"/>
      <c r="BA85" s="29"/>
      <c r="BB85" s="29"/>
      <c r="BC85" s="29"/>
      <c r="BD85" s="29"/>
      <c r="BE85" s="29"/>
      <c r="BF85" s="72">
        <f>SUM(AS84+BF84)</f>
        <v>19200000</v>
      </c>
      <c r="BG85" s="73">
        <f>AF84-AS84-BF84</f>
        <v>0</v>
      </c>
      <c r="BH85" s="74">
        <f>SUM(BI84+AS84+BF84)</f>
        <v>19200000</v>
      </c>
      <c r="BI85" s="75">
        <f>SUM(BG84)</f>
        <v>0</v>
      </c>
      <c r="BJ85" s="585" t="s">
        <v>78</v>
      </c>
      <c r="BK85" s="503"/>
      <c r="BL85" s="460"/>
      <c r="BM85" s="460"/>
      <c r="BN85" s="460"/>
      <c r="BO85" s="460"/>
      <c r="BP85" s="460"/>
      <c r="BQ85" s="460"/>
      <c r="BR85" s="460"/>
      <c r="BS85" s="460"/>
      <c r="BT85" s="460"/>
      <c r="BU85" s="460"/>
      <c r="BV85" s="460"/>
      <c r="BW85" s="460"/>
      <c r="BX85" s="460"/>
      <c r="BY85" s="460"/>
      <c r="BZ85" s="460"/>
      <c r="CA85" s="460"/>
      <c r="CB85" s="460"/>
      <c r="CC85" s="460"/>
    </row>
    <row r="86" spans="1:81" s="462" customFormat="1" ht="24.75" customHeight="1" x14ac:dyDescent="0.2">
      <c r="A86" s="70"/>
      <c r="B86" s="29"/>
      <c r="C86" s="29"/>
      <c r="D86" s="70"/>
      <c r="E86" s="70"/>
      <c r="F86" s="70"/>
      <c r="G86" s="70"/>
      <c r="H86" s="70"/>
      <c r="I86" s="70"/>
      <c r="J86" s="70"/>
      <c r="K86" s="70"/>
      <c r="L86" s="70"/>
      <c r="M86" s="70"/>
      <c r="N86" s="70"/>
      <c r="O86" s="70"/>
      <c r="P86" s="70"/>
      <c r="Q86" s="70"/>
      <c r="R86" s="29"/>
      <c r="S86" s="29"/>
      <c r="T86" s="29"/>
      <c r="U86" s="29"/>
      <c r="V86" s="29"/>
      <c r="W86" s="29"/>
      <c r="X86" s="29"/>
      <c r="Y86" s="29"/>
      <c r="Z86" s="29"/>
      <c r="AA86" s="29"/>
      <c r="AB86" s="29"/>
      <c r="AC86" s="29"/>
      <c r="AD86" s="29"/>
      <c r="AE86" s="57"/>
      <c r="AF86" s="29"/>
      <c r="AG86" s="29"/>
      <c r="AH86" s="29"/>
      <c r="AI86" s="29"/>
      <c r="AJ86" s="29"/>
      <c r="AK86" s="29"/>
      <c r="AL86" s="29"/>
      <c r="AM86" s="29"/>
      <c r="AN86" s="29"/>
      <c r="AO86" s="29"/>
      <c r="AP86" s="29"/>
      <c r="AQ86" s="29"/>
      <c r="AR86" s="29"/>
      <c r="AS86" s="57"/>
      <c r="AT86" s="170">
        <f>SUM(AG84+AT84)</f>
        <v>1600000</v>
      </c>
      <c r="AU86" s="170">
        <f t="shared" ref="AU86:BE86" si="49">SUM(AH84+AU84)</f>
        <v>1600000</v>
      </c>
      <c r="AV86" s="170">
        <f t="shared" si="49"/>
        <v>1600000</v>
      </c>
      <c r="AW86" s="170">
        <f t="shared" si="49"/>
        <v>1600000</v>
      </c>
      <c r="AX86" s="170">
        <f t="shared" si="49"/>
        <v>1600000</v>
      </c>
      <c r="AY86" s="170">
        <f t="shared" si="49"/>
        <v>1600000</v>
      </c>
      <c r="AZ86" s="170">
        <f t="shared" si="49"/>
        <v>1600000</v>
      </c>
      <c r="BA86" s="170">
        <f t="shared" si="49"/>
        <v>1600000</v>
      </c>
      <c r="BB86" s="170">
        <f t="shared" si="49"/>
        <v>1600000</v>
      </c>
      <c r="BC86" s="170">
        <f t="shared" si="49"/>
        <v>1600000</v>
      </c>
      <c r="BD86" s="170">
        <f t="shared" si="49"/>
        <v>1600000</v>
      </c>
      <c r="BE86" s="170">
        <f t="shared" si="49"/>
        <v>1600000</v>
      </c>
      <c r="BF86" s="170">
        <f>SUM(AT86:BE86)</f>
        <v>19200000</v>
      </c>
      <c r="BG86" s="57"/>
      <c r="BH86" s="76"/>
      <c r="BI86" s="77">
        <f>SUM(BI84-BI85)</f>
        <v>0</v>
      </c>
      <c r="BJ86" s="585" t="s">
        <v>77</v>
      </c>
      <c r="BK86" s="503"/>
      <c r="BL86" s="460"/>
      <c r="BM86" s="460"/>
      <c r="BN86" s="460"/>
      <c r="BO86" s="460"/>
      <c r="BP86" s="460"/>
      <c r="BQ86" s="460"/>
      <c r="BR86" s="460"/>
      <c r="BS86" s="460"/>
      <c r="BT86" s="460"/>
      <c r="BU86" s="460"/>
      <c r="BV86" s="460"/>
      <c r="BW86" s="460"/>
      <c r="BX86" s="460"/>
      <c r="BY86" s="460"/>
      <c r="BZ86" s="460"/>
      <c r="CA86" s="460"/>
      <c r="CB86" s="460"/>
      <c r="CC86" s="460"/>
    </row>
    <row r="87" spans="1:81" s="471" customFormat="1" x14ac:dyDescent="0.2">
      <c r="A87" s="28" t="s">
        <v>136</v>
      </c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78"/>
      <c r="S87" s="7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585"/>
    </row>
    <row r="88" spans="1:81" s="471" customFormat="1" x14ac:dyDescent="0.2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78"/>
      <c r="S88" s="7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585"/>
    </row>
    <row r="89" spans="1:81" s="466" customFormat="1" ht="48.75" customHeight="1" x14ac:dyDescent="0.2">
      <c r="A89" s="1019" t="s">
        <v>45</v>
      </c>
      <c r="B89" s="1022" t="s">
        <v>46</v>
      </c>
      <c r="C89" s="1022" t="s">
        <v>62</v>
      </c>
      <c r="D89" s="1025" t="s">
        <v>47</v>
      </c>
      <c r="E89" s="1025"/>
      <c r="F89" s="1025"/>
      <c r="G89" s="1025"/>
      <c r="H89" s="1025"/>
      <c r="I89" s="1025"/>
      <c r="J89" s="1025"/>
      <c r="K89" s="1025"/>
      <c r="L89" s="1025"/>
      <c r="M89" s="1025"/>
      <c r="N89" s="1025"/>
      <c r="O89" s="1025"/>
      <c r="P89" s="1025"/>
      <c r="Q89" s="1025"/>
      <c r="R89" s="1022" t="s">
        <v>59</v>
      </c>
      <c r="S89" s="1036" t="s">
        <v>56</v>
      </c>
      <c r="T89" s="1037"/>
      <c r="U89" s="1037"/>
      <c r="V89" s="1037"/>
      <c r="W89" s="1037"/>
      <c r="X89" s="1037"/>
      <c r="Y89" s="1037"/>
      <c r="Z89" s="1037"/>
      <c r="AA89" s="1037"/>
      <c r="AB89" s="1037"/>
      <c r="AC89" s="1037"/>
      <c r="AD89" s="1037"/>
      <c r="AE89" s="1038"/>
      <c r="AF89" s="1039" t="s">
        <v>38</v>
      </c>
      <c r="AG89" s="1039"/>
      <c r="AH89" s="1039"/>
      <c r="AI89" s="1039"/>
      <c r="AJ89" s="1039"/>
      <c r="AK89" s="1039"/>
      <c r="AL89" s="1039"/>
      <c r="AM89" s="1039"/>
      <c r="AN89" s="1039"/>
      <c r="AO89" s="1039"/>
      <c r="AP89" s="1039"/>
      <c r="AQ89" s="1039"/>
      <c r="AR89" s="1039"/>
      <c r="AS89" s="1039"/>
      <c r="AT89" s="1040" t="s">
        <v>82</v>
      </c>
      <c r="AU89" s="1041"/>
      <c r="AV89" s="1041"/>
      <c r="AW89" s="1041"/>
      <c r="AX89" s="1041"/>
      <c r="AY89" s="1041"/>
      <c r="AZ89" s="1041"/>
      <c r="BA89" s="1041"/>
      <c r="BB89" s="1041"/>
      <c r="BC89" s="1041"/>
      <c r="BD89" s="1041"/>
      <c r="BE89" s="1041"/>
      <c r="BF89" s="1042"/>
      <c r="BG89" s="1022" t="s">
        <v>78</v>
      </c>
      <c r="BH89" s="1022" t="s">
        <v>561</v>
      </c>
      <c r="BI89" s="1026" t="s">
        <v>79</v>
      </c>
      <c r="BJ89" s="173"/>
      <c r="BK89" s="425"/>
      <c r="BL89" s="425"/>
      <c r="BM89" s="425"/>
      <c r="BN89" s="425"/>
      <c r="BO89" s="425"/>
      <c r="BP89" s="425"/>
      <c r="BQ89" s="425"/>
      <c r="BR89" s="425"/>
      <c r="BS89" s="425"/>
      <c r="BT89" s="425"/>
      <c r="BU89" s="425"/>
      <c r="BV89" s="425"/>
      <c r="BW89" s="425"/>
      <c r="BX89" s="425"/>
      <c r="BY89" s="425"/>
      <c r="BZ89" s="425"/>
      <c r="CA89" s="465"/>
      <c r="CB89" s="465"/>
    </row>
    <row r="90" spans="1:81" s="466" customFormat="1" ht="48.75" customHeight="1" x14ac:dyDescent="0.2">
      <c r="A90" s="1020"/>
      <c r="B90" s="1023"/>
      <c r="C90" s="1023"/>
      <c r="D90" s="1033" t="s">
        <v>57</v>
      </c>
      <c r="E90" s="1031" t="s">
        <v>58</v>
      </c>
      <c r="F90" s="1032"/>
      <c r="G90" s="1032"/>
      <c r="H90" s="1032"/>
      <c r="I90" s="1032"/>
      <c r="J90" s="1032"/>
      <c r="K90" s="1032"/>
      <c r="L90" s="1032"/>
      <c r="M90" s="1032"/>
      <c r="N90" s="1032"/>
      <c r="O90" s="1032"/>
      <c r="P90" s="1032"/>
      <c r="Q90" s="1032"/>
      <c r="R90" s="1023"/>
      <c r="S90" s="1033" t="s">
        <v>57</v>
      </c>
      <c r="T90" s="1031" t="s">
        <v>58</v>
      </c>
      <c r="U90" s="1032"/>
      <c r="V90" s="1032"/>
      <c r="W90" s="1032"/>
      <c r="X90" s="1032"/>
      <c r="Y90" s="1032"/>
      <c r="Z90" s="1032"/>
      <c r="AA90" s="1032"/>
      <c r="AB90" s="1032"/>
      <c r="AC90" s="1032"/>
      <c r="AD90" s="1032"/>
      <c r="AE90" s="1035"/>
      <c r="AF90" s="1033" t="s">
        <v>57</v>
      </c>
      <c r="AG90" s="1031" t="s">
        <v>58</v>
      </c>
      <c r="AH90" s="1032"/>
      <c r="AI90" s="1032"/>
      <c r="AJ90" s="1032"/>
      <c r="AK90" s="1032"/>
      <c r="AL90" s="1032"/>
      <c r="AM90" s="1032"/>
      <c r="AN90" s="1032"/>
      <c r="AO90" s="1032"/>
      <c r="AP90" s="1032"/>
      <c r="AQ90" s="1032"/>
      <c r="AR90" s="1032"/>
      <c r="AS90" s="1035"/>
      <c r="AT90" s="1043"/>
      <c r="AU90" s="1044"/>
      <c r="AV90" s="1044"/>
      <c r="AW90" s="1044"/>
      <c r="AX90" s="1044"/>
      <c r="AY90" s="1044"/>
      <c r="AZ90" s="1044"/>
      <c r="BA90" s="1044"/>
      <c r="BB90" s="1044"/>
      <c r="BC90" s="1044"/>
      <c r="BD90" s="1044"/>
      <c r="BE90" s="1044"/>
      <c r="BF90" s="1045"/>
      <c r="BG90" s="1023"/>
      <c r="BH90" s="1023"/>
      <c r="BI90" s="1027"/>
      <c r="BJ90" s="173"/>
      <c r="BK90" s="425"/>
      <c r="BL90" s="425"/>
      <c r="BM90" s="425"/>
      <c r="BN90" s="425"/>
      <c r="BO90" s="425"/>
      <c r="BP90" s="425"/>
      <c r="BQ90" s="425"/>
      <c r="BR90" s="425"/>
      <c r="BS90" s="425"/>
      <c r="BT90" s="425"/>
      <c r="BU90" s="425"/>
      <c r="BV90" s="425"/>
      <c r="BW90" s="425"/>
      <c r="BX90" s="425"/>
      <c r="BY90" s="425"/>
      <c r="BZ90" s="425"/>
      <c r="CA90" s="465"/>
      <c r="CB90" s="465"/>
    </row>
    <row r="91" spans="1:81" s="471" customFormat="1" ht="28.5" customHeight="1" x14ac:dyDescent="0.2">
      <c r="A91" s="1021"/>
      <c r="B91" s="1024"/>
      <c r="C91" s="1024"/>
      <c r="D91" s="1034"/>
      <c r="E91" s="35">
        <v>1</v>
      </c>
      <c r="F91" s="35">
        <v>2</v>
      </c>
      <c r="G91" s="35">
        <v>3</v>
      </c>
      <c r="H91" s="35">
        <v>4</v>
      </c>
      <c r="I91" s="35">
        <v>5</v>
      </c>
      <c r="J91" s="35">
        <v>6</v>
      </c>
      <c r="K91" s="35">
        <v>7</v>
      </c>
      <c r="L91" s="35">
        <v>8</v>
      </c>
      <c r="M91" s="35">
        <v>9</v>
      </c>
      <c r="N91" s="35">
        <v>10</v>
      </c>
      <c r="O91" s="35">
        <v>11</v>
      </c>
      <c r="P91" s="35">
        <v>12</v>
      </c>
      <c r="Q91" s="35" t="s">
        <v>61</v>
      </c>
      <c r="R91" s="1024"/>
      <c r="S91" s="1034"/>
      <c r="T91" s="35">
        <v>1</v>
      </c>
      <c r="U91" s="35">
        <v>2</v>
      </c>
      <c r="V91" s="35">
        <v>3</v>
      </c>
      <c r="W91" s="35">
        <v>4</v>
      </c>
      <c r="X91" s="35">
        <v>5</v>
      </c>
      <c r="Y91" s="35">
        <v>6</v>
      </c>
      <c r="Z91" s="35">
        <v>7</v>
      </c>
      <c r="AA91" s="35">
        <v>8</v>
      </c>
      <c r="AB91" s="35">
        <v>9</v>
      </c>
      <c r="AC91" s="35">
        <v>10</v>
      </c>
      <c r="AD91" s="35">
        <v>11</v>
      </c>
      <c r="AE91" s="35">
        <v>12</v>
      </c>
      <c r="AF91" s="1034"/>
      <c r="AG91" s="35">
        <v>1</v>
      </c>
      <c r="AH91" s="35">
        <v>2</v>
      </c>
      <c r="AI91" s="35">
        <v>3</v>
      </c>
      <c r="AJ91" s="35">
        <v>4</v>
      </c>
      <c r="AK91" s="35">
        <v>5</v>
      </c>
      <c r="AL91" s="35">
        <v>6</v>
      </c>
      <c r="AM91" s="35">
        <v>7</v>
      </c>
      <c r="AN91" s="35">
        <v>8</v>
      </c>
      <c r="AO91" s="35">
        <v>9</v>
      </c>
      <c r="AP91" s="35">
        <v>10</v>
      </c>
      <c r="AQ91" s="35">
        <v>11</v>
      </c>
      <c r="AR91" s="35">
        <v>12</v>
      </c>
      <c r="AS91" s="35" t="s">
        <v>51</v>
      </c>
      <c r="AT91" s="266">
        <v>1</v>
      </c>
      <c r="AU91" s="266">
        <v>2</v>
      </c>
      <c r="AV91" s="266">
        <v>3</v>
      </c>
      <c r="AW91" s="266">
        <v>4</v>
      </c>
      <c r="AX91" s="266">
        <v>5</v>
      </c>
      <c r="AY91" s="266">
        <v>6</v>
      </c>
      <c r="AZ91" s="266">
        <v>7</v>
      </c>
      <c r="BA91" s="266">
        <v>8</v>
      </c>
      <c r="BB91" s="266">
        <v>9</v>
      </c>
      <c r="BC91" s="266">
        <v>10</v>
      </c>
      <c r="BD91" s="266">
        <v>11</v>
      </c>
      <c r="BE91" s="266">
        <v>12</v>
      </c>
      <c r="BF91" s="35" t="s">
        <v>51</v>
      </c>
      <c r="BG91" s="1024"/>
      <c r="BH91" s="1024"/>
      <c r="BI91" s="1028"/>
      <c r="BJ91" s="7"/>
      <c r="BK91" s="470"/>
      <c r="BL91" s="470"/>
      <c r="BM91" s="470"/>
      <c r="BN91" s="470"/>
      <c r="BO91" s="470"/>
      <c r="BP91" s="470"/>
      <c r="BQ91" s="470"/>
      <c r="BR91" s="470"/>
      <c r="BS91" s="470"/>
      <c r="BT91" s="470"/>
      <c r="BU91" s="470"/>
      <c r="BV91" s="470"/>
      <c r="BW91" s="470"/>
      <c r="BX91" s="470"/>
      <c r="BY91" s="470"/>
      <c r="BZ91" s="470"/>
      <c r="CA91" s="470"/>
      <c r="CB91" s="470"/>
    </row>
    <row r="92" spans="1:81" s="471" customFormat="1" ht="29.25" customHeight="1" thickBot="1" x14ac:dyDescent="0.25">
      <c r="A92" s="58"/>
      <c r="B92" s="101" t="s">
        <v>148</v>
      </c>
      <c r="C92" s="38" t="s">
        <v>65</v>
      </c>
      <c r="D92" s="107">
        <v>12</v>
      </c>
      <c r="E92" s="107">
        <v>1</v>
      </c>
      <c r="F92" s="107">
        <v>1</v>
      </c>
      <c r="G92" s="39">
        <v>1</v>
      </c>
      <c r="H92" s="39">
        <v>1</v>
      </c>
      <c r="I92" s="39">
        <v>1</v>
      </c>
      <c r="J92" s="39">
        <v>1</v>
      </c>
      <c r="K92" s="39">
        <v>1</v>
      </c>
      <c r="L92" s="39">
        <v>1</v>
      </c>
      <c r="M92" s="39">
        <v>1</v>
      </c>
      <c r="N92" s="39">
        <v>1</v>
      </c>
      <c r="O92" s="39">
        <v>1</v>
      </c>
      <c r="P92" s="39">
        <v>1</v>
      </c>
      <c r="Q92" s="40">
        <f>SUM(E92:P92)</f>
        <v>12</v>
      </c>
      <c r="R92" s="108" t="s">
        <v>124</v>
      </c>
      <c r="S92" s="109">
        <v>1400000</v>
      </c>
      <c r="T92" s="109">
        <v>1400000</v>
      </c>
      <c r="U92" s="109">
        <v>1400000</v>
      </c>
      <c r="V92" s="109">
        <v>1400000</v>
      </c>
      <c r="W92" s="109">
        <v>1400000</v>
      </c>
      <c r="X92" s="109">
        <v>1400000</v>
      </c>
      <c r="Y92" s="109">
        <v>1400000</v>
      </c>
      <c r="Z92" s="109">
        <v>1400000</v>
      </c>
      <c r="AA92" s="109">
        <v>1400000</v>
      </c>
      <c r="AB92" s="109">
        <v>1400000</v>
      </c>
      <c r="AC92" s="109">
        <v>1400000</v>
      </c>
      <c r="AD92" s="109">
        <v>1400000</v>
      </c>
      <c r="AE92" s="109">
        <v>1400000</v>
      </c>
      <c r="AF92" s="94">
        <f t="shared" ref="AF92" si="50">SUM(Q92*S92)</f>
        <v>16800000</v>
      </c>
      <c r="AG92" s="95">
        <f>T92*E92</f>
        <v>1400000</v>
      </c>
      <c r="AH92" s="95">
        <f t="shared" ref="AH92:AR92" si="51">U92*F92</f>
        <v>1400000</v>
      </c>
      <c r="AI92" s="95">
        <f t="shared" si="51"/>
        <v>1400000</v>
      </c>
      <c r="AJ92" s="95">
        <f t="shared" si="51"/>
        <v>1400000</v>
      </c>
      <c r="AK92" s="95">
        <f t="shared" si="51"/>
        <v>1400000</v>
      </c>
      <c r="AL92" s="95">
        <f t="shared" si="51"/>
        <v>1400000</v>
      </c>
      <c r="AM92" s="95">
        <f t="shared" si="51"/>
        <v>1400000</v>
      </c>
      <c r="AN92" s="95">
        <f t="shared" si="51"/>
        <v>1400000</v>
      </c>
      <c r="AO92" s="95">
        <f t="shared" si="51"/>
        <v>1400000</v>
      </c>
      <c r="AP92" s="95">
        <f t="shared" si="51"/>
        <v>1400000</v>
      </c>
      <c r="AQ92" s="95">
        <f t="shared" si="51"/>
        <v>1400000</v>
      </c>
      <c r="AR92" s="95">
        <f t="shared" si="51"/>
        <v>1400000</v>
      </c>
      <c r="AS92" s="96">
        <f t="shared" ref="AS92" si="52">SUM(AG92:AR92)</f>
        <v>16800000</v>
      </c>
      <c r="AT92" s="95"/>
      <c r="AU92" s="95"/>
      <c r="AV92" s="95"/>
      <c r="AW92" s="95"/>
      <c r="AX92" s="95"/>
      <c r="AY92" s="95"/>
      <c r="AZ92" s="95"/>
      <c r="BA92" s="95"/>
      <c r="BB92" s="95"/>
      <c r="BC92" s="95"/>
      <c r="BD92" s="95"/>
      <c r="BE92" s="95"/>
      <c r="BF92" s="97">
        <f>SUM(AT92:BE92)</f>
        <v>0</v>
      </c>
      <c r="BG92" s="98">
        <f>AF92-AS92-BF92</f>
        <v>0</v>
      </c>
      <c r="BH92" s="99">
        <f>S92*D92</f>
        <v>16800000</v>
      </c>
      <c r="BI92" s="100">
        <f>BH92-AS92-BF92</f>
        <v>0</v>
      </c>
      <c r="BJ92" s="268">
        <f>SUM(Q92/D92)</f>
        <v>1</v>
      </c>
    </row>
    <row r="93" spans="1:81" s="471" customFormat="1" ht="33" customHeight="1" thickBot="1" x14ac:dyDescent="0.25">
      <c r="A93" s="62"/>
      <c r="B93" s="63" t="s">
        <v>15</v>
      </c>
      <c r="C93" s="63"/>
      <c r="D93" s="64"/>
      <c r="E93" s="65"/>
      <c r="F93" s="65"/>
      <c r="G93" s="65"/>
      <c r="H93" s="65"/>
      <c r="I93" s="65"/>
      <c r="J93" s="65"/>
      <c r="K93" s="65"/>
      <c r="L93" s="65"/>
      <c r="M93" s="65"/>
      <c r="N93" s="65"/>
      <c r="O93" s="65"/>
      <c r="P93" s="65"/>
      <c r="Q93" s="66"/>
      <c r="R93" s="102"/>
      <c r="S93" s="64"/>
      <c r="T93" s="67"/>
      <c r="U93" s="67"/>
      <c r="V93" s="67"/>
      <c r="W93" s="67"/>
      <c r="X93" s="67"/>
      <c r="Y93" s="67"/>
      <c r="Z93" s="67"/>
      <c r="AA93" s="67"/>
      <c r="AB93" s="67"/>
      <c r="AC93" s="67"/>
      <c r="AD93" s="67"/>
      <c r="AE93" s="67"/>
      <c r="AF93" s="103">
        <f>SUM(AF92:AF92)</f>
        <v>16800000</v>
      </c>
      <c r="AG93" s="103">
        <f>SUM(AG92:AG92)</f>
        <v>1400000</v>
      </c>
      <c r="AH93" s="103">
        <f t="shared" ref="AH93:AR93" si="53">SUM(AH92:AH92)</f>
        <v>1400000</v>
      </c>
      <c r="AI93" s="103">
        <f t="shared" si="53"/>
        <v>1400000</v>
      </c>
      <c r="AJ93" s="103">
        <f t="shared" si="53"/>
        <v>1400000</v>
      </c>
      <c r="AK93" s="103">
        <f t="shared" si="53"/>
        <v>1400000</v>
      </c>
      <c r="AL93" s="103">
        <f t="shared" si="53"/>
        <v>1400000</v>
      </c>
      <c r="AM93" s="103">
        <f t="shared" si="53"/>
        <v>1400000</v>
      </c>
      <c r="AN93" s="103">
        <f t="shared" si="53"/>
        <v>1400000</v>
      </c>
      <c r="AO93" s="103">
        <f t="shared" si="53"/>
        <v>1400000</v>
      </c>
      <c r="AP93" s="103">
        <f t="shared" si="53"/>
        <v>1400000</v>
      </c>
      <c r="AQ93" s="103">
        <f t="shared" si="53"/>
        <v>1400000</v>
      </c>
      <c r="AR93" s="103">
        <f t="shared" si="53"/>
        <v>1400000</v>
      </c>
      <c r="AS93" s="103">
        <f>SUM(AS92:AS92)</f>
        <v>16800000</v>
      </c>
      <c r="AT93" s="103">
        <f>SUM(AT92:AT92)</f>
        <v>0</v>
      </c>
      <c r="AU93" s="103">
        <f t="shared" ref="AU93:BE93" si="54">SUM(AU92:AU92)</f>
        <v>0</v>
      </c>
      <c r="AV93" s="103">
        <f t="shared" si="54"/>
        <v>0</v>
      </c>
      <c r="AW93" s="103">
        <f t="shared" si="54"/>
        <v>0</v>
      </c>
      <c r="AX93" s="103">
        <f t="shared" si="54"/>
        <v>0</v>
      </c>
      <c r="AY93" s="103">
        <f t="shared" si="54"/>
        <v>0</v>
      </c>
      <c r="AZ93" s="103">
        <f t="shared" si="54"/>
        <v>0</v>
      </c>
      <c r="BA93" s="103">
        <f t="shared" si="54"/>
        <v>0</v>
      </c>
      <c r="BB93" s="103">
        <f t="shared" si="54"/>
        <v>0</v>
      </c>
      <c r="BC93" s="103">
        <f t="shared" si="54"/>
        <v>0</v>
      </c>
      <c r="BD93" s="103">
        <f t="shared" si="54"/>
        <v>0</v>
      </c>
      <c r="BE93" s="103">
        <f t="shared" si="54"/>
        <v>0</v>
      </c>
      <c r="BF93" s="103">
        <f>SUM(BF92:BF92)</f>
        <v>0</v>
      </c>
      <c r="BG93" s="104">
        <f>AF93-AS93-BF93</f>
        <v>0</v>
      </c>
      <c r="BH93" s="103">
        <f>SUM(BH92:BH92)</f>
        <v>16800000</v>
      </c>
      <c r="BI93" s="103">
        <f>SUM(BI92:BI92)</f>
        <v>0</v>
      </c>
      <c r="BJ93" s="981">
        <f>SUM(BJ92)</f>
        <v>1</v>
      </c>
    </row>
    <row r="94" spans="1:81" s="462" customFormat="1" ht="24.75" customHeight="1" x14ac:dyDescent="0.2">
      <c r="A94" s="70"/>
      <c r="B94" s="29"/>
      <c r="C94" s="29"/>
      <c r="D94" s="70"/>
      <c r="E94" s="70"/>
      <c r="F94" s="70"/>
      <c r="G94" s="70"/>
      <c r="H94" s="70"/>
      <c r="I94" s="70"/>
      <c r="J94" s="70"/>
      <c r="K94" s="70"/>
      <c r="L94" s="70"/>
      <c r="M94" s="70"/>
      <c r="N94" s="70"/>
      <c r="O94" s="70"/>
      <c r="P94" s="70"/>
      <c r="Q94" s="70"/>
      <c r="R94" s="29"/>
      <c r="S94" s="29"/>
      <c r="T94" s="29"/>
      <c r="U94" s="29"/>
      <c r="V94" s="29"/>
      <c r="W94" s="29"/>
      <c r="X94" s="29"/>
      <c r="Y94" s="29"/>
      <c r="Z94" s="29"/>
      <c r="AA94" s="29"/>
      <c r="AB94" s="29"/>
      <c r="AC94" s="29"/>
      <c r="AD94" s="29"/>
      <c r="AE94" s="57"/>
      <c r="AF94" s="29"/>
      <c r="AG94" s="29"/>
      <c r="AH94" s="29"/>
      <c r="AI94" s="29"/>
      <c r="AJ94" s="29"/>
      <c r="AK94" s="29"/>
      <c r="AL94" s="29"/>
      <c r="AM94" s="29"/>
      <c r="AN94" s="29"/>
      <c r="AO94" s="29"/>
      <c r="AP94" s="29"/>
      <c r="AQ94" s="29"/>
      <c r="AR94" s="29"/>
      <c r="AS94" s="71"/>
      <c r="AT94" s="29"/>
      <c r="AU94" s="29"/>
      <c r="AV94" s="29"/>
      <c r="AW94" s="29"/>
      <c r="AX94" s="29"/>
      <c r="AY94" s="29"/>
      <c r="AZ94" s="29"/>
      <c r="BA94" s="29"/>
      <c r="BB94" s="29"/>
      <c r="BC94" s="29"/>
      <c r="BD94" s="29"/>
      <c r="BE94" s="29"/>
      <c r="BF94" s="72">
        <f>SUM(AS93+BF93)</f>
        <v>16800000</v>
      </c>
      <c r="BG94" s="73">
        <f>AF93-AS93-BF93</f>
        <v>0</v>
      </c>
      <c r="BH94" s="74">
        <f>SUM(BI93+AS93+BF93)</f>
        <v>16800000</v>
      </c>
      <c r="BI94" s="75">
        <f>SUM(BG93)</f>
        <v>0</v>
      </c>
      <c r="BJ94" s="585" t="s">
        <v>78</v>
      </c>
      <c r="BK94" s="503"/>
      <c r="BL94" s="460"/>
      <c r="BM94" s="460"/>
      <c r="BN94" s="460"/>
      <c r="BO94" s="460"/>
      <c r="BP94" s="460"/>
      <c r="BQ94" s="460"/>
      <c r="BR94" s="460"/>
      <c r="BS94" s="460"/>
      <c r="BT94" s="460"/>
      <c r="BU94" s="460"/>
      <c r="BV94" s="460"/>
      <c r="BW94" s="460"/>
      <c r="BX94" s="460"/>
      <c r="BY94" s="460"/>
      <c r="BZ94" s="460"/>
      <c r="CA94" s="460"/>
      <c r="CB94" s="460"/>
      <c r="CC94" s="460"/>
    </row>
    <row r="95" spans="1:81" s="462" customFormat="1" ht="24.75" customHeight="1" x14ac:dyDescent="0.2">
      <c r="A95" s="70"/>
      <c r="B95" s="29"/>
      <c r="C95" s="29"/>
      <c r="D95" s="70"/>
      <c r="E95" s="70"/>
      <c r="F95" s="70"/>
      <c r="G95" s="70"/>
      <c r="H95" s="70"/>
      <c r="I95" s="70"/>
      <c r="J95" s="70"/>
      <c r="K95" s="70"/>
      <c r="L95" s="70"/>
      <c r="M95" s="70"/>
      <c r="N95" s="70"/>
      <c r="O95" s="70"/>
      <c r="P95" s="70"/>
      <c r="Q95" s="70"/>
      <c r="R95" s="29"/>
      <c r="S95" s="29"/>
      <c r="T95" s="29"/>
      <c r="U95" s="29"/>
      <c r="V95" s="29"/>
      <c r="W95" s="29"/>
      <c r="X95" s="29"/>
      <c r="Y95" s="29"/>
      <c r="Z95" s="29"/>
      <c r="AA95" s="29"/>
      <c r="AB95" s="29"/>
      <c r="AC95" s="29"/>
      <c r="AD95" s="29"/>
      <c r="AE95" s="57"/>
      <c r="AF95" s="29"/>
      <c r="AG95" s="29"/>
      <c r="AH95" s="29"/>
      <c r="AI95" s="29"/>
      <c r="AJ95" s="29"/>
      <c r="AK95" s="29"/>
      <c r="AL95" s="29"/>
      <c r="AM95" s="29"/>
      <c r="AN95" s="29"/>
      <c r="AO95" s="29"/>
      <c r="AP95" s="29"/>
      <c r="AQ95" s="29"/>
      <c r="AR95" s="29"/>
      <c r="AS95" s="57"/>
      <c r="AT95" s="170">
        <f>SUM(AG93+AT93)</f>
        <v>1400000</v>
      </c>
      <c r="AU95" s="170">
        <f t="shared" ref="AU95:BE95" si="55">SUM(AH93+AU93)</f>
        <v>1400000</v>
      </c>
      <c r="AV95" s="170">
        <f t="shared" si="55"/>
        <v>1400000</v>
      </c>
      <c r="AW95" s="170">
        <f t="shared" si="55"/>
        <v>1400000</v>
      </c>
      <c r="AX95" s="170">
        <f t="shared" si="55"/>
        <v>1400000</v>
      </c>
      <c r="AY95" s="170">
        <f t="shared" si="55"/>
        <v>1400000</v>
      </c>
      <c r="AZ95" s="170">
        <f t="shared" si="55"/>
        <v>1400000</v>
      </c>
      <c r="BA95" s="170">
        <f t="shared" si="55"/>
        <v>1400000</v>
      </c>
      <c r="BB95" s="170">
        <f t="shared" si="55"/>
        <v>1400000</v>
      </c>
      <c r="BC95" s="170">
        <f t="shared" si="55"/>
        <v>1400000</v>
      </c>
      <c r="BD95" s="170">
        <f t="shared" si="55"/>
        <v>1400000</v>
      </c>
      <c r="BE95" s="170">
        <f t="shared" si="55"/>
        <v>1400000</v>
      </c>
      <c r="BF95" s="170">
        <f>SUM(AT95:BE95)</f>
        <v>16800000</v>
      </c>
      <c r="BG95" s="57"/>
      <c r="BH95" s="76"/>
      <c r="BI95" s="77">
        <f>SUM(BI93-BI94)</f>
        <v>0</v>
      </c>
      <c r="BJ95" s="585" t="s">
        <v>77</v>
      </c>
      <c r="BK95" s="503"/>
      <c r="BL95" s="460"/>
      <c r="BM95" s="460"/>
      <c r="BN95" s="460"/>
      <c r="BO95" s="460"/>
      <c r="BP95" s="460"/>
      <c r="BQ95" s="460"/>
      <c r="BR95" s="460"/>
      <c r="BS95" s="460"/>
      <c r="BT95" s="460"/>
      <c r="BU95" s="460"/>
      <c r="BV95" s="460"/>
      <c r="BW95" s="460"/>
      <c r="BX95" s="460"/>
      <c r="BY95" s="460"/>
      <c r="BZ95" s="460"/>
      <c r="CA95" s="460"/>
      <c r="CB95" s="460"/>
      <c r="CC95" s="460"/>
    </row>
    <row r="96" spans="1:81" s="471" customFormat="1" x14ac:dyDescent="0.2">
      <c r="A96" s="28" t="s">
        <v>137</v>
      </c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78"/>
      <c r="S96" s="7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585"/>
    </row>
    <row r="97" spans="1:81" s="471" customFormat="1" x14ac:dyDescent="0.2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78"/>
      <c r="S97" s="7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585"/>
    </row>
    <row r="98" spans="1:81" s="466" customFormat="1" ht="48.75" customHeight="1" x14ac:dyDescent="0.2">
      <c r="A98" s="1019" t="s">
        <v>45</v>
      </c>
      <c r="B98" s="1022" t="s">
        <v>46</v>
      </c>
      <c r="C98" s="1022" t="s">
        <v>62</v>
      </c>
      <c r="D98" s="1025" t="s">
        <v>47</v>
      </c>
      <c r="E98" s="1025"/>
      <c r="F98" s="1025"/>
      <c r="G98" s="1025"/>
      <c r="H98" s="1025"/>
      <c r="I98" s="1025"/>
      <c r="J98" s="1025"/>
      <c r="K98" s="1025"/>
      <c r="L98" s="1025"/>
      <c r="M98" s="1025"/>
      <c r="N98" s="1025"/>
      <c r="O98" s="1025"/>
      <c r="P98" s="1025"/>
      <c r="Q98" s="1025"/>
      <c r="R98" s="1022" t="s">
        <v>59</v>
      </c>
      <c r="S98" s="1036" t="s">
        <v>56</v>
      </c>
      <c r="T98" s="1037"/>
      <c r="U98" s="1037"/>
      <c r="V98" s="1037"/>
      <c r="W98" s="1037"/>
      <c r="X98" s="1037"/>
      <c r="Y98" s="1037"/>
      <c r="Z98" s="1037"/>
      <c r="AA98" s="1037"/>
      <c r="AB98" s="1037"/>
      <c r="AC98" s="1037"/>
      <c r="AD98" s="1037"/>
      <c r="AE98" s="1038"/>
      <c r="AF98" s="1039" t="s">
        <v>38</v>
      </c>
      <c r="AG98" s="1039"/>
      <c r="AH98" s="1039"/>
      <c r="AI98" s="1039"/>
      <c r="AJ98" s="1039"/>
      <c r="AK98" s="1039"/>
      <c r="AL98" s="1039"/>
      <c r="AM98" s="1039"/>
      <c r="AN98" s="1039"/>
      <c r="AO98" s="1039"/>
      <c r="AP98" s="1039"/>
      <c r="AQ98" s="1039"/>
      <c r="AR98" s="1039"/>
      <c r="AS98" s="1039"/>
      <c r="AT98" s="1040" t="s">
        <v>82</v>
      </c>
      <c r="AU98" s="1041"/>
      <c r="AV98" s="1041"/>
      <c r="AW98" s="1041"/>
      <c r="AX98" s="1041"/>
      <c r="AY98" s="1041"/>
      <c r="AZ98" s="1041"/>
      <c r="BA98" s="1041"/>
      <c r="BB98" s="1041"/>
      <c r="BC98" s="1041"/>
      <c r="BD98" s="1041"/>
      <c r="BE98" s="1041"/>
      <c r="BF98" s="1042"/>
      <c r="BG98" s="1022" t="s">
        <v>78</v>
      </c>
      <c r="BH98" s="1022" t="s">
        <v>561</v>
      </c>
      <c r="BI98" s="1026" t="s">
        <v>79</v>
      </c>
      <c r="BJ98" s="173"/>
      <c r="BK98" s="425"/>
      <c r="BL98" s="425"/>
      <c r="BM98" s="425"/>
      <c r="BN98" s="425"/>
      <c r="BO98" s="425"/>
      <c r="BP98" s="425"/>
      <c r="BQ98" s="425"/>
      <c r="BR98" s="425"/>
      <c r="BS98" s="425"/>
      <c r="BT98" s="425"/>
      <c r="BU98" s="425"/>
      <c r="BV98" s="425"/>
      <c r="BW98" s="425"/>
      <c r="BX98" s="425"/>
      <c r="BY98" s="425"/>
      <c r="BZ98" s="425"/>
      <c r="CA98" s="465"/>
      <c r="CB98" s="465"/>
    </row>
    <row r="99" spans="1:81" s="466" customFormat="1" ht="48.75" customHeight="1" x14ac:dyDescent="0.2">
      <c r="A99" s="1020"/>
      <c r="B99" s="1023"/>
      <c r="C99" s="1023"/>
      <c r="D99" s="1033" t="s">
        <v>57</v>
      </c>
      <c r="E99" s="1031" t="s">
        <v>58</v>
      </c>
      <c r="F99" s="1032"/>
      <c r="G99" s="1032"/>
      <c r="H99" s="1032"/>
      <c r="I99" s="1032"/>
      <c r="J99" s="1032"/>
      <c r="K99" s="1032"/>
      <c r="L99" s="1032"/>
      <c r="M99" s="1032"/>
      <c r="N99" s="1032"/>
      <c r="O99" s="1032"/>
      <c r="P99" s="1032"/>
      <c r="Q99" s="1032"/>
      <c r="R99" s="1023"/>
      <c r="S99" s="1033" t="s">
        <v>57</v>
      </c>
      <c r="T99" s="1031" t="s">
        <v>58</v>
      </c>
      <c r="U99" s="1032"/>
      <c r="V99" s="1032"/>
      <c r="W99" s="1032"/>
      <c r="X99" s="1032"/>
      <c r="Y99" s="1032"/>
      <c r="Z99" s="1032"/>
      <c r="AA99" s="1032"/>
      <c r="AB99" s="1032"/>
      <c r="AC99" s="1032"/>
      <c r="AD99" s="1032"/>
      <c r="AE99" s="1035"/>
      <c r="AF99" s="1033" t="s">
        <v>57</v>
      </c>
      <c r="AG99" s="1031" t="s">
        <v>58</v>
      </c>
      <c r="AH99" s="1032"/>
      <c r="AI99" s="1032"/>
      <c r="AJ99" s="1032"/>
      <c r="AK99" s="1032"/>
      <c r="AL99" s="1032"/>
      <c r="AM99" s="1032"/>
      <c r="AN99" s="1032"/>
      <c r="AO99" s="1032"/>
      <c r="AP99" s="1032"/>
      <c r="AQ99" s="1032"/>
      <c r="AR99" s="1032"/>
      <c r="AS99" s="1035"/>
      <c r="AT99" s="1043"/>
      <c r="AU99" s="1044"/>
      <c r="AV99" s="1044"/>
      <c r="AW99" s="1044"/>
      <c r="AX99" s="1044"/>
      <c r="AY99" s="1044"/>
      <c r="AZ99" s="1044"/>
      <c r="BA99" s="1044"/>
      <c r="BB99" s="1044"/>
      <c r="BC99" s="1044"/>
      <c r="BD99" s="1044"/>
      <c r="BE99" s="1044"/>
      <c r="BF99" s="1045"/>
      <c r="BG99" s="1023"/>
      <c r="BH99" s="1023"/>
      <c r="BI99" s="1027"/>
      <c r="BJ99" s="173"/>
      <c r="BK99" s="425"/>
      <c r="BL99" s="425"/>
      <c r="BM99" s="425"/>
      <c r="BN99" s="425"/>
      <c r="BO99" s="425"/>
      <c r="BP99" s="425"/>
      <c r="BQ99" s="425"/>
      <c r="BR99" s="425"/>
      <c r="BS99" s="425"/>
      <c r="BT99" s="425"/>
      <c r="BU99" s="425"/>
      <c r="BV99" s="425"/>
      <c r="BW99" s="425"/>
      <c r="BX99" s="425"/>
      <c r="BY99" s="425"/>
      <c r="BZ99" s="425"/>
      <c r="CA99" s="465"/>
      <c r="CB99" s="465"/>
    </row>
    <row r="100" spans="1:81" s="471" customFormat="1" ht="28.5" customHeight="1" x14ac:dyDescent="0.2">
      <c r="A100" s="1021"/>
      <c r="B100" s="1024"/>
      <c r="C100" s="1024"/>
      <c r="D100" s="1034"/>
      <c r="E100" s="35">
        <v>1</v>
      </c>
      <c r="F100" s="35">
        <v>2</v>
      </c>
      <c r="G100" s="35">
        <v>3</v>
      </c>
      <c r="H100" s="35">
        <v>4</v>
      </c>
      <c r="I100" s="35">
        <v>5</v>
      </c>
      <c r="J100" s="35">
        <v>6</v>
      </c>
      <c r="K100" s="35">
        <v>7</v>
      </c>
      <c r="L100" s="35">
        <v>8</v>
      </c>
      <c r="M100" s="35">
        <v>9</v>
      </c>
      <c r="N100" s="35">
        <v>10</v>
      </c>
      <c r="O100" s="35">
        <v>11</v>
      </c>
      <c r="P100" s="35">
        <v>12</v>
      </c>
      <c r="Q100" s="35" t="s">
        <v>61</v>
      </c>
      <c r="R100" s="1024"/>
      <c r="S100" s="1034"/>
      <c r="T100" s="35">
        <v>1</v>
      </c>
      <c r="U100" s="35">
        <v>2</v>
      </c>
      <c r="V100" s="35">
        <v>3</v>
      </c>
      <c r="W100" s="35">
        <v>4</v>
      </c>
      <c r="X100" s="35">
        <v>5</v>
      </c>
      <c r="Y100" s="35">
        <v>6</v>
      </c>
      <c r="Z100" s="35">
        <v>7</v>
      </c>
      <c r="AA100" s="35">
        <v>8</v>
      </c>
      <c r="AB100" s="35">
        <v>9</v>
      </c>
      <c r="AC100" s="35">
        <v>10</v>
      </c>
      <c r="AD100" s="35">
        <v>11</v>
      </c>
      <c r="AE100" s="35">
        <v>12</v>
      </c>
      <c r="AF100" s="1034"/>
      <c r="AG100" s="35">
        <v>1</v>
      </c>
      <c r="AH100" s="35">
        <v>2</v>
      </c>
      <c r="AI100" s="35">
        <v>3</v>
      </c>
      <c r="AJ100" s="35">
        <v>4</v>
      </c>
      <c r="AK100" s="35">
        <v>5</v>
      </c>
      <c r="AL100" s="35">
        <v>6</v>
      </c>
      <c r="AM100" s="35">
        <v>7</v>
      </c>
      <c r="AN100" s="35">
        <v>8</v>
      </c>
      <c r="AO100" s="35">
        <v>9</v>
      </c>
      <c r="AP100" s="35">
        <v>10</v>
      </c>
      <c r="AQ100" s="35">
        <v>11</v>
      </c>
      <c r="AR100" s="35">
        <v>12</v>
      </c>
      <c r="AS100" s="35" t="s">
        <v>51</v>
      </c>
      <c r="AT100" s="266">
        <v>1</v>
      </c>
      <c r="AU100" s="266">
        <v>2</v>
      </c>
      <c r="AV100" s="266">
        <v>3</v>
      </c>
      <c r="AW100" s="266">
        <v>4</v>
      </c>
      <c r="AX100" s="266">
        <v>5</v>
      </c>
      <c r="AY100" s="266">
        <v>6</v>
      </c>
      <c r="AZ100" s="266">
        <v>7</v>
      </c>
      <c r="BA100" s="266">
        <v>8</v>
      </c>
      <c r="BB100" s="266">
        <v>9</v>
      </c>
      <c r="BC100" s="266">
        <v>10</v>
      </c>
      <c r="BD100" s="266">
        <v>11</v>
      </c>
      <c r="BE100" s="266">
        <v>12</v>
      </c>
      <c r="BF100" s="35" t="s">
        <v>51</v>
      </c>
      <c r="BG100" s="1024"/>
      <c r="BH100" s="1024"/>
      <c r="BI100" s="1028"/>
      <c r="BJ100" s="7"/>
      <c r="BK100" s="470"/>
      <c r="BL100" s="470"/>
      <c r="BM100" s="470"/>
      <c r="BN100" s="470"/>
      <c r="BO100" s="470"/>
      <c r="BP100" s="470"/>
      <c r="BQ100" s="470"/>
      <c r="BR100" s="470"/>
      <c r="BS100" s="470"/>
      <c r="BT100" s="470"/>
      <c r="BU100" s="470"/>
      <c r="BV100" s="470"/>
      <c r="BW100" s="470"/>
      <c r="BX100" s="470"/>
      <c r="BY100" s="470"/>
      <c r="BZ100" s="470"/>
      <c r="CA100" s="470"/>
      <c r="CB100" s="470"/>
    </row>
    <row r="101" spans="1:81" s="471" customFormat="1" ht="30" customHeight="1" thickBot="1" x14ac:dyDescent="0.25">
      <c r="A101" s="58"/>
      <c r="B101" s="101" t="s">
        <v>149</v>
      </c>
      <c r="C101" s="38" t="s">
        <v>65</v>
      </c>
      <c r="D101" s="107">
        <v>12</v>
      </c>
      <c r="E101" s="107">
        <v>1</v>
      </c>
      <c r="F101" s="107">
        <v>1</v>
      </c>
      <c r="G101" s="39">
        <v>1</v>
      </c>
      <c r="H101" s="39">
        <v>1</v>
      </c>
      <c r="I101" s="39">
        <v>1</v>
      </c>
      <c r="J101" s="39">
        <v>1</v>
      </c>
      <c r="K101" s="39">
        <v>1</v>
      </c>
      <c r="L101" s="39">
        <v>1</v>
      </c>
      <c r="M101" s="39">
        <v>1</v>
      </c>
      <c r="N101" s="39">
        <v>1</v>
      </c>
      <c r="O101" s="39">
        <v>1</v>
      </c>
      <c r="P101" s="39">
        <v>1</v>
      </c>
      <c r="Q101" s="40">
        <f>SUM(E101:P101)</f>
        <v>12</v>
      </c>
      <c r="R101" s="108" t="s">
        <v>124</v>
      </c>
      <c r="S101" s="109">
        <v>1300000</v>
      </c>
      <c r="T101" s="109">
        <v>1300000</v>
      </c>
      <c r="U101" s="109">
        <v>1300000</v>
      </c>
      <c r="V101" s="109">
        <v>1300000</v>
      </c>
      <c r="W101" s="109">
        <v>1300000</v>
      </c>
      <c r="X101" s="109">
        <v>1300000</v>
      </c>
      <c r="Y101" s="109">
        <v>1300000</v>
      </c>
      <c r="Z101" s="109">
        <v>1300000</v>
      </c>
      <c r="AA101" s="109">
        <v>1300000</v>
      </c>
      <c r="AB101" s="109">
        <v>1300000</v>
      </c>
      <c r="AC101" s="109">
        <v>1300000</v>
      </c>
      <c r="AD101" s="109">
        <v>1300000</v>
      </c>
      <c r="AE101" s="109">
        <v>1300000</v>
      </c>
      <c r="AF101" s="94">
        <f t="shared" ref="AF101" si="56">SUM(Q101*S101)</f>
        <v>15600000</v>
      </c>
      <c r="AG101" s="95">
        <f>T101*E101</f>
        <v>1300000</v>
      </c>
      <c r="AH101" s="95">
        <f>U101*F101</f>
        <v>1300000</v>
      </c>
      <c r="AI101" s="95">
        <f t="shared" ref="AI101:AR101" si="57">V101*G101</f>
        <v>1300000</v>
      </c>
      <c r="AJ101" s="95">
        <f t="shared" si="57"/>
        <v>1300000</v>
      </c>
      <c r="AK101" s="95">
        <f t="shared" si="57"/>
        <v>1300000</v>
      </c>
      <c r="AL101" s="95">
        <f t="shared" si="57"/>
        <v>1300000</v>
      </c>
      <c r="AM101" s="95">
        <f t="shared" si="57"/>
        <v>1300000</v>
      </c>
      <c r="AN101" s="95">
        <f t="shared" si="57"/>
        <v>1300000</v>
      </c>
      <c r="AO101" s="95">
        <f t="shared" si="57"/>
        <v>1300000</v>
      </c>
      <c r="AP101" s="95">
        <f t="shared" si="57"/>
        <v>1300000</v>
      </c>
      <c r="AQ101" s="95">
        <f t="shared" si="57"/>
        <v>1300000</v>
      </c>
      <c r="AR101" s="95">
        <f t="shared" si="57"/>
        <v>1300000</v>
      </c>
      <c r="AS101" s="96">
        <f t="shared" ref="AS101" si="58">SUM(AG101:AR101)</f>
        <v>15600000</v>
      </c>
      <c r="AT101" s="95"/>
      <c r="AU101" s="95"/>
      <c r="AV101" s="95"/>
      <c r="AW101" s="95"/>
      <c r="AX101" s="95"/>
      <c r="AY101" s="95"/>
      <c r="AZ101" s="95"/>
      <c r="BA101" s="95"/>
      <c r="BB101" s="95"/>
      <c r="BC101" s="95"/>
      <c r="BD101" s="95"/>
      <c r="BE101" s="95"/>
      <c r="BF101" s="97">
        <f>SUM(AT101:BE101)</f>
        <v>0</v>
      </c>
      <c r="BG101" s="98">
        <f>AF101-AS101-BF101</f>
        <v>0</v>
      </c>
      <c r="BH101" s="99">
        <f>S101*D101</f>
        <v>15600000</v>
      </c>
      <c r="BI101" s="100">
        <f>BH101-AS101-BF101</f>
        <v>0</v>
      </c>
      <c r="BJ101" s="268">
        <f>SUM(Q101/D101)</f>
        <v>1</v>
      </c>
    </row>
    <row r="102" spans="1:81" s="471" customFormat="1" ht="39" customHeight="1" thickBot="1" x14ac:dyDescent="0.25">
      <c r="A102" s="62"/>
      <c r="B102" s="63" t="s">
        <v>15</v>
      </c>
      <c r="C102" s="63"/>
      <c r="D102" s="64"/>
      <c r="E102" s="65"/>
      <c r="F102" s="65"/>
      <c r="G102" s="65"/>
      <c r="H102" s="65"/>
      <c r="I102" s="65"/>
      <c r="J102" s="65"/>
      <c r="K102" s="65"/>
      <c r="L102" s="65"/>
      <c r="M102" s="65"/>
      <c r="N102" s="65"/>
      <c r="O102" s="65"/>
      <c r="P102" s="65"/>
      <c r="Q102" s="66"/>
      <c r="R102" s="102"/>
      <c r="S102" s="64"/>
      <c r="T102" s="67"/>
      <c r="U102" s="67"/>
      <c r="V102" s="67"/>
      <c r="W102" s="67"/>
      <c r="X102" s="67"/>
      <c r="Y102" s="67"/>
      <c r="Z102" s="67"/>
      <c r="AA102" s="67"/>
      <c r="AB102" s="67"/>
      <c r="AC102" s="67"/>
      <c r="AD102" s="67"/>
      <c r="AE102" s="67"/>
      <c r="AF102" s="103">
        <f>SUM(AF101:AF101)</f>
        <v>15600000</v>
      </c>
      <c r="AG102" s="103">
        <f>SUM(AG101:AG101)</f>
        <v>1300000</v>
      </c>
      <c r="AH102" s="103">
        <f>SUM(AH101:AH101)</f>
        <v>1300000</v>
      </c>
      <c r="AI102" s="103">
        <f t="shared" ref="AI102:AR102" si="59">SUM(AI101:AI101)</f>
        <v>1300000</v>
      </c>
      <c r="AJ102" s="103">
        <f t="shared" si="59"/>
        <v>1300000</v>
      </c>
      <c r="AK102" s="103">
        <f t="shared" si="59"/>
        <v>1300000</v>
      </c>
      <c r="AL102" s="103">
        <f t="shared" si="59"/>
        <v>1300000</v>
      </c>
      <c r="AM102" s="103">
        <f t="shared" si="59"/>
        <v>1300000</v>
      </c>
      <c r="AN102" s="103">
        <f t="shared" si="59"/>
        <v>1300000</v>
      </c>
      <c r="AO102" s="103">
        <f t="shared" si="59"/>
        <v>1300000</v>
      </c>
      <c r="AP102" s="103">
        <f t="shared" si="59"/>
        <v>1300000</v>
      </c>
      <c r="AQ102" s="103">
        <f t="shared" si="59"/>
        <v>1300000</v>
      </c>
      <c r="AR102" s="103">
        <f t="shared" si="59"/>
        <v>1300000</v>
      </c>
      <c r="AS102" s="103">
        <f>SUM(AS101:AS101)</f>
        <v>15600000</v>
      </c>
      <c r="AT102" s="103">
        <f>SUM(AT101:AT101)</f>
        <v>0</v>
      </c>
      <c r="AU102" s="103">
        <f t="shared" ref="AU102:BE102" si="60">SUM(AU101:AU101)</f>
        <v>0</v>
      </c>
      <c r="AV102" s="103">
        <f t="shared" si="60"/>
        <v>0</v>
      </c>
      <c r="AW102" s="103">
        <f t="shared" si="60"/>
        <v>0</v>
      </c>
      <c r="AX102" s="103">
        <f t="shared" si="60"/>
        <v>0</v>
      </c>
      <c r="AY102" s="103">
        <f t="shared" si="60"/>
        <v>0</v>
      </c>
      <c r="AZ102" s="103">
        <f t="shared" si="60"/>
        <v>0</v>
      </c>
      <c r="BA102" s="103">
        <f t="shared" si="60"/>
        <v>0</v>
      </c>
      <c r="BB102" s="103">
        <f t="shared" si="60"/>
        <v>0</v>
      </c>
      <c r="BC102" s="103">
        <f t="shared" si="60"/>
        <v>0</v>
      </c>
      <c r="BD102" s="103">
        <f t="shared" si="60"/>
        <v>0</v>
      </c>
      <c r="BE102" s="103">
        <f t="shared" si="60"/>
        <v>0</v>
      </c>
      <c r="BF102" s="103">
        <f>SUM(BF101:BF101)</f>
        <v>0</v>
      </c>
      <c r="BG102" s="104">
        <f>AF102-AS102-BF102</f>
        <v>0</v>
      </c>
      <c r="BH102" s="103">
        <f>SUM(BH101:BH101)</f>
        <v>15600000</v>
      </c>
      <c r="BI102" s="103">
        <f>SUM(BI101:BI101)</f>
        <v>0</v>
      </c>
      <c r="BJ102" s="981">
        <f>SUM(BJ101)</f>
        <v>1</v>
      </c>
    </row>
    <row r="103" spans="1:81" s="462" customFormat="1" ht="24.75" customHeight="1" x14ac:dyDescent="0.2">
      <c r="A103" s="70"/>
      <c r="B103" s="29"/>
      <c r="C103" s="29"/>
      <c r="D103" s="70"/>
      <c r="E103" s="70"/>
      <c r="F103" s="70"/>
      <c r="G103" s="70"/>
      <c r="H103" s="70"/>
      <c r="I103" s="70"/>
      <c r="J103" s="70"/>
      <c r="K103" s="70"/>
      <c r="L103" s="70"/>
      <c r="M103" s="70"/>
      <c r="N103" s="70"/>
      <c r="O103" s="70"/>
      <c r="P103" s="70"/>
      <c r="Q103" s="70"/>
      <c r="R103" s="29"/>
      <c r="S103" s="29"/>
      <c r="T103" s="29"/>
      <c r="U103" s="29"/>
      <c r="V103" s="29"/>
      <c r="W103" s="29"/>
      <c r="X103" s="29"/>
      <c r="Y103" s="29"/>
      <c r="Z103" s="29"/>
      <c r="AA103" s="29"/>
      <c r="AB103" s="29"/>
      <c r="AC103" s="29"/>
      <c r="AD103" s="29"/>
      <c r="AE103" s="57"/>
      <c r="AF103" s="29"/>
      <c r="AG103" s="29"/>
      <c r="AH103" s="29"/>
      <c r="AI103" s="29"/>
      <c r="AJ103" s="29"/>
      <c r="AK103" s="29"/>
      <c r="AL103" s="29"/>
      <c r="AM103" s="29"/>
      <c r="AN103" s="29"/>
      <c r="AO103" s="29"/>
      <c r="AP103" s="29"/>
      <c r="AQ103" s="29"/>
      <c r="AR103" s="29"/>
      <c r="AS103" s="71"/>
      <c r="AT103" s="29"/>
      <c r="AU103" s="29"/>
      <c r="AV103" s="29"/>
      <c r="AW103" s="29"/>
      <c r="AX103" s="29"/>
      <c r="AY103" s="29"/>
      <c r="AZ103" s="29"/>
      <c r="BA103" s="29"/>
      <c r="BB103" s="29"/>
      <c r="BC103" s="29"/>
      <c r="BD103" s="29"/>
      <c r="BE103" s="29"/>
      <c r="BF103" s="72">
        <f>SUM(AS102+BF102)</f>
        <v>15600000</v>
      </c>
      <c r="BG103" s="73">
        <f>AF102-AS102-BF102</f>
        <v>0</v>
      </c>
      <c r="BH103" s="74">
        <f>SUM(BI102+AS102+BF102)</f>
        <v>15600000</v>
      </c>
      <c r="BI103" s="75">
        <f>SUM(BG102)</f>
        <v>0</v>
      </c>
      <c r="BJ103" s="585" t="s">
        <v>78</v>
      </c>
      <c r="BK103" s="503"/>
      <c r="BL103" s="460"/>
      <c r="BM103" s="460"/>
      <c r="BN103" s="460"/>
      <c r="BO103" s="460"/>
      <c r="BP103" s="460"/>
      <c r="BQ103" s="460"/>
      <c r="BR103" s="460"/>
      <c r="BS103" s="460"/>
      <c r="BT103" s="460"/>
      <c r="BU103" s="460"/>
      <c r="BV103" s="460"/>
      <c r="BW103" s="460"/>
      <c r="BX103" s="460"/>
      <c r="BY103" s="460"/>
      <c r="BZ103" s="460"/>
      <c r="CA103" s="460"/>
      <c r="CB103" s="460"/>
      <c r="CC103" s="460"/>
    </row>
    <row r="104" spans="1:81" s="462" customFormat="1" ht="24.75" customHeight="1" x14ac:dyDescent="0.2">
      <c r="A104" s="70"/>
      <c r="B104" s="29"/>
      <c r="C104" s="29"/>
      <c r="D104" s="70"/>
      <c r="E104" s="70"/>
      <c r="F104" s="70"/>
      <c r="G104" s="70"/>
      <c r="H104" s="70"/>
      <c r="I104" s="70"/>
      <c r="J104" s="70"/>
      <c r="K104" s="70"/>
      <c r="L104" s="70"/>
      <c r="M104" s="70"/>
      <c r="N104" s="70"/>
      <c r="O104" s="70"/>
      <c r="P104" s="70"/>
      <c r="Q104" s="70"/>
      <c r="R104" s="29"/>
      <c r="S104" s="29"/>
      <c r="T104" s="29"/>
      <c r="U104" s="29"/>
      <c r="V104" s="29"/>
      <c r="W104" s="29"/>
      <c r="X104" s="29"/>
      <c r="Y104" s="29"/>
      <c r="Z104" s="29"/>
      <c r="AA104" s="29"/>
      <c r="AB104" s="29"/>
      <c r="AC104" s="29"/>
      <c r="AD104" s="29"/>
      <c r="AE104" s="57"/>
      <c r="AF104" s="29"/>
      <c r="AG104" s="29"/>
      <c r="AH104" s="29"/>
      <c r="AI104" s="29"/>
      <c r="AJ104" s="29"/>
      <c r="AK104" s="29"/>
      <c r="AL104" s="29"/>
      <c r="AM104" s="29"/>
      <c r="AN104" s="29"/>
      <c r="AO104" s="29"/>
      <c r="AP104" s="29"/>
      <c r="AQ104" s="29"/>
      <c r="AR104" s="29"/>
      <c r="AS104" s="57"/>
      <c r="AT104" s="170">
        <f>SUM(AG102+AT102)</f>
        <v>1300000</v>
      </c>
      <c r="AU104" s="170">
        <f t="shared" ref="AU104:BE104" si="61">SUM(AH102+AU102)</f>
        <v>1300000</v>
      </c>
      <c r="AV104" s="170">
        <f t="shared" si="61"/>
        <v>1300000</v>
      </c>
      <c r="AW104" s="170">
        <f t="shared" si="61"/>
        <v>1300000</v>
      </c>
      <c r="AX104" s="170">
        <f t="shared" si="61"/>
        <v>1300000</v>
      </c>
      <c r="AY104" s="170">
        <f t="shared" si="61"/>
        <v>1300000</v>
      </c>
      <c r="AZ104" s="170">
        <f t="shared" si="61"/>
        <v>1300000</v>
      </c>
      <c r="BA104" s="170">
        <f t="shared" si="61"/>
        <v>1300000</v>
      </c>
      <c r="BB104" s="170">
        <f t="shared" si="61"/>
        <v>1300000</v>
      </c>
      <c r="BC104" s="170">
        <f t="shared" si="61"/>
        <v>1300000</v>
      </c>
      <c r="BD104" s="170">
        <f t="shared" si="61"/>
        <v>1300000</v>
      </c>
      <c r="BE104" s="170">
        <f t="shared" si="61"/>
        <v>1300000</v>
      </c>
      <c r="BF104" s="170">
        <f>SUM(AT104:BE104)</f>
        <v>15600000</v>
      </c>
      <c r="BG104" s="57"/>
      <c r="BH104" s="76"/>
      <c r="BI104" s="77">
        <f>SUM(BI102-BI103)</f>
        <v>0</v>
      </c>
      <c r="BJ104" s="585" t="s">
        <v>77</v>
      </c>
      <c r="BK104" s="503"/>
      <c r="BL104" s="460"/>
      <c r="BM104" s="460"/>
      <c r="BN104" s="460"/>
      <c r="BO104" s="460"/>
      <c r="BP104" s="460"/>
      <c r="BQ104" s="460"/>
      <c r="BR104" s="460"/>
      <c r="BS104" s="460"/>
      <c r="BT104" s="460"/>
      <c r="BU104" s="460"/>
      <c r="BV104" s="460"/>
      <c r="BW104" s="460"/>
      <c r="BX104" s="460"/>
      <c r="BY104" s="460"/>
      <c r="BZ104" s="460"/>
      <c r="CA104" s="460"/>
      <c r="CB104" s="460"/>
      <c r="CC104" s="460"/>
    </row>
    <row r="105" spans="1:81" s="471" customFormat="1" x14ac:dyDescent="0.2">
      <c r="A105" s="28" t="s">
        <v>138</v>
      </c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78"/>
      <c r="S105" s="7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585"/>
    </row>
    <row r="106" spans="1:81" s="471" customFormat="1" x14ac:dyDescent="0.2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78"/>
      <c r="S106" s="7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585"/>
    </row>
    <row r="107" spans="1:81" s="466" customFormat="1" ht="48.75" customHeight="1" x14ac:dyDescent="0.2">
      <c r="A107" s="1019" t="s">
        <v>45</v>
      </c>
      <c r="B107" s="1022" t="s">
        <v>46</v>
      </c>
      <c r="C107" s="1022" t="s">
        <v>62</v>
      </c>
      <c r="D107" s="1025" t="s">
        <v>47</v>
      </c>
      <c r="E107" s="1025"/>
      <c r="F107" s="1025"/>
      <c r="G107" s="1025"/>
      <c r="H107" s="1025"/>
      <c r="I107" s="1025"/>
      <c r="J107" s="1025"/>
      <c r="K107" s="1025"/>
      <c r="L107" s="1025"/>
      <c r="M107" s="1025"/>
      <c r="N107" s="1025"/>
      <c r="O107" s="1025"/>
      <c r="P107" s="1025"/>
      <c r="Q107" s="1025"/>
      <c r="R107" s="1022" t="s">
        <v>59</v>
      </c>
      <c r="S107" s="1036" t="s">
        <v>56</v>
      </c>
      <c r="T107" s="1037"/>
      <c r="U107" s="1037"/>
      <c r="V107" s="1037"/>
      <c r="W107" s="1037"/>
      <c r="X107" s="1037"/>
      <c r="Y107" s="1037"/>
      <c r="Z107" s="1037"/>
      <c r="AA107" s="1037"/>
      <c r="AB107" s="1037"/>
      <c r="AC107" s="1037"/>
      <c r="AD107" s="1037"/>
      <c r="AE107" s="1038"/>
      <c r="AF107" s="1039" t="s">
        <v>38</v>
      </c>
      <c r="AG107" s="1039"/>
      <c r="AH107" s="1039"/>
      <c r="AI107" s="1039"/>
      <c r="AJ107" s="1039"/>
      <c r="AK107" s="1039"/>
      <c r="AL107" s="1039"/>
      <c r="AM107" s="1039"/>
      <c r="AN107" s="1039"/>
      <c r="AO107" s="1039"/>
      <c r="AP107" s="1039"/>
      <c r="AQ107" s="1039"/>
      <c r="AR107" s="1039"/>
      <c r="AS107" s="1039"/>
      <c r="AT107" s="1040" t="s">
        <v>82</v>
      </c>
      <c r="AU107" s="1041"/>
      <c r="AV107" s="1041"/>
      <c r="AW107" s="1041"/>
      <c r="AX107" s="1041"/>
      <c r="AY107" s="1041"/>
      <c r="AZ107" s="1041"/>
      <c r="BA107" s="1041"/>
      <c r="BB107" s="1041"/>
      <c r="BC107" s="1041"/>
      <c r="BD107" s="1041"/>
      <c r="BE107" s="1041"/>
      <c r="BF107" s="1042"/>
      <c r="BG107" s="1022" t="s">
        <v>78</v>
      </c>
      <c r="BH107" s="1022" t="s">
        <v>561</v>
      </c>
      <c r="BI107" s="1026" t="s">
        <v>79</v>
      </c>
      <c r="BJ107" s="173"/>
      <c r="BK107" s="425"/>
      <c r="BL107" s="425"/>
      <c r="BM107" s="425"/>
      <c r="BN107" s="425"/>
      <c r="BO107" s="425"/>
      <c r="BP107" s="425"/>
      <c r="BQ107" s="425"/>
      <c r="BR107" s="425"/>
      <c r="BS107" s="425"/>
      <c r="BT107" s="425"/>
      <c r="BU107" s="425"/>
      <c r="BV107" s="425"/>
      <c r="BW107" s="425"/>
      <c r="BX107" s="425"/>
      <c r="BY107" s="425"/>
      <c r="BZ107" s="425"/>
      <c r="CA107" s="465"/>
      <c r="CB107" s="465"/>
    </row>
    <row r="108" spans="1:81" s="466" customFormat="1" ht="48.75" customHeight="1" x14ac:dyDescent="0.2">
      <c r="A108" s="1020"/>
      <c r="B108" s="1023"/>
      <c r="C108" s="1023"/>
      <c r="D108" s="1033" t="s">
        <v>57</v>
      </c>
      <c r="E108" s="1031" t="s">
        <v>58</v>
      </c>
      <c r="F108" s="1032"/>
      <c r="G108" s="1032"/>
      <c r="H108" s="1032"/>
      <c r="I108" s="1032"/>
      <c r="J108" s="1032"/>
      <c r="K108" s="1032"/>
      <c r="L108" s="1032"/>
      <c r="M108" s="1032"/>
      <c r="N108" s="1032"/>
      <c r="O108" s="1032"/>
      <c r="P108" s="1032"/>
      <c r="Q108" s="1032"/>
      <c r="R108" s="1023"/>
      <c r="S108" s="1033" t="s">
        <v>57</v>
      </c>
      <c r="T108" s="1031" t="s">
        <v>58</v>
      </c>
      <c r="U108" s="1032"/>
      <c r="V108" s="1032"/>
      <c r="W108" s="1032"/>
      <c r="X108" s="1032"/>
      <c r="Y108" s="1032"/>
      <c r="Z108" s="1032"/>
      <c r="AA108" s="1032"/>
      <c r="AB108" s="1032"/>
      <c r="AC108" s="1032"/>
      <c r="AD108" s="1032"/>
      <c r="AE108" s="1035"/>
      <c r="AF108" s="1033" t="s">
        <v>57</v>
      </c>
      <c r="AG108" s="1031" t="s">
        <v>58</v>
      </c>
      <c r="AH108" s="1032"/>
      <c r="AI108" s="1032"/>
      <c r="AJ108" s="1032"/>
      <c r="AK108" s="1032"/>
      <c r="AL108" s="1032"/>
      <c r="AM108" s="1032"/>
      <c r="AN108" s="1032"/>
      <c r="AO108" s="1032"/>
      <c r="AP108" s="1032"/>
      <c r="AQ108" s="1032"/>
      <c r="AR108" s="1032"/>
      <c r="AS108" s="1035"/>
      <c r="AT108" s="1043"/>
      <c r="AU108" s="1044"/>
      <c r="AV108" s="1044"/>
      <c r="AW108" s="1044"/>
      <c r="AX108" s="1044"/>
      <c r="AY108" s="1044"/>
      <c r="AZ108" s="1044"/>
      <c r="BA108" s="1044"/>
      <c r="BB108" s="1044"/>
      <c r="BC108" s="1044"/>
      <c r="BD108" s="1044"/>
      <c r="BE108" s="1044"/>
      <c r="BF108" s="1045"/>
      <c r="BG108" s="1023"/>
      <c r="BH108" s="1023"/>
      <c r="BI108" s="1027"/>
      <c r="BJ108" s="173"/>
      <c r="BK108" s="425"/>
      <c r="BL108" s="425"/>
      <c r="BM108" s="425"/>
      <c r="BN108" s="425"/>
      <c r="BO108" s="425"/>
      <c r="BP108" s="425"/>
      <c r="BQ108" s="425"/>
      <c r="BR108" s="425"/>
      <c r="BS108" s="425"/>
      <c r="BT108" s="425"/>
      <c r="BU108" s="425"/>
      <c r="BV108" s="425"/>
      <c r="BW108" s="425"/>
      <c r="BX108" s="425"/>
      <c r="BY108" s="425"/>
      <c r="BZ108" s="425"/>
      <c r="CA108" s="465"/>
      <c r="CB108" s="465"/>
    </row>
    <row r="109" spans="1:81" s="471" customFormat="1" ht="28.5" customHeight="1" x14ac:dyDescent="0.2">
      <c r="A109" s="1021"/>
      <c r="B109" s="1024"/>
      <c r="C109" s="1024"/>
      <c r="D109" s="1034"/>
      <c r="E109" s="35">
        <v>1</v>
      </c>
      <c r="F109" s="35">
        <v>2</v>
      </c>
      <c r="G109" s="35">
        <v>3</v>
      </c>
      <c r="H109" s="35">
        <v>4</v>
      </c>
      <c r="I109" s="35">
        <v>5</v>
      </c>
      <c r="J109" s="35">
        <v>6</v>
      </c>
      <c r="K109" s="35">
        <v>7</v>
      </c>
      <c r="L109" s="35">
        <v>8</v>
      </c>
      <c r="M109" s="35">
        <v>9</v>
      </c>
      <c r="N109" s="35">
        <v>10</v>
      </c>
      <c r="O109" s="35">
        <v>11</v>
      </c>
      <c r="P109" s="35">
        <v>12</v>
      </c>
      <c r="Q109" s="35" t="s">
        <v>61</v>
      </c>
      <c r="R109" s="1024"/>
      <c r="S109" s="1034"/>
      <c r="T109" s="35">
        <v>1</v>
      </c>
      <c r="U109" s="35">
        <v>2</v>
      </c>
      <c r="V109" s="35">
        <v>3</v>
      </c>
      <c r="W109" s="35">
        <v>4</v>
      </c>
      <c r="X109" s="35">
        <v>5</v>
      </c>
      <c r="Y109" s="35">
        <v>6</v>
      </c>
      <c r="Z109" s="35">
        <v>7</v>
      </c>
      <c r="AA109" s="35">
        <v>8</v>
      </c>
      <c r="AB109" s="35">
        <v>9</v>
      </c>
      <c r="AC109" s="35">
        <v>10</v>
      </c>
      <c r="AD109" s="35">
        <v>11</v>
      </c>
      <c r="AE109" s="35">
        <v>12</v>
      </c>
      <c r="AF109" s="1034"/>
      <c r="AG109" s="35">
        <v>1</v>
      </c>
      <c r="AH109" s="35">
        <v>2</v>
      </c>
      <c r="AI109" s="35">
        <v>3</v>
      </c>
      <c r="AJ109" s="35">
        <v>4</v>
      </c>
      <c r="AK109" s="35">
        <v>5</v>
      </c>
      <c r="AL109" s="35">
        <v>6</v>
      </c>
      <c r="AM109" s="35">
        <v>7</v>
      </c>
      <c r="AN109" s="35">
        <v>8</v>
      </c>
      <c r="AO109" s="35">
        <v>9</v>
      </c>
      <c r="AP109" s="35">
        <v>10</v>
      </c>
      <c r="AQ109" s="35">
        <v>11</v>
      </c>
      <c r="AR109" s="35">
        <v>12</v>
      </c>
      <c r="AS109" s="35" t="s">
        <v>51</v>
      </c>
      <c r="AT109" s="266">
        <v>1</v>
      </c>
      <c r="AU109" s="266">
        <v>2</v>
      </c>
      <c r="AV109" s="266">
        <v>3</v>
      </c>
      <c r="AW109" s="266">
        <v>4</v>
      </c>
      <c r="AX109" s="266">
        <v>5</v>
      </c>
      <c r="AY109" s="266">
        <v>6</v>
      </c>
      <c r="AZ109" s="266">
        <v>7</v>
      </c>
      <c r="BA109" s="266">
        <v>8</v>
      </c>
      <c r="BB109" s="266">
        <v>9</v>
      </c>
      <c r="BC109" s="266">
        <v>10</v>
      </c>
      <c r="BD109" s="266">
        <v>11</v>
      </c>
      <c r="BE109" s="266">
        <v>12</v>
      </c>
      <c r="BF109" s="35" t="s">
        <v>51</v>
      </c>
      <c r="BG109" s="1024"/>
      <c r="BH109" s="1024"/>
      <c r="BI109" s="1028"/>
      <c r="BJ109" s="7"/>
      <c r="BK109" s="470"/>
      <c r="BL109" s="470"/>
      <c r="BM109" s="470"/>
      <c r="BN109" s="470"/>
      <c r="BO109" s="470"/>
      <c r="BP109" s="470"/>
      <c r="BQ109" s="470"/>
      <c r="BR109" s="470"/>
      <c r="BS109" s="470"/>
      <c r="BT109" s="470"/>
      <c r="BU109" s="470"/>
      <c r="BV109" s="470"/>
      <c r="BW109" s="470"/>
      <c r="BX109" s="470"/>
      <c r="BY109" s="470"/>
      <c r="BZ109" s="470"/>
      <c r="CA109" s="470"/>
      <c r="CB109" s="470"/>
    </row>
    <row r="110" spans="1:81" s="471" customFormat="1" ht="30" customHeight="1" thickBot="1" x14ac:dyDescent="0.25">
      <c r="A110" s="58"/>
      <c r="B110" s="101" t="s">
        <v>150</v>
      </c>
      <c r="C110" s="38" t="s">
        <v>65</v>
      </c>
      <c r="D110" s="107">
        <v>72</v>
      </c>
      <c r="E110" s="107">
        <v>6</v>
      </c>
      <c r="F110" s="107">
        <v>6</v>
      </c>
      <c r="G110" s="39">
        <v>6</v>
      </c>
      <c r="H110" s="39">
        <v>6</v>
      </c>
      <c r="I110" s="39">
        <v>6</v>
      </c>
      <c r="J110" s="39">
        <v>6</v>
      </c>
      <c r="K110" s="39">
        <v>6</v>
      </c>
      <c r="L110" s="39">
        <v>6</v>
      </c>
      <c r="M110" s="39">
        <v>6</v>
      </c>
      <c r="N110" s="39">
        <v>6</v>
      </c>
      <c r="O110" s="39">
        <v>6</v>
      </c>
      <c r="P110" s="39">
        <v>6</v>
      </c>
      <c r="Q110" s="40">
        <f>SUM(E110:P110)</f>
        <v>72</v>
      </c>
      <c r="R110" s="108" t="s">
        <v>124</v>
      </c>
      <c r="S110" s="109">
        <v>1200000</v>
      </c>
      <c r="T110" s="109">
        <v>1200000</v>
      </c>
      <c r="U110" s="109">
        <v>1200000</v>
      </c>
      <c r="V110" s="109">
        <v>1200000</v>
      </c>
      <c r="W110" s="109">
        <v>1200000</v>
      </c>
      <c r="X110" s="109">
        <v>1200000</v>
      </c>
      <c r="Y110" s="109">
        <v>1200000</v>
      </c>
      <c r="Z110" s="109">
        <v>1200000</v>
      </c>
      <c r="AA110" s="109">
        <v>1200000</v>
      </c>
      <c r="AB110" s="109">
        <v>1200000</v>
      </c>
      <c r="AC110" s="109">
        <v>1200000</v>
      </c>
      <c r="AD110" s="109">
        <v>1200000</v>
      </c>
      <c r="AE110" s="109">
        <v>1200000</v>
      </c>
      <c r="AF110" s="94">
        <f t="shared" ref="AF110" si="62">SUM(Q110*S110)</f>
        <v>86400000</v>
      </c>
      <c r="AG110" s="95">
        <f>T110*E110</f>
        <v>7200000</v>
      </c>
      <c r="AH110" s="95">
        <f>U110*F110</f>
        <v>7200000</v>
      </c>
      <c r="AI110" s="95">
        <f t="shared" ref="AI110:AR110" si="63">V110*G110</f>
        <v>7200000</v>
      </c>
      <c r="AJ110" s="95">
        <f t="shared" si="63"/>
        <v>7200000</v>
      </c>
      <c r="AK110" s="95">
        <f t="shared" si="63"/>
        <v>7200000</v>
      </c>
      <c r="AL110" s="95">
        <f t="shared" si="63"/>
        <v>7200000</v>
      </c>
      <c r="AM110" s="95">
        <f t="shared" si="63"/>
        <v>7200000</v>
      </c>
      <c r="AN110" s="95">
        <f t="shared" si="63"/>
        <v>7200000</v>
      </c>
      <c r="AO110" s="95">
        <f t="shared" si="63"/>
        <v>7200000</v>
      </c>
      <c r="AP110" s="95">
        <f t="shared" si="63"/>
        <v>7200000</v>
      </c>
      <c r="AQ110" s="95">
        <f t="shared" si="63"/>
        <v>7200000</v>
      </c>
      <c r="AR110" s="95">
        <f t="shared" si="63"/>
        <v>7200000</v>
      </c>
      <c r="AS110" s="96">
        <f t="shared" ref="AS110" si="64">SUM(AG110:AR110)</f>
        <v>86400000</v>
      </c>
      <c r="AT110" s="95"/>
      <c r="AU110" s="95"/>
      <c r="AV110" s="95"/>
      <c r="AW110" s="95"/>
      <c r="AX110" s="95"/>
      <c r="AY110" s="95"/>
      <c r="AZ110" s="95"/>
      <c r="BA110" s="95"/>
      <c r="BB110" s="95"/>
      <c r="BC110" s="95"/>
      <c r="BD110" s="95"/>
      <c r="BE110" s="95"/>
      <c r="BF110" s="97">
        <f>SUM(AT110:BE110)</f>
        <v>0</v>
      </c>
      <c r="BG110" s="98">
        <f>AF110-AS110-BF110</f>
        <v>0</v>
      </c>
      <c r="BH110" s="99">
        <f>S110*D110</f>
        <v>86400000</v>
      </c>
      <c r="BI110" s="100">
        <f>BH110-AS110-BF110</f>
        <v>0</v>
      </c>
      <c r="BJ110" s="268">
        <f>SUM(Q110/D110)</f>
        <v>1</v>
      </c>
    </row>
    <row r="111" spans="1:81" s="471" customFormat="1" ht="30.75" customHeight="1" thickBot="1" x14ac:dyDescent="0.25">
      <c r="A111" s="62"/>
      <c r="B111" s="63" t="s">
        <v>15</v>
      </c>
      <c r="C111" s="63"/>
      <c r="D111" s="64"/>
      <c r="E111" s="65"/>
      <c r="F111" s="65"/>
      <c r="G111" s="65"/>
      <c r="H111" s="65"/>
      <c r="I111" s="65"/>
      <c r="J111" s="65"/>
      <c r="K111" s="65"/>
      <c r="L111" s="65"/>
      <c r="M111" s="65"/>
      <c r="N111" s="65"/>
      <c r="O111" s="65"/>
      <c r="P111" s="65"/>
      <c r="Q111" s="66"/>
      <c r="R111" s="102"/>
      <c r="S111" s="64"/>
      <c r="T111" s="67"/>
      <c r="U111" s="67"/>
      <c r="V111" s="67"/>
      <c r="W111" s="67"/>
      <c r="X111" s="67"/>
      <c r="Y111" s="67"/>
      <c r="Z111" s="67"/>
      <c r="AA111" s="67"/>
      <c r="AB111" s="67"/>
      <c r="AC111" s="67"/>
      <c r="AD111" s="67"/>
      <c r="AE111" s="67"/>
      <c r="AF111" s="103">
        <f>SUM(AF110:AF110)</f>
        <v>86400000</v>
      </c>
      <c r="AG111" s="103">
        <f>SUM(AG110:AG110)</f>
        <v>7200000</v>
      </c>
      <c r="AH111" s="103">
        <f>SUM(AH110:AH110)</f>
        <v>7200000</v>
      </c>
      <c r="AI111" s="103">
        <f t="shared" ref="AI111:AR111" si="65">SUM(AI110:AI110)</f>
        <v>7200000</v>
      </c>
      <c r="AJ111" s="103">
        <f t="shared" si="65"/>
        <v>7200000</v>
      </c>
      <c r="AK111" s="103">
        <f t="shared" si="65"/>
        <v>7200000</v>
      </c>
      <c r="AL111" s="103">
        <f t="shared" si="65"/>
        <v>7200000</v>
      </c>
      <c r="AM111" s="103">
        <f t="shared" si="65"/>
        <v>7200000</v>
      </c>
      <c r="AN111" s="103">
        <f t="shared" si="65"/>
        <v>7200000</v>
      </c>
      <c r="AO111" s="103">
        <f t="shared" si="65"/>
        <v>7200000</v>
      </c>
      <c r="AP111" s="103">
        <f t="shared" si="65"/>
        <v>7200000</v>
      </c>
      <c r="AQ111" s="103">
        <f t="shared" si="65"/>
        <v>7200000</v>
      </c>
      <c r="AR111" s="103">
        <f t="shared" si="65"/>
        <v>7200000</v>
      </c>
      <c r="AS111" s="103">
        <f>SUM(AS110:AS110)</f>
        <v>86400000</v>
      </c>
      <c r="AT111" s="103">
        <f>SUM(AT110:AT110)</f>
        <v>0</v>
      </c>
      <c r="AU111" s="103">
        <f t="shared" ref="AU111:BE111" si="66">SUM(AU110:AU110)</f>
        <v>0</v>
      </c>
      <c r="AV111" s="103">
        <f t="shared" si="66"/>
        <v>0</v>
      </c>
      <c r="AW111" s="103">
        <f t="shared" si="66"/>
        <v>0</v>
      </c>
      <c r="AX111" s="103">
        <f t="shared" si="66"/>
        <v>0</v>
      </c>
      <c r="AY111" s="103">
        <f t="shared" si="66"/>
        <v>0</v>
      </c>
      <c r="AZ111" s="103">
        <f t="shared" si="66"/>
        <v>0</v>
      </c>
      <c r="BA111" s="103">
        <f t="shared" si="66"/>
        <v>0</v>
      </c>
      <c r="BB111" s="103">
        <f t="shared" si="66"/>
        <v>0</v>
      </c>
      <c r="BC111" s="103">
        <f t="shared" si="66"/>
        <v>0</v>
      </c>
      <c r="BD111" s="103">
        <f t="shared" si="66"/>
        <v>0</v>
      </c>
      <c r="BE111" s="103">
        <f t="shared" si="66"/>
        <v>0</v>
      </c>
      <c r="BF111" s="103">
        <f>SUM(BF110:BF110)</f>
        <v>0</v>
      </c>
      <c r="BG111" s="104">
        <f>AF111-AS111-BF111</f>
        <v>0</v>
      </c>
      <c r="BH111" s="103">
        <f>SUM(BH110:BH110)</f>
        <v>86400000</v>
      </c>
      <c r="BI111" s="103">
        <f>SUM(BI110:BI110)</f>
        <v>0</v>
      </c>
      <c r="BJ111" s="981">
        <f>SUM(BJ110)</f>
        <v>1</v>
      </c>
    </row>
    <row r="112" spans="1:81" s="462" customFormat="1" ht="24.75" customHeight="1" x14ac:dyDescent="0.2">
      <c r="A112" s="70"/>
      <c r="B112" s="29"/>
      <c r="C112" s="29"/>
      <c r="D112" s="70"/>
      <c r="E112" s="70"/>
      <c r="F112" s="70"/>
      <c r="G112" s="70"/>
      <c r="H112" s="70"/>
      <c r="I112" s="70"/>
      <c r="J112" s="70"/>
      <c r="K112" s="70"/>
      <c r="L112" s="70"/>
      <c r="M112" s="70"/>
      <c r="N112" s="70"/>
      <c r="O112" s="70"/>
      <c r="P112" s="70"/>
      <c r="Q112" s="70"/>
      <c r="R112" s="29"/>
      <c r="S112" s="29"/>
      <c r="T112" s="29"/>
      <c r="U112" s="29"/>
      <c r="V112" s="29"/>
      <c r="W112" s="29"/>
      <c r="X112" s="29"/>
      <c r="Y112" s="29"/>
      <c r="Z112" s="29"/>
      <c r="AA112" s="29"/>
      <c r="AB112" s="29"/>
      <c r="AC112" s="29"/>
      <c r="AD112" s="29"/>
      <c r="AE112" s="57"/>
      <c r="AF112" s="29"/>
      <c r="AG112" s="29"/>
      <c r="AH112" s="29"/>
      <c r="AI112" s="29"/>
      <c r="AJ112" s="29"/>
      <c r="AK112" s="29"/>
      <c r="AL112" s="29"/>
      <c r="AM112" s="29"/>
      <c r="AN112" s="29"/>
      <c r="AO112" s="29"/>
      <c r="AP112" s="29"/>
      <c r="AQ112" s="29"/>
      <c r="AR112" s="29"/>
      <c r="AS112" s="71"/>
      <c r="AT112" s="29"/>
      <c r="AU112" s="29"/>
      <c r="AV112" s="29"/>
      <c r="AW112" s="29"/>
      <c r="AX112" s="29"/>
      <c r="AY112" s="29"/>
      <c r="AZ112" s="29"/>
      <c r="BA112" s="29"/>
      <c r="BB112" s="29"/>
      <c r="BC112" s="29"/>
      <c r="BD112" s="29"/>
      <c r="BE112" s="29"/>
      <c r="BF112" s="72">
        <f>SUM(AS111+BF111)</f>
        <v>86400000</v>
      </c>
      <c r="BG112" s="73">
        <f>AF111-AS111-BF111</f>
        <v>0</v>
      </c>
      <c r="BH112" s="74">
        <f>SUM(BI111+AS111+BF111)</f>
        <v>86400000</v>
      </c>
      <c r="BI112" s="75">
        <f>SUM(BG111)</f>
        <v>0</v>
      </c>
      <c r="BJ112" s="585" t="s">
        <v>78</v>
      </c>
      <c r="BK112" s="503"/>
      <c r="BL112" s="460"/>
      <c r="BM112" s="460"/>
      <c r="BN112" s="460"/>
      <c r="BO112" s="460"/>
      <c r="BP112" s="460"/>
      <c r="BQ112" s="460"/>
      <c r="BR112" s="460"/>
      <c r="BS112" s="460"/>
      <c r="BT112" s="460"/>
      <c r="BU112" s="460"/>
      <c r="BV112" s="460"/>
      <c r="BW112" s="460"/>
      <c r="BX112" s="460"/>
      <c r="BY112" s="460"/>
      <c r="BZ112" s="460"/>
      <c r="CA112" s="460"/>
      <c r="CB112" s="460"/>
      <c r="CC112" s="460"/>
    </row>
    <row r="113" spans="1:98" s="503" customFormat="1" ht="24.75" customHeight="1" x14ac:dyDescent="0.2">
      <c r="A113" s="250"/>
      <c r="B113" s="57"/>
      <c r="C113" s="57"/>
      <c r="D113" s="250"/>
      <c r="E113" s="250"/>
      <c r="F113" s="250"/>
      <c r="G113" s="250"/>
      <c r="H113" s="250"/>
      <c r="I113" s="250"/>
      <c r="J113" s="250"/>
      <c r="K113" s="250"/>
      <c r="L113" s="250"/>
      <c r="M113" s="250"/>
      <c r="N113" s="250"/>
      <c r="O113" s="250"/>
      <c r="P113" s="250"/>
      <c r="Q113" s="250"/>
      <c r="R113" s="57"/>
      <c r="S113" s="57"/>
      <c r="T113" s="57"/>
      <c r="U113" s="57"/>
      <c r="V113" s="57"/>
      <c r="W113" s="57"/>
      <c r="X113" s="57"/>
      <c r="Y113" s="57"/>
      <c r="Z113" s="57"/>
      <c r="AA113" s="57"/>
      <c r="AB113" s="57"/>
      <c r="AC113" s="57"/>
      <c r="AD113" s="57"/>
      <c r="AE113" s="57"/>
      <c r="AF113" s="57"/>
      <c r="AG113" s="57"/>
      <c r="AH113" s="57"/>
      <c r="AI113" s="57"/>
      <c r="AJ113" s="57"/>
      <c r="AK113" s="57"/>
      <c r="AL113" s="57"/>
      <c r="AM113" s="57"/>
      <c r="AN113" s="57"/>
      <c r="AO113" s="57"/>
      <c r="AP113" s="57"/>
      <c r="AQ113" s="57"/>
      <c r="AR113" s="57"/>
      <c r="AS113" s="57"/>
      <c r="AT113" s="170">
        <f>SUM(AG111+AT111)</f>
        <v>7200000</v>
      </c>
      <c r="AU113" s="170">
        <f t="shared" ref="AU113:BE113" si="67">SUM(AH111+AU111)</f>
        <v>7200000</v>
      </c>
      <c r="AV113" s="170">
        <f t="shared" si="67"/>
        <v>7200000</v>
      </c>
      <c r="AW113" s="170">
        <f t="shared" si="67"/>
        <v>7200000</v>
      </c>
      <c r="AX113" s="170">
        <f t="shared" si="67"/>
        <v>7200000</v>
      </c>
      <c r="AY113" s="170">
        <f t="shared" si="67"/>
        <v>7200000</v>
      </c>
      <c r="AZ113" s="170">
        <f t="shared" si="67"/>
        <v>7200000</v>
      </c>
      <c r="BA113" s="170">
        <f t="shared" si="67"/>
        <v>7200000</v>
      </c>
      <c r="BB113" s="170">
        <f t="shared" si="67"/>
        <v>7200000</v>
      </c>
      <c r="BC113" s="170">
        <f t="shared" si="67"/>
        <v>7200000</v>
      </c>
      <c r="BD113" s="170">
        <f t="shared" si="67"/>
        <v>7200000</v>
      </c>
      <c r="BE113" s="170">
        <f t="shared" si="67"/>
        <v>7200000</v>
      </c>
      <c r="BF113" s="170">
        <f>SUM(AT113:BE113)</f>
        <v>86400000</v>
      </c>
      <c r="BG113" s="57"/>
      <c r="BH113" s="376"/>
      <c r="BI113" s="77">
        <f>SUM(BI111-BI112)</f>
        <v>0</v>
      </c>
      <c r="BJ113" s="981" t="s">
        <v>77</v>
      </c>
      <c r="BL113" s="461"/>
      <c r="BM113" s="461"/>
      <c r="BN113" s="461"/>
      <c r="BO113" s="461"/>
      <c r="BP113" s="461"/>
      <c r="BQ113" s="461"/>
      <c r="BR113" s="461"/>
      <c r="BS113" s="461"/>
      <c r="BT113" s="461"/>
      <c r="BU113" s="461"/>
      <c r="BV113" s="461"/>
      <c r="BW113" s="461"/>
      <c r="BX113" s="461"/>
      <c r="BY113" s="461"/>
      <c r="BZ113" s="461"/>
      <c r="CA113" s="461"/>
      <c r="CB113" s="461"/>
      <c r="CC113" s="461"/>
    </row>
    <row r="114" spans="1:98" s="503" customFormat="1" ht="16.5" customHeight="1" x14ac:dyDescent="0.2">
      <c r="A114" s="1046" t="s">
        <v>43</v>
      </c>
      <c r="B114" s="1047"/>
      <c r="C114" s="57" t="s">
        <v>588</v>
      </c>
      <c r="D114" s="990"/>
      <c r="E114" s="990"/>
      <c r="F114" s="990"/>
      <c r="G114" s="990"/>
      <c r="H114" s="990"/>
      <c r="I114" s="990"/>
      <c r="J114" s="990"/>
      <c r="K114" s="990"/>
      <c r="L114" s="990"/>
      <c r="M114" s="990"/>
      <c r="N114" s="990"/>
      <c r="O114" s="990"/>
      <c r="P114" s="990"/>
      <c r="Q114" s="990"/>
      <c r="R114" s="990"/>
      <c r="S114" s="990"/>
      <c r="T114" s="175"/>
      <c r="U114" s="175"/>
      <c r="V114" s="175"/>
      <c r="W114" s="175"/>
      <c r="X114" s="175"/>
      <c r="Y114" s="175"/>
      <c r="Z114" s="175"/>
      <c r="AA114" s="175"/>
      <c r="AB114" s="175"/>
      <c r="AC114" s="175"/>
      <c r="AD114" s="175"/>
      <c r="AE114" s="175"/>
      <c r="AF114" s="990"/>
      <c r="AG114" s="175"/>
      <c r="AH114" s="175"/>
      <c r="AI114" s="175"/>
      <c r="AJ114" s="175"/>
      <c r="AK114" s="175"/>
      <c r="AL114" s="175"/>
      <c r="AM114" s="175"/>
      <c r="AN114" s="175"/>
      <c r="AO114" s="175"/>
      <c r="AP114" s="175"/>
      <c r="AQ114" s="175"/>
      <c r="AR114" s="175"/>
      <c r="AS114" s="176"/>
      <c r="AT114" s="175"/>
      <c r="AU114" s="175"/>
      <c r="AV114" s="175"/>
      <c r="AW114" s="175"/>
      <c r="AX114" s="175"/>
      <c r="AY114" s="175"/>
      <c r="AZ114" s="175"/>
      <c r="BA114" s="175"/>
      <c r="BB114" s="175"/>
      <c r="BC114" s="175"/>
      <c r="BD114" s="175"/>
      <c r="BE114" s="175"/>
      <c r="BF114" s="176"/>
      <c r="BG114" s="176"/>
      <c r="BH114" s="176"/>
      <c r="BI114" s="991"/>
      <c r="BJ114" s="992"/>
      <c r="BK114" s="545"/>
      <c r="BL114" s="545"/>
      <c r="BM114" s="545"/>
      <c r="BN114" s="545"/>
      <c r="BO114" s="545"/>
      <c r="BP114" s="545"/>
      <c r="BQ114" s="545"/>
      <c r="BR114" s="545"/>
      <c r="BS114" s="545"/>
      <c r="BT114" s="545"/>
      <c r="BU114" s="545"/>
      <c r="BV114" s="427"/>
      <c r="BW114" s="427"/>
      <c r="BX114" s="427"/>
      <c r="BY114" s="427"/>
      <c r="BZ114" s="609"/>
      <c r="CA114" s="427"/>
      <c r="CB114" s="427"/>
      <c r="CC114" s="461"/>
      <c r="CD114" s="461"/>
      <c r="CE114" s="461"/>
      <c r="CF114" s="461"/>
      <c r="CG114" s="461"/>
      <c r="CH114" s="461"/>
      <c r="CI114" s="461"/>
      <c r="CJ114" s="461"/>
      <c r="CK114" s="461"/>
      <c r="CL114" s="461"/>
      <c r="CM114" s="461"/>
      <c r="CN114" s="461"/>
      <c r="CO114" s="461"/>
      <c r="CP114" s="461"/>
      <c r="CQ114" s="461"/>
      <c r="CR114" s="461"/>
      <c r="CS114" s="461"/>
      <c r="CT114" s="461"/>
    </row>
    <row r="115" spans="1:98" s="503" customFormat="1" ht="16.5" customHeight="1" x14ac:dyDescent="0.2">
      <c r="A115" s="1048" t="s">
        <v>44</v>
      </c>
      <c r="B115" s="1049"/>
      <c r="C115" s="993" t="s">
        <v>151</v>
      </c>
      <c r="D115" s="994"/>
      <c r="E115" s="994"/>
      <c r="F115" s="994"/>
      <c r="G115" s="994"/>
      <c r="H115" s="994"/>
      <c r="I115" s="994"/>
      <c r="J115" s="994"/>
      <c r="K115" s="994"/>
      <c r="L115" s="994"/>
      <c r="M115" s="994"/>
      <c r="N115" s="994"/>
      <c r="O115" s="994"/>
      <c r="P115" s="994"/>
      <c r="Q115" s="994"/>
      <c r="R115" s="994"/>
      <c r="S115" s="994"/>
      <c r="T115" s="183"/>
      <c r="U115" s="183"/>
      <c r="V115" s="183"/>
      <c r="W115" s="183"/>
      <c r="X115" s="183"/>
      <c r="Y115" s="183"/>
      <c r="Z115" s="183"/>
      <c r="AA115" s="183"/>
      <c r="AB115" s="183"/>
      <c r="AC115" s="183"/>
      <c r="AD115" s="183"/>
      <c r="AE115" s="183"/>
      <c r="AF115" s="994"/>
      <c r="AG115" s="183"/>
      <c r="AH115" s="183"/>
      <c r="AI115" s="183"/>
      <c r="AJ115" s="183"/>
      <c r="AK115" s="183"/>
      <c r="AL115" s="183"/>
      <c r="AM115" s="183"/>
      <c r="AN115" s="183"/>
      <c r="AO115" s="183"/>
      <c r="AP115" s="183"/>
      <c r="AQ115" s="183"/>
      <c r="AR115" s="183"/>
      <c r="AS115" s="183"/>
      <c r="AT115" s="183"/>
      <c r="AU115" s="183"/>
      <c r="AV115" s="183"/>
      <c r="AW115" s="183"/>
      <c r="AX115" s="183"/>
      <c r="AY115" s="183"/>
      <c r="AZ115" s="183"/>
      <c r="BA115" s="183"/>
      <c r="BB115" s="183"/>
      <c r="BC115" s="183"/>
      <c r="BD115" s="183"/>
      <c r="BE115" s="183"/>
      <c r="BF115" s="183"/>
      <c r="BG115" s="183"/>
      <c r="BH115" s="183"/>
      <c r="BI115" s="995"/>
      <c r="BJ115" s="992"/>
      <c r="BK115" s="608"/>
      <c r="BL115" s="608"/>
      <c r="BM115" s="608"/>
      <c r="BN115" s="608"/>
      <c r="BO115" s="608"/>
      <c r="BP115" s="608"/>
      <c r="BQ115" s="608"/>
      <c r="BR115" s="608"/>
      <c r="BS115" s="608"/>
      <c r="BT115" s="608"/>
      <c r="BU115" s="608"/>
      <c r="BV115" s="608"/>
      <c r="BW115" s="608"/>
      <c r="BX115" s="608"/>
      <c r="BY115" s="608"/>
      <c r="BZ115" s="608"/>
      <c r="CA115" s="427"/>
      <c r="CB115" s="427"/>
      <c r="CC115" s="461">
        <v>1100000</v>
      </c>
      <c r="CD115" s="461"/>
      <c r="CE115" s="461"/>
      <c r="CF115" s="461"/>
      <c r="CG115" s="461"/>
      <c r="CH115" s="461"/>
      <c r="CI115" s="461"/>
      <c r="CJ115" s="461"/>
      <c r="CK115" s="461"/>
      <c r="CL115" s="461"/>
      <c r="CM115" s="461"/>
      <c r="CN115" s="461"/>
      <c r="CO115" s="461"/>
      <c r="CP115" s="461"/>
      <c r="CQ115" s="461"/>
      <c r="CR115" s="461"/>
      <c r="CS115" s="461"/>
      <c r="CT115" s="461"/>
    </row>
    <row r="116" spans="1:98" s="466" customFormat="1" ht="48.75" customHeight="1" x14ac:dyDescent="0.2">
      <c r="A116" s="1019" t="s">
        <v>45</v>
      </c>
      <c r="B116" s="1022" t="s">
        <v>46</v>
      </c>
      <c r="C116" s="1022" t="s">
        <v>62</v>
      </c>
      <c r="D116" s="1025" t="s">
        <v>47</v>
      </c>
      <c r="E116" s="1025"/>
      <c r="F116" s="1025"/>
      <c r="G116" s="1025"/>
      <c r="H116" s="1025"/>
      <c r="I116" s="1025"/>
      <c r="J116" s="1025"/>
      <c r="K116" s="1025"/>
      <c r="L116" s="1025"/>
      <c r="M116" s="1025"/>
      <c r="N116" s="1025"/>
      <c r="O116" s="1025"/>
      <c r="P116" s="1025"/>
      <c r="Q116" s="1025"/>
      <c r="R116" s="1022" t="s">
        <v>59</v>
      </c>
      <c r="S116" s="1036" t="s">
        <v>56</v>
      </c>
      <c r="T116" s="1037"/>
      <c r="U116" s="1037"/>
      <c r="V116" s="1037"/>
      <c r="W116" s="1037"/>
      <c r="X116" s="1037"/>
      <c r="Y116" s="1037"/>
      <c r="Z116" s="1037"/>
      <c r="AA116" s="1037"/>
      <c r="AB116" s="1037"/>
      <c r="AC116" s="1037"/>
      <c r="AD116" s="1037"/>
      <c r="AE116" s="1038"/>
      <c r="AF116" s="1039" t="s">
        <v>38</v>
      </c>
      <c r="AG116" s="1039"/>
      <c r="AH116" s="1039"/>
      <c r="AI116" s="1039"/>
      <c r="AJ116" s="1039"/>
      <c r="AK116" s="1039"/>
      <c r="AL116" s="1039"/>
      <c r="AM116" s="1039"/>
      <c r="AN116" s="1039"/>
      <c r="AO116" s="1039"/>
      <c r="AP116" s="1039"/>
      <c r="AQ116" s="1039"/>
      <c r="AR116" s="1039"/>
      <c r="AS116" s="1039"/>
      <c r="AT116" s="1040" t="s">
        <v>82</v>
      </c>
      <c r="AU116" s="1041"/>
      <c r="AV116" s="1041"/>
      <c r="AW116" s="1041"/>
      <c r="AX116" s="1041"/>
      <c r="AY116" s="1041"/>
      <c r="AZ116" s="1041"/>
      <c r="BA116" s="1041"/>
      <c r="BB116" s="1041"/>
      <c r="BC116" s="1041"/>
      <c r="BD116" s="1041"/>
      <c r="BE116" s="1041"/>
      <c r="BF116" s="1042"/>
      <c r="BG116" s="1022" t="s">
        <v>78</v>
      </c>
      <c r="BH116" s="1022" t="s">
        <v>561</v>
      </c>
      <c r="BI116" s="1026" t="s">
        <v>79</v>
      </c>
      <c r="BJ116" s="173"/>
      <c r="BK116" s="425"/>
      <c r="BL116" s="425"/>
      <c r="BM116" s="425"/>
      <c r="BN116" s="425"/>
      <c r="BO116" s="425"/>
      <c r="BP116" s="425"/>
      <c r="BQ116" s="425"/>
      <c r="BR116" s="425"/>
      <c r="BS116" s="425"/>
      <c r="BT116" s="425"/>
      <c r="BU116" s="425"/>
      <c r="BV116" s="425"/>
      <c r="BW116" s="425"/>
      <c r="BX116" s="425"/>
      <c r="BY116" s="425"/>
      <c r="BZ116" s="425"/>
      <c r="CA116" s="465"/>
      <c r="CB116" s="465"/>
    </row>
    <row r="117" spans="1:98" s="466" customFormat="1" ht="48.75" customHeight="1" x14ac:dyDescent="0.2">
      <c r="A117" s="1020"/>
      <c r="B117" s="1023"/>
      <c r="C117" s="1023"/>
      <c r="D117" s="1033" t="s">
        <v>57</v>
      </c>
      <c r="E117" s="1031" t="s">
        <v>58</v>
      </c>
      <c r="F117" s="1032"/>
      <c r="G117" s="1032"/>
      <c r="H117" s="1032"/>
      <c r="I117" s="1032"/>
      <c r="J117" s="1032"/>
      <c r="K117" s="1032"/>
      <c r="L117" s="1032"/>
      <c r="M117" s="1032"/>
      <c r="N117" s="1032"/>
      <c r="O117" s="1032"/>
      <c r="P117" s="1032"/>
      <c r="Q117" s="1032"/>
      <c r="R117" s="1023"/>
      <c r="S117" s="1033" t="s">
        <v>57</v>
      </c>
      <c r="T117" s="1031" t="s">
        <v>58</v>
      </c>
      <c r="U117" s="1032"/>
      <c r="V117" s="1032"/>
      <c r="W117" s="1032"/>
      <c r="X117" s="1032"/>
      <c r="Y117" s="1032"/>
      <c r="Z117" s="1032"/>
      <c r="AA117" s="1032"/>
      <c r="AB117" s="1032"/>
      <c r="AC117" s="1032"/>
      <c r="AD117" s="1032"/>
      <c r="AE117" s="1035"/>
      <c r="AF117" s="1033" t="s">
        <v>57</v>
      </c>
      <c r="AG117" s="1031" t="s">
        <v>58</v>
      </c>
      <c r="AH117" s="1032"/>
      <c r="AI117" s="1032"/>
      <c r="AJ117" s="1032"/>
      <c r="AK117" s="1032"/>
      <c r="AL117" s="1032"/>
      <c r="AM117" s="1032"/>
      <c r="AN117" s="1032"/>
      <c r="AO117" s="1032"/>
      <c r="AP117" s="1032"/>
      <c r="AQ117" s="1032"/>
      <c r="AR117" s="1032"/>
      <c r="AS117" s="1035"/>
      <c r="AT117" s="1043"/>
      <c r="AU117" s="1044"/>
      <c r="AV117" s="1044"/>
      <c r="AW117" s="1044"/>
      <c r="AX117" s="1044"/>
      <c r="AY117" s="1044"/>
      <c r="AZ117" s="1044"/>
      <c r="BA117" s="1044"/>
      <c r="BB117" s="1044"/>
      <c r="BC117" s="1044"/>
      <c r="BD117" s="1044"/>
      <c r="BE117" s="1044"/>
      <c r="BF117" s="1045"/>
      <c r="BG117" s="1023"/>
      <c r="BH117" s="1023"/>
      <c r="BI117" s="1027"/>
      <c r="BJ117" s="173"/>
      <c r="BK117" s="425"/>
      <c r="BL117" s="425"/>
      <c r="BM117" s="425"/>
      <c r="BN117" s="425"/>
      <c r="BO117" s="425"/>
      <c r="BP117" s="425"/>
      <c r="BQ117" s="425"/>
      <c r="BR117" s="425"/>
      <c r="BS117" s="425"/>
      <c r="BT117" s="425"/>
      <c r="BU117" s="425"/>
      <c r="BV117" s="425"/>
      <c r="BW117" s="425"/>
      <c r="BX117" s="425"/>
      <c r="BY117" s="425"/>
      <c r="BZ117" s="425"/>
      <c r="CA117" s="465"/>
      <c r="CB117" s="465"/>
    </row>
    <row r="118" spans="1:98" s="471" customFormat="1" ht="28.5" customHeight="1" x14ac:dyDescent="0.2">
      <c r="A118" s="1021"/>
      <c r="B118" s="1024"/>
      <c r="C118" s="1024"/>
      <c r="D118" s="1034"/>
      <c r="E118" s="35">
        <v>1</v>
      </c>
      <c r="F118" s="35">
        <v>2</v>
      </c>
      <c r="G118" s="35">
        <v>3</v>
      </c>
      <c r="H118" s="35">
        <v>4</v>
      </c>
      <c r="I118" s="35">
        <v>5</v>
      </c>
      <c r="J118" s="35">
        <v>6</v>
      </c>
      <c r="K118" s="35">
        <v>7</v>
      </c>
      <c r="L118" s="35">
        <v>8</v>
      </c>
      <c r="M118" s="35">
        <v>9</v>
      </c>
      <c r="N118" s="35">
        <v>10</v>
      </c>
      <c r="O118" s="35">
        <v>11</v>
      </c>
      <c r="P118" s="35">
        <v>12</v>
      </c>
      <c r="Q118" s="35" t="s">
        <v>61</v>
      </c>
      <c r="R118" s="1024"/>
      <c r="S118" s="1034"/>
      <c r="T118" s="35">
        <v>1</v>
      </c>
      <c r="U118" s="35">
        <v>2</v>
      </c>
      <c r="V118" s="35">
        <v>3</v>
      </c>
      <c r="W118" s="35">
        <v>4</v>
      </c>
      <c r="X118" s="35">
        <v>5</v>
      </c>
      <c r="Y118" s="35">
        <v>6</v>
      </c>
      <c r="Z118" s="35">
        <v>7</v>
      </c>
      <c r="AA118" s="35">
        <v>8</v>
      </c>
      <c r="AB118" s="35">
        <v>9</v>
      </c>
      <c r="AC118" s="35">
        <v>10</v>
      </c>
      <c r="AD118" s="35">
        <v>11</v>
      </c>
      <c r="AE118" s="35">
        <v>12</v>
      </c>
      <c r="AF118" s="1034"/>
      <c r="AG118" s="35">
        <v>1</v>
      </c>
      <c r="AH118" s="35">
        <v>2</v>
      </c>
      <c r="AI118" s="35">
        <v>3</v>
      </c>
      <c r="AJ118" s="35">
        <v>4</v>
      </c>
      <c r="AK118" s="35">
        <v>5</v>
      </c>
      <c r="AL118" s="35">
        <v>6</v>
      </c>
      <c r="AM118" s="35">
        <v>7</v>
      </c>
      <c r="AN118" s="35">
        <v>8</v>
      </c>
      <c r="AO118" s="35">
        <v>9</v>
      </c>
      <c r="AP118" s="35">
        <v>10</v>
      </c>
      <c r="AQ118" s="35">
        <v>11</v>
      </c>
      <c r="AR118" s="35">
        <v>12</v>
      </c>
      <c r="AS118" s="35" t="s">
        <v>51</v>
      </c>
      <c r="AT118" s="266">
        <v>1</v>
      </c>
      <c r="AU118" s="266">
        <v>2</v>
      </c>
      <c r="AV118" s="266">
        <v>3</v>
      </c>
      <c r="AW118" s="266">
        <v>4</v>
      </c>
      <c r="AX118" s="266">
        <v>5</v>
      </c>
      <c r="AY118" s="266">
        <v>6</v>
      </c>
      <c r="AZ118" s="266">
        <v>7</v>
      </c>
      <c r="BA118" s="266">
        <v>8</v>
      </c>
      <c r="BB118" s="266">
        <v>9</v>
      </c>
      <c r="BC118" s="266">
        <v>10</v>
      </c>
      <c r="BD118" s="266">
        <v>11</v>
      </c>
      <c r="BE118" s="266">
        <v>12</v>
      </c>
      <c r="BF118" s="35" t="s">
        <v>51</v>
      </c>
      <c r="BG118" s="1024"/>
      <c r="BH118" s="1024"/>
      <c r="BI118" s="1028"/>
      <c r="BJ118" s="7"/>
      <c r="BK118" s="470"/>
      <c r="BL118" s="470"/>
      <c r="BM118" s="470"/>
      <c r="BN118" s="470"/>
      <c r="BO118" s="470"/>
      <c r="BP118" s="470"/>
      <c r="BQ118" s="470"/>
      <c r="BR118" s="470"/>
      <c r="BS118" s="470"/>
      <c r="BT118" s="470"/>
      <c r="BU118" s="470"/>
      <c r="BV118" s="470"/>
      <c r="BW118" s="470"/>
      <c r="BX118" s="470"/>
      <c r="BY118" s="470"/>
      <c r="BZ118" s="470"/>
      <c r="CA118" s="470"/>
      <c r="CB118" s="470"/>
    </row>
    <row r="119" spans="1:98" s="469" customFormat="1" ht="30.75" customHeight="1" thickBot="1" x14ac:dyDescent="0.25">
      <c r="A119" s="58"/>
      <c r="B119" s="101" t="s">
        <v>589</v>
      </c>
      <c r="C119" s="38" t="s">
        <v>65</v>
      </c>
      <c r="D119" s="996">
        <v>12</v>
      </c>
      <c r="E119" s="107">
        <v>1</v>
      </c>
      <c r="F119" s="107">
        <v>1</v>
      </c>
      <c r="G119" s="39">
        <v>1</v>
      </c>
      <c r="H119" s="39">
        <v>1</v>
      </c>
      <c r="I119" s="39">
        <v>1</v>
      </c>
      <c r="J119" s="39">
        <v>1</v>
      </c>
      <c r="K119" s="39">
        <v>1</v>
      </c>
      <c r="L119" s="821">
        <v>1</v>
      </c>
      <c r="M119" s="821">
        <v>1</v>
      </c>
      <c r="N119" s="821">
        <v>1</v>
      </c>
      <c r="O119" s="821">
        <v>1</v>
      </c>
      <c r="P119" s="821">
        <v>1</v>
      </c>
      <c r="Q119" s="40">
        <f>SUM(E119:P119)</f>
        <v>12</v>
      </c>
      <c r="R119" s="108" t="s">
        <v>195</v>
      </c>
      <c r="S119" s="997">
        <v>73863</v>
      </c>
      <c r="T119" s="997">
        <v>73863</v>
      </c>
      <c r="U119" s="997">
        <v>73863</v>
      </c>
      <c r="V119" s="997">
        <v>73863</v>
      </c>
      <c r="W119" s="997">
        <v>73863</v>
      </c>
      <c r="X119" s="997">
        <v>73863</v>
      </c>
      <c r="Y119" s="997">
        <v>73863</v>
      </c>
      <c r="Z119" s="997">
        <v>73863</v>
      </c>
      <c r="AA119" s="997">
        <v>73863</v>
      </c>
      <c r="AB119" s="997">
        <v>73863</v>
      </c>
      <c r="AC119" s="997">
        <v>73863</v>
      </c>
      <c r="AD119" s="997">
        <v>73863</v>
      </c>
      <c r="AE119" s="997">
        <v>73863</v>
      </c>
      <c r="AF119" s="94">
        <f t="shared" ref="AF119" si="68">SUM(Q119*S119)</f>
        <v>886356</v>
      </c>
      <c r="AG119" s="95">
        <f>T119*E119</f>
        <v>73863</v>
      </c>
      <c r="AH119" s="95">
        <f>U119*F119</f>
        <v>73863</v>
      </c>
      <c r="AI119" s="95">
        <f t="shared" ref="AI119:AR119" si="69">V119*G119</f>
        <v>73863</v>
      </c>
      <c r="AJ119" s="95">
        <f t="shared" si="69"/>
        <v>73863</v>
      </c>
      <c r="AK119" s="95">
        <f t="shared" si="69"/>
        <v>73863</v>
      </c>
      <c r="AL119" s="95">
        <f t="shared" si="69"/>
        <v>73863</v>
      </c>
      <c r="AM119" s="95">
        <f t="shared" si="69"/>
        <v>73863</v>
      </c>
      <c r="AN119" s="95">
        <f t="shared" si="69"/>
        <v>73863</v>
      </c>
      <c r="AO119" s="95">
        <f t="shared" si="69"/>
        <v>73863</v>
      </c>
      <c r="AP119" s="95">
        <f t="shared" si="69"/>
        <v>73863</v>
      </c>
      <c r="AQ119" s="95">
        <f t="shared" si="69"/>
        <v>73863</v>
      </c>
      <c r="AR119" s="95">
        <f t="shared" si="69"/>
        <v>73863</v>
      </c>
      <c r="AS119" s="96">
        <f t="shared" ref="AS119" si="70">SUM(AG119:AR119)</f>
        <v>886356</v>
      </c>
      <c r="AT119" s="95"/>
      <c r="AU119" s="95"/>
      <c r="AV119" s="95"/>
      <c r="AW119" s="95"/>
      <c r="AX119" s="95"/>
      <c r="AY119" s="95"/>
      <c r="AZ119" s="95"/>
      <c r="BA119" s="95"/>
      <c r="BB119" s="95"/>
      <c r="BC119" s="95"/>
      <c r="BD119" s="95"/>
      <c r="BE119" s="95"/>
      <c r="BF119" s="97">
        <f>SUM(AT119:BE119)</f>
        <v>0</v>
      </c>
      <c r="BG119" s="98">
        <f>AF119-AS119-BF119</f>
        <v>0</v>
      </c>
      <c r="BH119" s="99">
        <f>S119*D119</f>
        <v>886356</v>
      </c>
      <c r="BI119" s="100">
        <f>BH119-AS119-BF119</f>
        <v>0</v>
      </c>
      <c r="BJ119" s="268">
        <f>SUM(Q119/D119)</f>
        <v>1</v>
      </c>
      <c r="BK119" s="485"/>
      <c r="BL119" s="485"/>
      <c r="BM119" s="485"/>
      <c r="BN119" s="485"/>
      <c r="BO119" s="485"/>
      <c r="BP119" s="583"/>
      <c r="BQ119" s="583"/>
      <c r="BR119" s="583"/>
      <c r="BS119" s="583"/>
      <c r="BT119" s="583"/>
      <c r="BU119" s="583"/>
      <c r="BV119" s="583"/>
      <c r="BW119" s="583"/>
      <c r="BX119" s="583"/>
      <c r="BY119" s="583"/>
      <c r="BZ119" s="583"/>
      <c r="CA119" s="583"/>
      <c r="CB119" s="583"/>
    </row>
    <row r="120" spans="1:98" s="514" customFormat="1" ht="30.75" customHeight="1" thickBot="1" x14ac:dyDescent="0.25">
      <c r="A120" s="62"/>
      <c r="B120" s="63" t="s">
        <v>15</v>
      </c>
      <c r="C120" s="63"/>
      <c r="D120" s="64"/>
      <c r="E120" s="65"/>
      <c r="F120" s="65"/>
      <c r="G120" s="65"/>
      <c r="H120" s="65"/>
      <c r="I120" s="65"/>
      <c r="J120" s="65"/>
      <c r="K120" s="65"/>
      <c r="L120" s="65"/>
      <c r="M120" s="65"/>
      <c r="N120" s="65"/>
      <c r="O120" s="65"/>
      <c r="P120" s="65"/>
      <c r="Q120" s="66"/>
      <c r="R120" s="102"/>
      <c r="S120" s="64"/>
      <c r="T120" s="67"/>
      <c r="U120" s="67"/>
      <c r="V120" s="67"/>
      <c r="W120" s="67"/>
      <c r="X120" s="67"/>
      <c r="Y120" s="67"/>
      <c r="Z120" s="67"/>
      <c r="AA120" s="67"/>
      <c r="AB120" s="67"/>
      <c r="AC120" s="67"/>
      <c r="AD120" s="67"/>
      <c r="AE120" s="67"/>
      <c r="AF120" s="103">
        <f>SUM(AF119)</f>
        <v>886356</v>
      </c>
      <c r="AG120" s="103">
        <f t="shared" ref="AG120:AH120" si="71">SUM(AG119)</f>
        <v>73863</v>
      </c>
      <c r="AH120" s="103">
        <f t="shared" si="71"/>
        <v>73863</v>
      </c>
      <c r="AI120" s="103">
        <f t="shared" ref="AI120" si="72">SUM(AI119)</f>
        <v>73863</v>
      </c>
      <c r="AJ120" s="103">
        <f t="shared" ref="AJ120" si="73">SUM(AJ119)</f>
        <v>73863</v>
      </c>
      <c r="AK120" s="103">
        <f t="shared" ref="AK120" si="74">SUM(AK119)</f>
        <v>73863</v>
      </c>
      <c r="AL120" s="103">
        <f t="shared" ref="AL120" si="75">SUM(AL119)</f>
        <v>73863</v>
      </c>
      <c r="AM120" s="103">
        <f t="shared" ref="AM120" si="76">SUM(AM119)</f>
        <v>73863</v>
      </c>
      <c r="AN120" s="103">
        <f t="shared" ref="AN120" si="77">SUM(AN119)</f>
        <v>73863</v>
      </c>
      <c r="AO120" s="103">
        <f t="shared" ref="AO120" si="78">SUM(AO119)</f>
        <v>73863</v>
      </c>
      <c r="AP120" s="103">
        <f t="shared" ref="AP120" si="79">SUM(AP119)</f>
        <v>73863</v>
      </c>
      <c r="AQ120" s="103">
        <f t="shared" ref="AQ120" si="80">SUM(AQ119)</f>
        <v>73863</v>
      </c>
      <c r="AR120" s="103">
        <f t="shared" ref="AR120" si="81">SUM(AR119)</f>
        <v>73863</v>
      </c>
      <c r="AS120" s="103">
        <f t="shared" ref="AS120" si="82">SUM(AS119)</f>
        <v>886356</v>
      </c>
      <c r="AT120" s="103">
        <f t="shared" ref="AT120" si="83">SUM(AT119)</f>
        <v>0</v>
      </c>
      <c r="AU120" s="103">
        <f t="shared" ref="AU120" si="84">SUM(AU119)</f>
        <v>0</v>
      </c>
      <c r="AV120" s="103">
        <f t="shared" ref="AV120" si="85">SUM(AV119)</f>
        <v>0</v>
      </c>
      <c r="AW120" s="103">
        <f t="shared" ref="AW120" si="86">SUM(AW119)</f>
        <v>0</v>
      </c>
      <c r="AX120" s="103">
        <f t="shared" ref="AX120" si="87">SUM(AX119)</f>
        <v>0</v>
      </c>
      <c r="AY120" s="103">
        <f t="shared" ref="AY120" si="88">SUM(AY119)</f>
        <v>0</v>
      </c>
      <c r="AZ120" s="103">
        <f t="shared" ref="AZ120" si="89">SUM(AZ119)</f>
        <v>0</v>
      </c>
      <c r="BA120" s="103">
        <f t="shared" ref="BA120" si="90">SUM(BA119)</f>
        <v>0</v>
      </c>
      <c r="BB120" s="103">
        <f t="shared" ref="BB120" si="91">SUM(BB119)</f>
        <v>0</v>
      </c>
      <c r="BC120" s="103">
        <f t="shared" ref="BC120" si="92">SUM(BC119)</f>
        <v>0</v>
      </c>
      <c r="BD120" s="103">
        <f t="shared" ref="BD120" si="93">SUM(BD119)</f>
        <v>0</v>
      </c>
      <c r="BE120" s="103">
        <f t="shared" ref="BE120" si="94">SUM(BE119)</f>
        <v>0</v>
      </c>
      <c r="BF120" s="103">
        <f t="shared" ref="BF120" si="95">SUM(BF119)</f>
        <v>0</v>
      </c>
      <c r="BG120" s="103">
        <f t="shared" ref="BG120" si="96">SUM(BG119)</f>
        <v>0</v>
      </c>
      <c r="BH120" s="103">
        <f t="shared" ref="BH120" si="97">SUM(BH119)</f>
        <v>886356</v>
      </c>
      <c r="BI120" s="103">
        <f t="shared" ref="BI120" si="98">SUM(BI119)</f>
        <v>0</v>
      </c>
      <c r="BJ120" s="981">
        <f>SUM(BJ119)</f>
        <v>1</v>
      </c>
      <c r="BK120" s="574"/>
      <c r="BL120" s="574"/>
      <c r="BM120" s="574"/>
      <c r="BN120" s="574"/>
      <c r="BO120" s="574"/>
      <c r="BP120" s="574"/>
      <c r="BQ120" s="574"/>
      <c r="BR120" s="574"/>
      <c r="BS120" s="574"/>
      <c r="BT120" s="574"/>
      <c r="BU120" s="574"/>
      <c r="BV120" s="574"/>
      <c r="BW120" s="574"/>
      <c r="BX120" s="574"/>
      <c r="BY120" s="574"/>
      <c r="BZ120" s="574"/>
      <c r="CA120" s="574"/>
      <c r="CB120" s="574"/>
    </row>
    <row r="121" spans="1:98" s="462" customFormat="1" ht="24.75" customHeight="1" x14ac:dyDescent="0.2">
      <c r="A121" s="70"/>
      <c r="B121" s="29"/>
      <c r="C121" s="29"/>
      <c r="D121" s="70"/>
      <c r="E121" s="70"/>
      <c r="F121" s="70"/>
      <c r="G121" s="70"/>
      <c r="H121" s="70"/>
      <c r="I121" s="70"/>
      <c r="J121" s="70"/>
      <c r="K121" s="70"/>
      <c r="L121" s="70"/>
      <c r="M121" s="70"/>
      <c r="N121" s="70"/>
      <c r="O121" s="70"/>
      <c r="P121" s="70"/>
      <c r="Q121" s="70"/>
      <c r="R121" s="29"/>
      <c r="S121" s="29"/>
      <c r="T121" s="29"/>
      <c r="U121" s="29"/>
      <c r="V121" s="29"/>
      <c r="W121" s="29"/>
      <c r="X121" s="29"/>
      <c r="Y121" s="29"/>
      <c r="Z121" s="29"/>
      <c r="AA121" s="29"/>
      <c r="AB121" s="29"/>
      <c r="AC121" s="29"/>
      <c r="AD121" s="29"/>
      <c r="AE121" s="57"/>
      <c r="AF121" s="29"/>
      <c r="AG121" s="29"/>
      <c r="AH121" s="29"/>
      <c r="AI121" s="29"/>
      <c r="AJ121" s="29"/>
      <c r="AK121" s="29"/>
      <c r="AL121" s="29"/>
      <c r="AM121" s="29"/>
      <c r="AN121" s="29"/>
      <c r="AO121" s="29"/>
      <c r="AP121" s="29"/>
      <c r="AQ121" s="29"/>
      <c r="AR121" s="29"/>
      <c r="AS121" s="71"/>
      <c r="AT121" s="29"/>
      <c r="AU121" s="29"/>
      <c r="AV121" s="29"/>
      <c r="AW121" s="29"/>
      <c r="AX121" s="29"/>
      <c r="AY121" s="29"/>
      <c r="AZ121" s="29"/>
      <c r="BA121" s="29"/>
      <c r="BB121" s="29"/>
      <c r="BC121" s="29"/>
      <c r="BD121" s="29"/>
      <c r="BE121" s="29"/>
      <c r="BF121" s="72">
        <f>SUM(AS120+BF120)</f>
        <v>886356</v>
      </c>
      <c r="BG121" s="73">
        <f>AF120-AS120-BF120</f>
        <v>0</v>
      </c>
      <c r="BH121" s="74">
        <f>SUM(BI120+AS120+BF120)</f>
        <v>886356</v>
      </c>
      <c r="BI121" s="75">
        <f>SUM(BG120)</f>
        <v>0</v>
      </c>
      <c r="BJ121" s="585" t="s">
        <v>78</v>
      </c>
      <c r="BK121" s="503"/>
      <c r="BL121" s="460"/>
      <c r="BM121" s="460"/>
      <c r="BN121" s="460"/>
      <c r="BO121" s="460"/>
      <c r="BP121" s="460"/>
      <c r="BQ121" s="460"/>
      <c r="BR121" s="460"/>
      <c r="BS121" s="460"/>
      <c r="BT121" s="460"/>
      <c r="BU121" s="460"/>
      <c r="BV121" s="460"/>
      <c r="BW121" s="460"/>
      <c r="BX121" s="460"/>
      <c r="BY121" s="460"/>
      <c r="BZ121" s="460"/>
      <c r="CA121" s="460"/>
      <c r="CB121" s="460"/>
      <c r="CC121" s="460"/>
    </row>
    <row r="122" spans="1:98" s="503" customFormat="1" ht="24.75" customHeight="1" x14ac:dyDescent="0.2">
      <c r="A122" s="250"/>
      <c r="B122" s="57"/>
      <c r="C122" s="57"/>
      <c r="D122" s="250"/>
      <c r="E122" s="250"/>
      <c r="F122" s="250"/>
      <c r="G122" s="250"/>
      <c r="H122" s="250"/>
      <c r="I122" s="250"/>
      <c r="J122" s="250"/>
      <c r="K122" s="250"/>
      <c r="L122" s="250"/>
      <c r="M122" s="250"/>
      <c r="N122" s="250"/>
      <c r="O122" s="250"/>
      <c r="P122" s="250"/>
      <c r="Q122" s="250"/>
      <c r="R122" s="57"/>
      <c r="S122" s="57"/>
      <c r="T122" s="57"/>
      <c r="U122" s="57"/>
      <c r="V122" s="57"/>
      <c r="W122" s="57"/>
      <c r="X122" s="57"/>
      <c r="Y122" s="57"/>
      <c r="Z122" s="57"/>
      <c r="AA122" s="57"/>
      <c r="AB122" s="57"/>
      <c r="AC122" s="57"/>
      <c r="AD122" s="57"/>
      <c r="AE122" s="57"/>
      <c r="AF122" s="57"/>
      <c r="AG122" s="57"/>
      <c r="AH122" s="57"/>
      <c r="AI122" s="57"/>
      <c r="AJ122" s="57"/>
      <c r="AK122" s="57"/>
      <c r="AL122" s="57"/>
      <c r="AM122" s="57"/>
      <c r="AN122" s="57"/>
      <c r="AO122" s="57"/>
      <c r="AP122" s="57"/>
      <c r="AQ122" s="57"/>
      <c r="AR122" s="57"/>
      <c r="AS122" s="57"/>
      <c r="AT122" s="170">
        <f>SUM(AG120+AT120)</f>
        <v>73863</v>
      </c>
      <c r="AU122" s="170">
        <f t="shared" ref="AU122:BE122" si="99">SUM(AH120+AU120)</f>
        <v>73863</v>
      </c>
      <c r="AV122" s="170">
        <f t="shared" si="99"/>
        <v>73863</v>
      </c>
      <c r="AW122" s="170">
        <f t="shared" si="99"/>
        <v>73863</v>
      </c>
      <c r="AX122" s="170">
        <f t="shared" si="99"/>
        <v>73863</v>
      </c>
      <c r="AY122" s="170">
        <f t="shared" si="99"/>
        <v>73863</v>
      </c>
      <c r="AZ122" s="170">
        <f t="shared" si="99"/>
        <v>73863</v>
      </c>
      <c r="BA122" s="170">
        <f t="shared" si="99"/>
        <v>73863</v>
      </c>
      <c r="BB122" s="170">
        <f t="shared" si="99"/>
        <v>73863</v>
      </c>
      <c r="BC122" s="170">
        <f t="shared" si="99"/>
        <v>73863</v>
      </c>
      <c r="BD122" s="170">
        <f t="shared" si="99"/>
        <v>73863</v>
      </c>
      <c r="BE122" s="170">
        <f t="shared" si="99"/>
        <v>73863</v>
      </c>
      <c r="BF122" s="170">
        <f>SUM(AT122:BE122)</f>
        <v>886356</v>
      </c>
      <c r="BG122" s="57"/>
      <c r="BH122" s="376"/>
      <c r="BI122" s="77">
        <f>SUM(BI120-BI121)</f>
        <v>0</v>
      </c>
      <c r="BJ122" s="981" t="s">
        <v>77</v>
      </c>
      <c r="BL122" s="461"/>
      <c r="BM122" s="461"/>
      <c r="BN122" s="461"/>
      <c r="BO122" s="461"/>
      <c r="BP122" s="461"/>
      <c r="BQ122" s="461"/>
      <c r="BR122" s="461"/>
      <c r="BS122" s="461"/>
      <c r="BT122" s="461"/>
      <c r="BU122" s="461"/>
      <c r="BV122" s="461"/>
      <c r="BW122" s="461"/>
      <c r="BX122" s="461"/>
      <c r="BY122" s="461"/>
      <c r="BZ122" s="461"/>
      <c r="CA122" s="461"/>
      <c r="CB122" s="461"/>
      <c r="CC122" s="461"/>
    </row>
    <row r="123" spans="1:98" s="503" customFormat="1" ht="16.5" customHeight="1" x14ac:dyDescent="0.2">
      <c r="A123" s="1046" t="s">
        <v>43</v>
      </c>
      <c r="B123" s="1047"/>
      <c r="C123" s="57" t="s">
        <v>594</v>
      </c>
      <c r="D123" s="990"/>
      <c r="E123" s="990"/>
      <c r="F123" s="990"/>
      <c r="G123" s="990"/>
      <c r="H123" s="990"/>
      <c r="I123" s="990"/>
      <c r="J123" s="990"/>
      <c r="K123" s="990"/>
      <c r="L123" s="990"/>
      <c r="M123" s="990"/>
      <c r="N123" s="990"/>
      <c r="O123" s="990"/>
      <c r="P123" s="990"/>
      <c r="Q123" s="990"/>
      <c r="R123" s="990"/>
      <c r="S123" s="990"/>
      <c r="T123" s="175"/>
      <c r="U123" s="175"/>
      <c r="V123" s="175"/>
      <c r="W123" s="175"/>
      <c r="X123" s="175"/>
      <c r="Y123" s="175"/>
      <c r="Z123" s="175"/>
      <c r="AA123" s="175"/>
      <c r="AB123" s="175"/>
      <c r="AC123" s="175"/>
      <c r="AD123" s="175"/>
      <c r="AE123" s="175"/>
      <c r="AF123" s="990"/>
      <c r="AG123" s="175"/>
      <c r="AH123" s="175"/>
      <c r="AI123" s="175"/>
      <c r="AJ123" s="175"/>
      <c r="AK123" s="175"/>
      <c r="AL123" s="175"/>
      <c r="AM123" s="175"/>
      <c r="AN123" s="175"/>
      <c r="AO123" s="175"/>
      <c r="AP123" s="175"/>
      <c r="AQ123" s="175"/>
      <c r="AR123" s="175"/>
      <c r="AS123" s="176"/>
      <c r="AT123" s="175"/>
      <c r="AU123" s="175"/>
      <c r="AV123" s="175"/>
      <c r="AW123" s="175"/>
      <c r="AX123" s="175"/>
      <c r="AY123" s="175"/>
      <c r="AZ123" s="175"/>
      <c r="BA123" s="175"/>
      <c r="BB123" s="175"/>
      <c r="BC123" s="175"/>
      <c r="BD123" s="175"/>
      <c r="BE123" s="175"/>
      <c r="BF123" s="176"/>
      <c r="BG123" s="176"/>
      <c r="BH123" s="176"/>
      <c r="BI123" s="991"/>
      <c r="BJ123" s="992"/>
      <c r="BK123" s="545"/>
      <c r="BL123" s="545"/>
      <c r="BM123" s="545"/>
      <c r="BN123" s="545"/>
      <c r="BO123" s="545"/>
      <c r="BP123" s="545"/>
      <c r="BQ123" s="545"/>
      <c r="BR123" s="545"/>
      <c r="BS123" s="545"/>
      <c r="BT123" s="545"/>
      <c r="BU123" s="545"/>
      <c r="BV123" s="427"/>
      <c r="BW123" s="427"/>
      <c r="BX123" s="427"/>
      <c r="BY123" s="427"/>
      <c r="BZ123" s="609"/>
      <c r="CA123" s="427"/>
      <c r="CB123" s="427"/>
      <c r="CC123" s="461"/>
      <c r="CD123" s="461"/>
      <c r="CE123" s="461"/>
      <c r="CF123" s="461"/>
      <c r="CG123" s="461"/>
      <c r="CH123" s="461"/>
      <c r="CI123" s="461"/>
      <c r="CJ123" s="461"/>
      <c r="CK123" s="461"/>
      <c r="CL123" s="461"/>
      <c r="CM123" s="461"/>
      <c r="CN123" s="461"/>
      <c r="CO123" s="461"/>
      <c r="CP123" s="461"/>
      <c r="CQ123" s="461"/>
      <c r="CR123" s="461"/>
      <c r="CS123" s="461"/>
      <c r="CT123" s="461"/>
    </row>
    <row r="124" spans="1:98" s="503" customFormat="1" ht="16.5" customHeight="1" x14ac:dyDescent="0.2">
      <c r="A124" s="1048" t="s">
        <v>44</v>
      </c>
      <c r="B124" s="1049"/>
      <c r="C124" s="993" t="s">
        <v>151</v>
      </c>
      <c r="D124" s="994"/>
      <c r="E124" s="994"/>
      <c r="F124" s="994"/>
      <c r="G124" s="994"/>
      <c r="H124" s="994"/>
      <c r="I124" s="994"/>
      <c r="J124" s="994"/>
      <c r="K124" s="994"/>
      <c r="L124" s="994"/>
      <c r="M124" s="994"/>
      <c r="N124" s="994"/>
      <c r="O124" s="994"/>
      <c r="P124" s="994"/>
      <c r="Q124" s="994"/>
      <c r="R124" s="994"/>
      <c r="S124" s="994"/>
      <c r="T124" s="183"/>
      <c r="U124" s="183"/>
      <c r="V124" s="183"/>
      <c r="W124" s="183"/>
      <c r="X124" s="183"/>
      <c r="Y124" s="183"/>
      <c r="Z124" s="183"/>
      <c r="AA124" s="183"/>
      <c r="AB124" s="183"/>
      <c r="AC124" s="183"/>
      <c r="AD124" s="183"/>
      <c r="AE124" s="183"/>
      <c r="AF124" s="994"/>
      <c r="AG124" s="183"/>
      <c r="AH124" s="183"/>
      <c r="AI124" s="183"/>
      <c r="AJ124" s="183"/>
      <c r="AK124" s="183"/>
      <c r="AL124" s="183"/>
      <c r="AM124" s="183"/>
      <c r="AN124" s="183"/>
      <c r="AO124" s="183"/>
      <c r="AP124" s="183"/>
      <c r="AQ124" s="183"/>
      <c r="AR124" s="183"/>
      <c r="AS124" s="183"/>
      <c r="AT124" s="183"/>
      <c r="AU124" s="183"/>
      <c r="AV124" s="183"/>
      <c r="AW124" s="183"/>
      <c r="AX124" s="183"/>
      <c r="AY124" s="183"/>
      <c r="AZ124" s="183"/>
      <c r="BA124" s="183"/>
      <c r="BB124" s="183"/>
      <c r="BC124" s="183"/>
      <c r="BD124" s="183"/>
      <c r="BE124" s="183"/>
      <c r="BF124" s="183"/>
      <c r="BG124" s="183"/>
      <c r="BH124" s="183"/>
      <c r="BI124" s="995"/>
      <c r="BJ124" s="992"/>
      <c r="BK124" s="608"/>
      <c r="BL124" s="608"/>
      <c r="BM124" s="608"/>
      <c r="BN124" s="608"/>
      <c r="BO124" s="608"/>
      <c r="BP124" s="608"/>
      <c r="BQ124" s="608"/>
      <c r="BR124" s="608"/>
      <c r="BS124" s="608"/>
      <c r="BT124" s="608"/>
      <c r="BU124" s="608"/>
      <c r="BV124" s="608"/>
      <c r="BW124" s="608"/>
      <c r="BX124" s="608"/>
      <c r="BY124" s="608"/>
      <c r="BZ124" s="608"/>
      <c r="CA124" s="427"/>
      <c r="CB124" s="427"/>
      <c r="CC124" s="461">
        <v>1100000</v>
      </c>
      <c r="CD124" s="461"/>
      <c r="CE124" s="461"/>
      <c r="CF124" s="461"/>
      <c r="CG124" s="461"/>
      <c r="CH124" s="461"/>
      <c r="CI124" s="461"/>
      <c r="CJ124" s="461"/>
      <c r="CK124" s="461"/>
      <c r="CL124" s="461"/>
      <c r="CM124" s="461"/>
      <c r="CN124" s="461"/>
      <c r="CO124" s="461"/>
      <c r="CP124" s="461"/>
      <c r="CQ124" s="461"/>
      <c r="CR124" s="461"/>
      <c r="CS124" s="461"/>
      <c r="CT124" s="461"/>
    </row>
    <row r="125" spans="1:98" s="462" customFormat="1" ht="16.5" customHeight="1" x14ac:dyDescent="0.2">
      <c r="A125" s="1017"/>
      <c r="B125" s="1018"/>
      <c r="C125" s="180" t="s">
        <v>197</v>
      </c>
      <c r="D125" s="181"/>
      <c r="E125" s="181"/>
      <c r="F125" s="181"/>
      <c r="G125" s="181"/>
      <c r="H125" s="181"/>
      <c r="I125" s="181"/>
      <c r="J125" s="181"/>
      <c r="K125" s="181"/>
      <c r="L125" s="181"/>
      <c r="M125" s="181"/>
      <c r="N125" s="181"/>
      <c r="O125" s="181"/>
      <c r="P125" s="181"/>
      <c r="Q125" s="181"/>
      <c r="R125" s="181"/>
      <c r="S125" s="181"/>
      <c r="T125" s="182"/>
      <c r="U125" s="182"/>
      <c r="V125" s="182"/>
      <c r="W125" s="182"/>
      <c r="X125" s="182"/>
      <c r="Y125" s="182"/>
      <c r="Z125" s="182"/>
      <c r="AA125" s="182"/>
      <c r="AB125" s="182"/>
      <c r="AC125" s="182"/>
      <c r="AD125" s="182"/>
      <c r="AE125" s="183"/>
      <c r="AF125" s="181"/>
      <c r="AG125" s="182"/>
      <c r="AH125" s="182"/>
      <c r="AI125" s="182"/>
      <c r="AJ125" s="182"/>
      <c r="AK125" s="182"/>
      <c r="AL125" s="182"/>
      <c r="AM125" s="182"/>
      <c r="AN125" s="182"/>
      <c r="AO125" s="182"/>
      <c r="AP125" s="182"/>
      <c r="AQ125" s="182"/>
      <c r="AR125" s="182"/>
      <c r="AS125" s="183"/>
      <c r="AT125" s="182"/>
      <c r="AU125" s="182"/>
      <c r="AV125" s="182"/>
      <c r="AW125" s="182"/>
      <c r="AX125" s="182"/>
      <c r="AY125" s="182"/>
      <c r="AZ125" s="182"/>
      <c r="BA125" s="182"/>
      <c r="BB125" s="182"/>
      <c r="BC125" s="182"/>
      <c r="BD125" s="182"/>
      <c r="BE125" s="182"/>
      <c r="BF125" s="183"/>
      <c r="BG125" s="183"/>
      <c r="BH125" s="179"/>
      <c r="BI125" s="184"/>
      <c r="BJ125" s="980"/>
      <c r="BK125" s="425"/>
      <c r="BL125" s="425"/>
      <c r="BM125" s="425"/>
      <c r="BN125" s="425"/>
      <c r="BO125" s="425"/>
      <c r="BP125" s="425"/>
      <c r="BQ125" s="425"/>
      <c r="BR125" s="425"/>
      <c r="BS125" s="425"/>
      <c r="BT125" s="425"/>
      <c r="BU125" s="425"/>
      <c r="BV125" s="425"/>
      <c r="BW125" s="425"/>
      <c r="BX125" s="425"/>
      <c r="BY125" s="425"/>
      <c r="BZ125" s="425"/>
      <c r="CA125" s="427"/>
      <c r="CB125" s="427"/>
      <c r="CC125" s="460">
        <v>1100000</v>
      </c>
      <c r="CD125" s="460"/>
      <c r="CE125" s="460"/>
      <c r="CF125" s="460"/>
      <c r="CG125" s="460"/>
      <c r="CH125" s="461"/>
      <c r="CI125" s="460"/>
      <c r="CJ125" s="460"/>
      <c r="CK125" s="460"/>
      <c r="CL125" s="460"/>
      <c r="CM125" s="460"/>
      <c r="CN125" s="460"/>
      <c r="CO125" s="460"/>
      <c r="CP125" s="460"/>
      <c r="CQ125" s="460"/>
      <c r="CR125" s="460"/>
      <c r="CS125" s="460"/>
      <c r="CT125" s="460"/>
    </row>
    <row r="126" spans="1:98" s="466" customFormat="1" ht="48.75" customHeight="1" x14ac:dyDescent="0.2">
      <c r="A126" s="1019" t="s">
        <v>45</v>
      </c>
      <c r="B126" s="1022" t="s">
        <v>46</v>
      </c>
      <c r="C126" s="1022" t="s">
        <v>62</v>
      </c>
      <c r="D126" s="1025" t="s">
        <v>47</v>
      </c>
      <c r="E126" s="1025"/>
      <c r="F126" s="1025"/>
      <c r="G126" s="1025"/>
      <c r="H126" s="1025"/>
      <c r="I126" s="1025"/>
      <c r="J126" s="1025"/>
      <c r="K126" s="1025"/>
      <c r="L126" s="1025"/>
      <c r="M126" s="1025"/>
      <c r="N126" s="1025"/>
      <c r="O126" s="1025"/>
      <c r="P126" s="1025"/>
      <c r="Q126" s="1025"/>
      <c r="R126" s="1022" t="s">
        <v>59</v>
      </c>
      <c r="S126" s="1036" t="s">
        <v>56</v>
      </c>
      <c r="T126" s="1037"/>
      <c r="U126" s="1037"/>
      <c r="V126" s="1037"/>
      <c r="W126" s="1037"/>
      <c r="X126" s="1037"/>
      <c r="Y126" s="1037"/>
      <c r="Z126" s="1037"/>
      <c r="AA126" s="1037"/>
      <c r="AB126" s="1037"/>
      <c r="AC126" s="1037"/>
      <c r="AD126" s="1037"/>
      <c r="AE126" s="1038"/>
      <c r="AF126" s="1039" t="s">
        <v>38</v>
      </c>
      <c r="AG126" s="1039"/>
      <c r="AH126" s="1039"/>
      <c r="AI126" s="1039"/>
      <c r="AJ126" s="1039"/>
      <c r="AK126" s="1039"/>
      <c r="AL126" s="1039"/>
      <c r="AM126" s="1039"/>
      <c r="AN126" s="1039"/>
      <c r="AO126" s="1039"/>
      <c r="AP126" s="1039"/>
      <c r="AQ126" s="1039"/>
      <c r="AR126" s="1039"/>
      <c r="AS126" s="1039"/>
      <c r="AT126" s="1040" t="s">
        <v>82</v>
      </c>
      <c r="AU126" s="1041"/>
      <c r="AV126" s="1041"/>
      <c r="AW126" s="1041"/>
      <c r="AX126" s="1041"/>
      <c r="AY126" s="1041"/>
      <c r="AZ126" s="1041"/>
      <c r="BA126" s="1041"/>
      <c r="BB126" s="1041"/>
      <c r="BC126" s="1041"/>
      <c r="BD126" s="1041"/>
      <c r="BE126" s="1041"/>
      <c r="BF126" s="1042"/>
      <c r="BG126" s="1022" t="s">
        <v>78</v>
      </c>
      <c r="BH126" s="1022" t="s">
        <v>561</v>
      </c>
      <c r="BI126" s="1026" t="s">
        <v>79</v>
      </c>
      <c r="BJ126" s="173"/>
      <c r="BK126" s="425"/>
      <c r="BL126" s="425"/>
      <c r="BM126" s="425"/>
      <c r="BN126" s="425"/>
      <c r="BO126" s="425"/>
      <c r="BP126" s="425"/>
      <c r="BQ126" s="425"/>
      <c r="BR126" s="425"/>
      <c r="BS126" s="425"/>
      <c r="BT126" s="425"/>
      <c r="BU126" s="425"/>
      <c r="BV126" s="425"/>
      <c r="BW126" s="425"/>
      <c r="BX126" s="425"/>
      <c r="BY126" s="425"/>
      <c r="BZ126" s="425"/>
      <c r="CA126" s="465"/>
      <c r="CB126" s="465"/>
    </row>
    <row r="127" spans="1:98" s="466" customFormat="1" ht="48.75" customHeight="1" x14ac:dyDescent="0.2">
      <c r="A127" s="1020"/>
      <c r="B127" s="1023"/>
      <c r="C127" s="1023"/>
      <c r="D127" s="1033" t="s">
        <v>57</v>
      </c>
      <c r="E127" s="1031" t="s">
        <v>58</v>
      </c>
      <c r="F127" s="1032"/>
      <c r="G127" s="1032"/>
      <c r="H127" s="1032"/>
      <c r="I127" s="1032"/>
      <c r="J127" s="1032"/>
      <c r="K127" s="1032"/>
      <c r="L127" s="1032"/>
      <c r="M127" s="1032"/>
      <c r="N127" s="1032"/>
      <c r="O127" s="1032"/>
      <c r="P127" s="1032"/>
      <c r="Q127" s="1032"/>
      <c r="R127" s="1023"/>
      <c r="S127" s="1033" t="s">
        <v>57</v>
      </c>
      <c r="T127" s="1031" t="s">
        <v>58</v>
      </c>
      <c r="U127" s="1032"/>
      <c r="V127" s="1032"/>
      <c r="W127" s="1032"/>
      <c r="X127" s="1032"/>
      <c r="Y127" s="1032"/>
      <c r="Z127" s="1032"/>
      <c r="AA127" s="1032"/>
      <c r="AB127" s="1032"/>
      <c r="AC127" s="1032"/>
      <c r="AD127" s="1032"/>
      <c r="AE127" s="1035"/>
      <c r="AF127" s="1033" t="s">
        <v>57</v>
      </c>
      <c r="AG127" s="1031" t="s">
        <v>58</v>
      </c>
      <c r="AH127" s="1032"/>
      <c r="AI127" s="1032"/>
      <c r="AJ127" s="1032"/>
      <c r="AK127" s="1032"/>
      <c r="AL127" s="1032"/>
      <c r="AM127" s="1032"/>
      <c r="AN127" s="1032"/>
      <c r="AO127" s="1032"/>
      <c r="AP127" s="1032"/>
      <c r="AQ127" s="1032"/>
      <c r="AR127" s="1032"/>
      <c r="AS127" s="1035"/>
      <c r="AT127" s="1043"/>
      <c r="AU127" s="1044"/>
      <c r="AV127" s="1044"/>
      <c r="AW127" s="1044"/>
      <c r="AX127" s="1044"/>
      <c r="AY127" s="1044"/>
      <c r="AZ127" s="1044"/>
      <c r="BA127" s="1044"/>
      <c r="BB127" s="1044"/>
      <c r="BC127" s="1044"/>
      <c r="BD127" s="1044"/>
      <c r="BE127" s="1044"/>
      <c r="BF127" s="1045"/>
      <c r="BG127" s="1023"/>
      <c r="BH127" s="1023"/>
      <c r="BI127" s="1027"/>
      <c r="BJ127" s="173"/>
      <c r="BK127" s="425"/>
      <c r="BL127" s="425"/>
      <c r="BM127" s="425"/>
      <c r="BN127" s="425"/>
      <c r="BO127" s="425"/>
      <c r="BP127" s="425"/>
      <c r="BQ127" s="425"/>
      <c r="BR127" s="425"/>
      <c r="BS127" s="425"/>
      <c r="BT127" s="425"/>
      <c r="BU127" s="425"/>
      <c r="BV127" s="425"/>
      <c r="BW127" s="425"/>
      <c r="BX127" s="425"/>
      <c r="BY127" s="425"/>
      <c r="BZ127" s="425"/>
      <c r="CA127" s="465"/>
      <c r="CB127" s="465"/>
    </row>
    <row r="128" spans="1:98" s="471" customFormat="1" ht="28.5" customHeight="1" x14ac:dyDescent="0.2">
      <c r="A128" s="1021"/>
      <c r="B128" s="1024"/>
      <c r="C128" s="1024"/>
      <c r="D128" s="1034"/>
      <c r="E128" s="35">
        <v>1</v>
      </c>
      <c r="F128" s="35">
        <v>2</v>
      </c>
      <c r="G128" s="35">
        <v>3</v>
      </c>
      <c r="H128" s="35">
        <v>4</v>
      </c>
      <c r="I128" s="35">
        <v>5</v>
      </c>
      <c r="J128" s="35">
        <v>6</v>
      </c>
      <c r="K128" s="35">
        <v>7</v>
      </c>
      <c r="L128" s="35">
        <v>8</v>
      </c>
      <c r="M128" s="35">
        <v>9</v>
      </c>
      <c r="N128" s="35">
        <v>10</v>
      </c>
      <c r="O128" s="35">
        <v>11</v>
      </c>
      <c r="P128" s="35">
        <v>12</v>
      </c>
      <c r="Q128" s="35" t="s">
        <v>61</v>
      </c>
      <c r="R128" s="1024"/>
      <c r="S128" s="1034"/>
      <c r="T128" s="35">
        <v>1</v>
      </c>
      <c r="U128" s="35">
        <v>2</v>
      </c>
      <c r="V128" s="35">
        <v>3</v>
      </c>
      <c r="W128" s="35">
        <v>4</v>
      </c>
      <c r="X128" s="35">
        <v>5</v>
      </c>
      <c r="Y128" s="35">
        <v>6</v>
      </c>
      <c r="Z128" s="35">
        <v>7</v>
      </c>
      <c r="AA128" s="35">
        <v>8</v>
      </c>
      <c r="AB128" s="35">
        <v>9</v>
      </c>
      <c r="AC128" s="35">
        <v>10</v>
      </c>
      <c r="AD128" s="35">
        <v>11</v>
      </c>
      <c r="AE128" s="35">
        <v>12</v>
      </c>
      <c r="AF128" s="1034"/>
      <c r="AG128" s="35">
        <v>1</v>
      </c>
      <c r="AH128" s="35">
        <v>2</v>
      </c>
      <c r="AI128" s="35">
        <v>3</v>
      </c>
      <c r="AJ128" s="35">
        <v>4</v>
      </c>
      <c r="AK128" s="35">
        <v>5</v>
      </c>
      <c r="AL128" s="35">
        <v>6</v>
      </c>
      <c r="AM128" s="35">
        <v>7</v>
      </c>
      <c r="AN128" s="35">
        <v>8</v>
      </c>
      <c r="AO128" s="35">
        <v>9</v>
      </c>
      <c r="AP128" s="35">
        <v>10</v>
      </c>
      <c r="AQ128" s="35">
        <v>11</v>
      </c>
      <c r="AR128" s="35">
        <v>12</v>
      </c>
      <c r="AS128" s="35" t="s">
        <v>51</v>
      </c>
      <c r="AT128" s="266">
        <v>1</v>
      </c>
      <c r="AU128" s="266">
        <v>2</v>
      </c>
      <c r="AV128" s="266">
        <v>3</v>
      </c>
      <c r="AW128" s="266">
        <v>4</v>
      </c>
      <c r="AX128" s="266">
        <v>5</v>
      </c>
      <c r="AY128" s="266">
        <v>6</v>
      </c>
      <c r="AZ128" s="266">
        <v>7</v>
      </c>
      <c r="BA128" s="266">
        <v>8</v>
      </c>
      <c r="BB128" s="266">
        <v>9</v>
      </c>
      <c r="BC128" s="266">
        <v>10</v>
      </c>
      <c r="BD128" s="266">
        <v>11</v>
      </c>
      <c r="BE128" s="266">
        <v>12</v>
      </c>
      <c r="BF128" s="35" t="s">
        <v>51</v>
      </c>
      <c r="BG128" s="1024"/>
      <c r="BH128" s="1024"/>
      <c r="BI128" s="1028"/>
      <c r="BJ128" s="7"/>
      <c r="BK128" s="470"/>
      <c r="BL128" s="470"/>
      <c r="BM128" s="470"/>
      <c r="BN128" s="470"/>
      <c r="BO128" s="470"/>
      <c r="BP128" s="470"/>
      <c r="BQ128" s="470"/>
      <c r="BR128" s="470"/>
      <c r="BS128" s="470"/>
      <c r="BT128" s="470"/>
      <c r="BU128" s="470"/>
      <c r="BV128" s="470"/>
      <c r="BW128" s="470"/>
      <c r="BX128" s="470"/>
      <c r="BY128" s="470"/>
      <c r="BZ128" s="470"/>
      <c r="CA128" s="470"/>
      <c r="CB128" s="470"/>
    </row>
    <row r="129" spans="1:98" s="469" customFormat="1" ht="31.5" customHeight="1" thickBot="1" x14ac:dyDescent="0.25">
      <c r="A129" s="58"/>
      <c r="B129" s="101" t="s">
        <v>590</v>
      </c>
      <c r="C129" s="38" t="s">
        <v>65</v>
      </c>
      <c r="D129" s="996">
        <v>12</v>
      </c>
      <c r="E129" s="107">
        <v>1</v>
      </c>
      <c r="F129" s="107">
        <v>1</v>
      </c>
      <c r="G129" s="39">
        <v>1</v>
      </c>
      <c r="H129" s="39">
        <v>1</v>
      </c>
      <c r="I129" s="39">
        <v>1</v>
      </c>
      <c r="J129" s="39">
        <v>1</v>
      </c>
      <c r="K129" s="39">
        <v>1</v>
      </c>
      <c r="L129" s="821">
        <v>1</v>
      </c>
      <c r="M129" s="821">
        <v>1</v>
      </c>
      <c r="N129" s="821">
        <v>1</v>
      </c>
      <c r="O129" s="821">
        <v>1</v>
      </c>
      <c r="P129" s="821">
        <v>1</v>
      </c>
      <c r="Q129" s="40">
        <f>SUM(E129:P129)</f>
        <v>12</v>
      </c>
      <c r="R129" s="108" t="s">
        <v>195</v>
      </c>
      <c r="S129" s="997">
        <v>73863</v>
      </c>
      <c r="T129" s="997">
        <v>73863</v>
      </c>
      <c r="U129" s="997">
        <v>73863</v>
      </c>
      <c r="V129" s="997">
        <v>73863</v>
      </c>
      <c r="W129" s="997">
        <v>73863</v>
      </c>
      <c r="X129" s="997">
        <v>73863</v>
      </c>
      <c r="Y129" s="997">
        <v>73863</v>
      </c>
      <c r="Z129" s="997">
        <v>73863</v>
      </c>
      <c r="AA129" s="997">
        <v>73863</v>
      </c>
      <c r="AB129" s="997">
        <v>73863</v>
      </c>
      <c r="AC129" s="997">
        <v>73863</v>
      </c>
      <c r="AD129" s="997">
        <v>73863</v>
      </c>
      <c r="AE129" s="997">
        <v>73863</v>
      </c>
      <c r="AF129" s="94">
        <f t="shared" ref="AF129" si="100">SUM(Q129*S129)</f>
        <v>886356</v>
      </c>
      <c r="AG129" s="95">
        <f>T129*E129</f>
        <v>73863</v>
      </c>
      <c r="AH129" s="95">
        <f>U129*F129</f>
        <v>73863</v>
      </c>
      <c r="AI129" s="95">
        <f t="shared" ref="AI129:AR129" si="101">V129*G129</f>
        <v>73863</v>
      </c>
      <c r="AJ129" s="95">
        <f t="shared" si="101"/>
        <v>73863</v>
      </c>
      <c r="AK129" s="95">
        <f t="shared" si="101"/>
        <v>73863</v>
      </c>
      <c r="AL129" s="95">
        <f t="shared" si="101"/>
        <v>73863</v>
      </c>
      <c r="AM129" s="95">
        <f t="shared" si="101"/>
        <v>73863</v>
      </c>
      <c r="AN129" s="95">
        <f t="shared" si="101"/>
        <v>73863</v>
      </c>
      <c r="AO129" s="95">
        <f t="shared" si="101"/>
        <v>73863</v>
      </c>
      <c r="AP129" s="95">
        <f t="shared" si="101"/>
        <v>73863</v>
      </c>
      <c r="AQ129" s="95">
        <f t="shared" si="101"/>
        <v>73863</v>
      </c>
      <c r="AR129" s="95">
        <f t="shared" si="101"/>
        <v>73863</v>
      </c>
      <c r="AS129" s="96">
        <f t="shared" ref="AS129" si="102">SUM(AG129:AR129)</f>
        <v>886356</v>
      </c>
      <c r="AT129" s="95"/>
      <c r="AU129" s="95"/>
      <c r="AV129" s="95"/>
      <c r="AW129" s="95"/>
      <c r="AX129" s="95"/>
      <c r="AY129" s="95"/>
      <c r="AZ129" s="95"/>
      <c r="BA129" s="95"/>
      <c r="BB129" s="95"/>
      <c r="BC129" s="95"/>
      <c r="BD129" s="95"/>
      <c r="BE129" s="95"/>
      <c r="BF129" s="97">
        <f>SUM(AT129:BE129)</f>
        <v>0</v>
      </c>
      <c r="BG129" s="98">
        <f>AF129-AS129-BF129</f>
        <v>0</v>
      </c>
      <c r="BH129" s="99">
        <f>S129*D129</f>
        <v>886356</v>
      </c>
      <c r="BI129" s="100">
        <f>BH129-AS129-BF129</f>
        <v>0</v>
      </c>
      <c r="BJ129" s="268">
        <f>SUM(Q129/D129)</f>
        <v>1</v>
      </c>
      <c r="BK129" s="485"/>
      <c r="BL129" s="485"/>
      <c r="BM129" s="485"/>
      <c r="BN129" s="485"/>
      <c r="BO129" s="485"/>
      <c r="BP129" s="583"/>
      <c r="BQ129" s="583"/>
      <c r="BR129" s="583"/>
      <c r="BS129" s="583"/>
      <c r="BT129" s="583"/>
      <c r="BU129" s="583"/>
      <c r="BV129" s="583"/>
      <c r="BW129" s="583"/>
      <c r="BX129" s="583"/>
      <c r="BY129" s="583"/>
      <c r="BZ129" s="583"/>
      <c r="CA129" s="583"/>
      <c r="CB129" s="583"/>
    </row>
    <row r="130" spans="1:98" s="514" customFormat="1" ht="31.5" customHeight="1" thickBot="1" x14ac:dyDescent="0.25">
      <c r="A130" s="62"/>
      <c r="B130" s="63" t="s">
        <v>15</v>
      </c>
      <c r="C130" s="63"/>
      <c r="D130" s="64"/>
      <c r="E130" s="65"/>
      <c r="F130" s="65"/>
      <c r="G130" s="65"/>
      <c r="H130" s="65"/>
      <c r="I130" s="65"/>
      <c r="J130" s="65"/>
      <c r="K130" s="65"/>
      <c r="L130" s="65"/>
      <c r="M130" s="65"/>
      <c r="N130" s="65"/>
      <c r="O130" s="65"/>
      <c r="P130" s="65"/>
      <c r="Q130" s="66"/>
      <c r="R130" s="102"/>
      <c r="S130" s="64"/>
      <c r="T130" s="67"/>
      <c r="U130" s="67"/>
      <c r="V130" s="67"/>
      <c r="W130" s="67"/>
      <c r="X130" s="67"/>
      <c r="Y130" s="67"/>
      <c r="Z130" s="67"/>
      <c r="AA130" s="67"/>
      <c r="AB130" s="67"/>
      <c r="AC130" s="67"/>
      <c r="AD130" s="67"/>
      <c r="AE130" s="67"/>
      <c r="AF130" s="103">
        <f>SUM(AF129:AF129)</f>
        <v>886356</v>
      </c>
      <c r="AG130" s="103">
        <f>SUM(AG129:AG129)</f>
        <v>73863</v>
      </c>
      <c r="AH130" s="103">
        <f>SUM(AH129:AH129)</f>
        <v>73863</v>
      </c>
      <c r="AI130" s="103">
        <f t="shared" ref="AI130:AR130" si="103">SUM(AI129:AI129)</f>
        <v>73863</v>
      </c>
      <c r="AJ130" s="103">
        <f t="shared" si="103"/>
        <v>73863</v>
      </c>
      <c r="AK130" s="103">
        <f t="shared" si="103"/>
        <v>73863</v>
      </c>
      <c r="AL130" s="103">
        <f t="shared" si="103"/>
        <v>73863</v>
      </c>
      <c r="AM130" s="103">
        <f t="shared" si="103"/>
        <v>73863</v>
      </c>
      <c r="AN130" s="103">
        <f t="shared" si="103"/>
        <v>73863</v>
      </c>
      <c r="AO130" s="103">
        <f t="shared" si="103"/>
        <v>73863</v>
      </c>
      <c r="AP130" s="103">
        <f t="shared" si="103"/>
        <v>73863</v>
      </c>
      <c r="AQ130" s="103">
        <f t="shared" si="103"/>
        <v>73863</v>
      </c>
      <c r="AR130" s="103">
        <f t="shared" si="103"/>
        <v>73863</v>
      </c>
      <c r="AS130" s="103">
        <f>SUM(AS129:AS129)</f>
        <v>886356</v>
      </c>
      <c r="AT130" s="103">
        <f>SUM(AT129:AT129)</f>
        <v>0</v>
      </c>
      <c r="AU130" s="103">
        <f t="shared" ref="AU130:BE130" si="104">SUM(AU129:AU129)</f>
        <v>0</v>
      </c>
      <c r="AV130" s="103">
        <f t="shared" si="104"/>
        <v>0</v>
      </c>
      <c r="AW130" s="103">
        <f t="shared" si="104"/>
        <v>0</v>
      </c>
      <c r="AX130" s="103">
        <f t="shared" si="104"/>
        <v>0</v>
      </c>
      <c r="AY130" s="103">
        <f t="shared" si="104"/>
        <v>0</v>
      </c>
      <c r="AZ130" s="103">
        <f t="shared" si="104"/>
        <v>0</v>
      </c>
      <c r="BA130" s="103">
        <f t="shared" si="104"/>
        <v>0</v>
      </c>
      <c r="BB130" s="103">
        <f t="shared" si="104"/>
        <v>0</v>
      </c>
      <c r="BC130" s="103">
        <f t="shared" si="104"/>
        <v>0</v>
      </c>
      <c r="BD130" s="103">
        <f t="shared" si="104"/>
        <v>0</v>
      </c>
      <c r="BE130" s="103">
        <f t="shared" si="104"/>
        <v>0</v>
      </c>
      <c r="BF130" s="103">
        <f>SUM(BF129:BF129)</f>
        <v>0</v>
      </c>
      <c r="BG130" s="103">
        <f>SUM(BG129:BG129)</f>
        <v>0</v>
      </c>
      <c r="BH130" s="103">
        <f>SUM(BH129:BH129)</f>
        <v>886356</v>
      </c>
      <c r="BI130" s="103">
        <f>SUM(BI129:BI129)</f>
        <v>0</v>
      </c>
      <c r="BJ130" s="981">
        <f>SUM(BJ129)</f>
        <v>1</v>
      </c>
      <c r="BK130" s="574"/>
      <c r="BL130" s="574"/>
      <c r="BM130" s="574"/>
      <c r="BN130" s="574"/>
      <c r="BO130" s="574"/>
      <c r="BP130" s="574"/>
      <c r="BQ130" s="574"/>
      <c r="BR130" s="574"/>
      <c r="BS130" s="574"/>
      <c r="BT130" s="574"/>
      <c r="BU130" s="574"/>
      <c r="BV130" s="574"/>
      <c r="BW130" s="574"/>
      <c r="BX130" s="574"/>
      <c r="BY130" s="574"/>
      <c r="BZ130" s="574"/>
      <c r="CA130" s="574"/>
      <c r="CB130" s="574"/>
    </row>
    <row r="131" spans="1:98" s="462" customFormat="1" ht="24.75" customHeight="1" x14ac:dyDescent="0.2">
      <c r="A131" s="70"/>
      <c r="B131" s="29"/>
      <c r="C131" s="29"/>
      <c r="D131" s="70"/>
      <c r="E131" s="70"/>
      <c r="F131" s="70"/>
      <c r="G131" s="70"/>
      <c r="H131" s="70"/>
      <c r="I131" s="70"/>
      <c r="J131" s="70"/>
      <c r="K131" s="70"/>
      <c r="L131" s="70"/>
      <c r="M131" s="70"/>
      <c r="N131" s="70"/>
      <c r="O131" s="70"/>
      <c r="P131" s="70"/>
      <c r="Q131" s="70"/>
      <c r="R131" s="29"/>
      <c r="S131" s="29"/>
      <c r="T131" s="29"/>
      <c r="U131" s="29"/>
      <c r="V131" s="29"/>
      <c r="W131" s="29"/>
      <c r="X131" s="29"/>
      <c r="Y131" s="29"/>
      <c r="Z131" s="29"/>
      <c r="AA131" s="29"/>
      <c r="AB131" s="29"/>
      <c r="AC131" s="29"/>
      <c r="AD131" s="29"/>
      <c r="AE131" s="57"/>
      <c r="AF131" s="29"/>
      <c r="AG131" s="29"/>
      <c r="AH131" s="29"/>
      <c r="AI131" s="29"/>
      <c r="AJ131" s="29"/>
      <c r="AK131" s="29"/>
      <c r="AL131" s="29"/>
      <c r="AM131" s="29"/>
      <c r="AN131" s="29"/>
      <c r="AO131" s="29"/>
      <c r="AP131" s="29"/>
      <c r="AQ131" s="29"/>
      <c r="AR131" s="29"/>
      <c r="AS131" s="71"/>
      <c r="AT131" s="29"/>
      <c r="AU131" s="29"/>
      <c r="AV131" s="29"/>
      <c r="AW131" s="29"/>
      <c r="AX131" s="29"/>
      <c r="AY131" s="29"/>
      <c r="AZ131" s="29"/>
      <c r="BA131" s="29"/>
      <c r="BB131" s="29"/>
      <c r="BC131" s="29"/>
      <c r="BD131" s="29"/>
      <c r="BE131" s="29"/>
      <c r="BF131" s="72">
        <f>SUM(AS130+BF130)</f>
        <v>886356</v>
      </c>
      <c r="BG131" s="73">
        <f>AF130-AS130-BF130</f>
        <v>0</v>
      </c>
      <c r="BH131" s="74">
        <f>SUM(BI130+AS130+BF130)</f>
        <v>886356</v>
      </c>
      <c r="BI131" s="75">
        <f>SUM(BG130)</f>
        <v>0</v>
      </c>
      <c r="BJ131" s="585" t="s">
        <v>78</v>
      </c>
      <c r="BK131" s="503"/>
      <c r="BL131" s="460"/>
      <c r="BM131" s="460"/>
      <c r="BN131" s="460"/>
      <c r="BO131" s="460"/>
      <c r="BP131" s="460"/>
      <c r="BQ131" s="460"/>
      <c r="BR131" s="460"/>
      <c r="BS131" s="460"/>
      <c r="BT131" s="460"/>
      <c r="BU131" s="460"/>
      <c r="BV131" s="460"/>
      <c r="BW131" s="460"/>
      <c r="BX131" s="460"/>
      <c r="BY131" s="460"/>
      <c r="BZ131" s="460"/>
      <c r="CA131" s="460"/>
      <c r="CB131" s="460"/>
      <c r="CC131" s="460"/>
    </row>
    <row r="132" spans="1:98" s="462" customFormat="1" ht="24.75" customHeight="1" x14ac:dyDescent="0.2">
      <c r="A132" s="70"/>
      <c r="B132" s="29"/>
      <c r="C132" s="29"/>
      <c r="D132" s="70"/>
      <c r="E132" s="70"/>
      <c r="F132" s="70"/>
      <c r="G132" s="70"/>
      <c r="H132" s="70"/>
      <c r="I132" s="70"/>
      <c r="J132" s="70"/>
      <c r="K132" s="70"/>
      <c r="L132" s="70"/>
      <c r="M132" s="70"/>
      <c r="N132" s="70"/>
      <c r="O132" s="70"/>
      <c r="P132" s="70"/>
      <c r="Q132" s="70"/>
      <c r="R132" s="29"/>
      <c r="S132" s="29"/>
      <c r="T132" s="29"/>
      <c r="U132" s="29"/>
      <c r="V132" s="29"/>
      <c r="W132" s="29"/>
      <c r="X132" s="29"/>
      <c r="Y132" s="29"/>
      <c r="Z132" s="29"/>
      <c r="AA132" s="29"/>
      <c r="AB132" s="29"/>
      <c r="AC132" s="29"/>
      <c r="AD132" s="29"/>
      <c r="AE132" s="57"/>
      <c r="AF132" s="29"/>
      <c r="AG132" s="29"/>
      <c r="AH132" s="29"/>
      <c r="AI132" s="29"/>
      <c r="AJ132" s="29"/>
      <c r="AK132" s="29"/>
      <c r="AL132" s="29"/>
      <c r="AM132" s="29"/>
      <c r="AN132" s="29"/>
      <c r="AO132" s="29"/>
      <c r="AP132" s="29"/>
      <c r="AQ132" s="29"/>
      <c r="AR132" s="29"/>
      <c r="AS132" s="57"/>
      <c r="AT132" s="170">
        <f>SUM(AG130+AT130)</f>
        <v>73863</v>
      </c>
      <c r="AU132" s="170">
        <f t="shared" ref="AU132:BE132" si="105">SUM(AH130+AU130)</f>
        <v>73863</v>
      </c>
      <c r="AV132" s="170">
        <f t="shared" si="105"/>
        <v>73863</v>
      </c>
      <c r="AW132" s="170">
        <f t="shared" si="105"/>
        <v>73863</v>
      </c>
      <c r="AX132" s="170">
        <f t="shared" si="105"/>
        <v>73863</v>
      </c>
      <c r="AY132" s="170">
        <f t="shared" si="105"/>
        <v>73863</v>
      </c>
      <c r="AZ132" s="170">
        <f t="shared" si="105"/>
        <v>73863</v>
      </c>
      <c r="BA132" s="170">
        <f t="shared" si="105"/>
        <v>73863</v>
      </c>
      <c r="BB132" s="170">
        <f t="shared" si="105"/>
        <v>73863</v>
      </c>
      <c r="BC132" s="170">
        <f t="shared" si="105"/>
        <v>73863</v>
      </c>
      <c r="BD132" s="170">
        <f t="shared" si="105"/>
        <v>73863</v>
      </c>
      <c r="BE132" s="170">
        <f t="shared" si="105"/>
        <v>73863</v>
      </c>
      <c r="BF132" s="170">
        <f>SUM(AT132:BE132)</f>
        <v>886356</v>
      </c>
      <c r="BG132" s="57"/>
      <c r="BH132" s="76"/>
      <c r="BI132" s="77">
        <f>SUM(BI130-BI131)</f>
        <v>0</v>
      </c>
      <c r="BJ132" s="585" t="s">
        <v>77</v>
      </c>
      <c r="BK132" s="503"/>
      <c r="BL132" s="460"/>
      <c r="BM132" s="460"/>
      <c r="BN132" s="460"/>
      <c r="BO132" s="460"/>
      <c r="BP132" s="460"/>
      <c r="BQ132" s="460"/>
      <c r="BR132" s="460"/>
      <c r="BS132" s="460"/>
      <c r="BT132" s="460"/>
      <c r="BU132" s="460"/>
      <c r="BV132" s="460"/>
      <c r="BW132" s="460"/>
      <c r="BX132" s="460"/>
      <c r="BY132" s="460"/>
      <c r="BZ132" s="460"/>
      <c r="CA132" s="460"/>
      <c r="CB132" s="460"/>
      <c r="CC132" s="460"/>
    </row>
    <row r="133" spans="1:98" s="462" customFormat="1" ht="16.5" customHeight="1" x14ac:dyDescent="0.2">
      <c r="A133" s="1015" t="s">
        <v>43</v>
      </c>
      <c r="B133" s="1016"/>
      <c r="C133" s="171" t="s">
        <v>196</v>
      </c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  <c r="Q133" s="32"/>
      <c r="R133" s="32"/>
      <c r="S133" s="32"/>
      <c r="T133" s="174"/>
      <c r="U133" s="174"/>
      <c r="V133" s="174"/>
      <c r="W133" s="174"/>
      <c r="X133" s="174"/>
      <c r="Y133" s="174"/>
      <c r="Z133" s="174"/>
      <c r="AA133" s="174"/>
      <c r="AB133" s="174"/>
      <c r="AC133" s="174"/>
      <c r="AD133" s="174"/>
      <c r="AE133" s="175"/>
      <c r="AF133" s="32"/>
      <c r="AG133" s="174"/>
      <c r="AH133" s="174"/>
      <c r="AI133" s="174"/>
      <c r="AJ133" s="174"/>
      <c r="AK133" s="174"/>
      <c r="AL133" s="174"/>
      <c r="AM133" s="174"/>
      <c r="AN133" s="174"/>
      <c r="AO133" s="174"/>
      <c r="AP133" s="174"/>
      <c r="AQ133" s="174"/>
      <c r="AR133" s="174"/>
      <c r="AS133" s="176"/>
      <c r="AT133" s="174"/>
      <c r="AU133" s="174"/>
      <c r="AV133" s="174"/>
      <c r="AW133" s="174"/>
      <c r="AX133" s="174"/>
      <c r="AY133" s="174"/>
      <c r="AZ133" s="174"/>
      <c r="BA133" s="174"/>
      <c r="BB133" s="174"/>
      <c r="BC133" s="174"/>
      <c r="BD133" s="174"/>
      <c r="BE133" s="174"/>
      <c r="BF133" s="176"/>
      <c r="BG133" s="176"/>
      <c r="BH133" s="173"/>
      <c r="BI133" s="177"/>
      <c r="BJ133" s="980"/>
      <c r="BK133" s="426"/>
      <c r="BL133" s="426"/>
      <c r="BM133" s="426"/>
      <c r="BN133" s="426"/>
      <c r="BO133" s="426"/>
      <c r="BP133" s="545"/>
      <c r="BQ133" s="426"/>
      <c r="BR133" s="426"/>
      <c r="BS133" s="426"/>
      <c r="BT133" s="426"/>
      <c r="BU133" s="426"/>
      <c r="BV133" s="427"/>
      <c r="BW133" s="427"/>
      <c r="BX133" s="427"/>
      <c r="BY133" s="423"/>
      <c r="BZ133" s="428"/>
      <c r="CA133" s="427"/>
      <c r="CB133" s="427"/>
      <c r="CC133" s="460"/>
      <c r="CD133" s="460"/>
      <c r="CE133" s="460"/>
      <c r="CF133" s="460"/>
      <c r="CG133" s="460"/>
      <c r="CH133" s="461"/>
      <c r="CI133" s="460"/>
      <c r="CJ133" s="460"/>
      <c r="CK133" s="460"/>
      <c r="CL133" s="460"/>
      <c r="CM133" s="460"/>
      <c r="CN133" s="460"/>
      <c r="CO133" s="460"/>
      <c r="CP133" s="460"/>
      <c r="CQ133" s="460"/>
      <c r="CR133" s="460"/>
      <c r="CS133" s="460"/>
      <c r="CT133" s="460"/>
    </row>
    <row r="134" spans="1:98" s="462" customFormat="1" ht="16.5" customHeight="1" x14ac:dyDescent="0.2">
      <c r="A134" s="1017" t="s">
        <v>44</v>
      </c>
      <c r="B134" s="1018"/>
      <c r="C134" s="180" t="s">
        <v>151</v>
      </c>
      <c r="D134" s="181"/>
      <c r="E134" s="181"/>
      <c r="F134" s="181"/>
      <c r="G134" s="181"/>
      <c r="H134" s="181"/>
      <c r="I134" s="181"/>
      <c r="J134" s="181"/>
      <c r="K134" s="181"/>
      <c r="L134" s="181"/>
      <c r="M134" s="181"/>
      <c r="N134" s="181"/>
      <c r="O134" s="181"/>
      <c r="P134" s="181"/>
      <c r="Q134" s="181"/>
      <c r="R134" s="181"/>
      <c r="S134" s="181"/>
      <c r="T134" s="182"/>
      <c r="U134" s="182"/>
      <c r="V134" s="182"/>
      <c r="W134" s="182"/>
      <c r="X134" s="182"/>
      <c r="Y134" s="182"/>
      <c r="Z134" s="182"/>
      <c r="AA134" s="182"/>
      <c r="AB134" s="182"/>
      <c r="AC134" s="182"/>
      <c r="AD134" s="182"/>
      <c r="AE134" s="183"/>
      <c r="AF134" s="181"/>
      <c r="AG134" s="182"/>
      <c r="AH134" s="182"/>
      <c r="AI134" s="182"/>
      <c r="AJ134" s="182"/>
      <c r="AK134" s="182"/>
      <c r="AL134" s="182"/>
      <c r="AM134" s="182"/>
      <c r="AN134" s="182"/>
      <c r="AO134" s="182"/>
      <c r="AP134" s="182"/>
      <c r="AQ134" s="182"/>
      <c r="AR134" s="182"/>
      <c r="AS134" s="183"/>
      <c r="AT134" s="182"/>
      <c r="AU134" s="182"/>
      <c r="AV134" s="182"/>
      <c r="AW134" s="182"/>
      <c r="AX134" s="182"/>
      <c r="AY134" s="182"/>
      <c r="AZ134" s="182"/>
      <c r="BA134" s="182"/>
      <c r="BB134" s="182"/>
      <c r="BC134" s="182"/>
      <c r="BD134" s="182"/>
      <c r="BE134" s="182"/>
      <c r="BF134" s="183"/>
      <c r="BG134" s="183"/>
      <c r="BH134" s="179"/>
      <c r="BI134" s="184"/>
      <c r="BJ134" s="980"/>
      <c r="BK134" s="425"/>
      <c r="BL134" s="425"/>
      <c r="BM134" s="425"/>
      <c r="BN134" s="425"/>
      <c r="BO134" s="425"/>
      <c r="BP134" s="425"/>
      <c r="BQ134" s="425"/>
      <c r="BR134" s="425"/>
      <c r="BS134" s="425"/>
      <c r="BT134" s="425"/>
      <c r="BU134" s="425"/>
      <c r="BV134" s="425"/>
      <c r="BW134" s="425"/>
      <c r="BX134" s="425"/>
      <c r="BY134" s="425"/>
      <c r="BZ134" s="425"/>
      <c r="CA134" s="427"/>
      <c r="CB134" s="427"/>
      <c r="CC134" s="460">
        <v>1100000</v>
      </c>
      <c r="CD134" s="460"/>
      <c r="CE134" s="460"/>
      <c r="CF134" s="460"/>
      <c r="CG134" s="460"/>
      <c r="CH134" s="461"/>
      <c r="CI134" s="460"/>
      <c r="CJ134" s="460"/>
      <c r="CK134" s="460"/>
      <c r="CL134" s="460"/>
      <c r="CM134" s="460"/>
      <c r="CN134" s="460"/>
      <c r="CO134" s="460"/>
      <c r="CP134" s="460"/>
      <c r="CQ134" s="460"/>
      <c r="CR134" s="460"/>
      <c r="CS134" s="460"/>
      <c r="CT134" s="460"/>
    </row>
    <row r="135" spans="1:98" s="462" customFormat="1" ht="16.5" customHeight="1" x14ac:dyDescent="0.2">
      <c r="A135" s="1017"/>
      <c r="B135" s="1018"/>
      <c r="C135" s="180" t="s">
        <v>198</v>
      </c>
      <c r="D135" s="181"/>
      <c r="E135" s="181"/>
      <c r="F135" s="181"/>
      <c r="G135" s="181"/>
      <c r="H135" s="181"/>
      <c r="I135" s="181"/>
      <c r="J135" s="181"/>
      <c r="K135" s="181"/>
      <c r="L135" s="181"/>
      <c r="M135" s="181"/>
      <c r="N135" s="181"/>
      <c r="O135" s="181"/>
      <c r="P135" s="181"/>
      <c r="Q135" s="181"/>
      <c r="R135" s="181"/>
      <c r="S135" s="181"/>
      <c r="T135" s="182"/>
      <c r="U135" s="182"/>
      <c r="V135" s="182"/>
      <c r="W135" s="182"/>
      <c r="X135" s="182"/>
      <c r="Y135" s="182"/>
      <c r="Z135" s="182"/>
      <c r="AA135" s="182"/>
      <c r="AB135" s="182"/>
      <c r="AC135" s="182"/>
      <c r="AD135" s="182"/>
      <c r="AE135" s="183"/>
      <c r="AF135" s="181"/>
      <c r="AG135" s="182"/>
      <c r="AH135" s="182"/>
      <c r="AI135" s="182"/>
      <c r="AJ135" s="182"/>
      <c r="AK135" s="182"/>
      <c r="AL135" s="182"/>
      <c r="AM135" s="182"/>
      <c r="AN135" s="182"/>
      <c r="AO135" s="182"/>
      <c r="AP135" s="182"/>
      <c r="AQ135" s="182"/>
      <c r="AR135" s="182"/>
      <c r="AS135" s="183"/>
      <c r="AT135" s="182"/>
      <c r="AU135" s="182"/>
      <c r="AV135" s="182"/>
      <c r="AW135" s="182"/>
      <c r="AX135" s="182"/>
      <c r="AY135" s="182"/>
      <c r="AZ135" s="182"/>
      <c r="BA135" s="182"/>
      <c r="BB135" s="182"/>
      <c r="BC135" s="182"/>
      <c r="BD135" s="182"/>
      <c r="BE135" s="182"/>
      <c r="BF135" s="183"/>
      <c r="BG135" s="183"/>
      <c r="BH135" s="179"/>
      <c r="BI135" s="184"/>
      <c r="BJ135" s="980"/>
      <c r="BK135" s="425"/>
      <c r="BL135" s="425"/>
      <c r="BM135" s="425"/>
      <c r="BN135" s="425"/>
      <c r="BO135" s="425"/>
      <c r="BP135" s="425"/>
      <c r="BQ135" s="425"/>
      <c r="BR135" s="425"/>
      <c r="BS135" s="425"/>
      <c r="BT135" s="425"/>
      <c r="BU135" s="425"/>
      <c r="BV135" s="425"/>
      <c r="BW135" s="425"/>
      <c r="BX135" s="425"/>
      <c r="BY135" s="425"/>
      <c r="BZ135" s="425"/>
      <c r="CA135" s="427"/>
      <c r="CB135" s="427"/>
      <c r="CC135" s="460">
        <v>1100000</v>
      </c>
      <c r="CD135" s="460"/>
      <c r="CE135" s="460"/>
      <c r="CF135" s="460"/>
      <c r="CG135" s="460"/>
      <c r="CH135" s="461"/>
      <c r="CI135" s="460"/>
      <c r="CJ135" s="460"/>
      <c r="CK135" s="460"/>
      <c r="CL135" s="460"/>
      <c r="CM135" s="460"/>
      <c r="CN135" s="460"/>
      <c r="CO135" s="460"/>
      <c r="CP135" s="460"/>
      <c r="CQ135" s="460"/>
      <c r="CR135" s="460"/>
      <c r="CS135" s="460"/>
      <c r="CT135" s="460"/>
    </row>
    <row r="136" spans="1:98" s="466" customFormat="1" ht="48.75" customHeight="1" x14ac:dyDescent="0.2">
      <c r="A136" s="1019" t="s">
        <v>45</v>
      </c>
      <c r="B136" s="1022" t="s">
        <v>46</v>
      </c>
      <c r="C136" s="1022" t="s">
        <v>62</v>
      </c>
      <c r="D136" s="1025" t="s">
        <v>47</v>
      </c>
      <c r="E136" s="1025"/>
      <c r="F136" s="1025"/>
      <c r="G136" s="1025"/>
      <c r="H136" s="1025"/>
      <c r="I136" s="1025"/>
      <c r="J136" s="1025"/>
      <c r="K136" s="1025"/>
      <c r="L136" s="1025"/>
      <c r="M136" s="1025"/>
      <c r="N136" s="1025"/>
      <c r="O136" s="1025"/>
      <c r="P136" s="1025"/>
      <c r="Q136" s="1025"/>
      <c r="R136" s="1022" t="s">
        <v>59</v>
      </c>
      <c r="S136" s="1036" t="s">
        <v>56</v>
      </c>
      <c r="T136" s="1037"/>
      <c r="U136" s="1037"/>
      <c r="V136" s="1037"/>
      <c r="W136" s="1037"/>
      <c r="X136" s="1037"/>
      <c r="Y136" s="1037"/>
      <c r="Z136" s="1037"/>
      <c r="AA136" s="1037"/>
      <c r="AB136" s="1037"/>
      <c r="AC136" s="1037"/>
      <c r="AD136" s="1037"/>
      <c r="AE136" s="1038"/>
      <c r="AF136" s="1039" t="s">
        <v>38</v>
      </c>
      <c r="AG136" s="1039"/>
      <c r="AH136" s="1039"/>
      <c r="AI136" s="1039"/>
      <c r="AJ136" s="1039"/>
      <c r="AK136" s="1039"/>
      <c r="AL136" s="1039"/>
      <c r="AM136" s="1039"/>
      <c r="AN136" s="1039"/>
      <c r="AO136" s="1039"/>
      <c r="AP136" s="1039"/>
      <c r="AQ136" s="1039"/>
      <c r="AR136" s="1039"/>
      <c r="AS136" s="1039"/>
      <c r="AT136" s="1040" t="s">
        <v>82</v>
      </c>
      <c r="AU136" s="1041"/>
      <c r="AV136" s="1041"/>
      <c r="AW136" s="1041"/>
      <c r="AX136" s="1041"/>
      <c r="AY136" s="1041"/>
      <c r="AZ136" s="1041"/>
      <c r="BA136" s="1041"/>
      <c r="BB136" s="1041"/>
      <c r="BC136" s="1041"/>
      <c r="BD136" s="1041"/>
      <c r="BE136" s="1041"/>
      <c r="BF136" s="1042"/>
      <c r="BG136" s="1022" t="s">
        <v>78</v>
      </c>
      <c r="BH136" s="1022" t="s">
        <v>561</v>
      </c>
      <c r="BI136" s="1026" t="s">
        <v>79</v>
      </c>
      <c r="BJ136" s="173"/>
      <c r="BK136" s="425"/>
      <c r="BL136" s="425"/>
      <c r="BM136" s="425"/>
      <c r="BN136" s="425"/>
      <c r="BO136" s="425"/>
      <c r="BP136" s="425"/>
      <c r="BQ136" s="425"/>
      <c r="BR136" s="425"/>
      <c r="BS136" s="425"/>
      <c r="BT136" s="425"/>
      <c r="BU136" s="425"/>
      <c r="BV136" s="425"/>
      <c r="BW136" s="425"/>
      <c r="BX136" s="425"/>
      <c r="BY136" s="425"/>
      <c r="BZ136" s="425"/>
      <c r="CA136" s="465"/>
      <c r="CB136" s="465"/>
    </row>
    <row r="137" spans="1:98" s="466" customFormat="1" ht="48.75" customHeight="1" x14ac:dyDescent="0.2">
      <c r="A137" s="1020"/>
      <c r="B137" s="1023"/>
      <c r="C137" s="1023"/>
      <c r="D137" s="1033" t="s">
        <v>57</v>
      </c>
      <c r="E137" s="1031" t="s">
        <v>58</v>
      </c>
      <c r="F137" s="1032"/>
      <c r="G137" s="1032"/>
      <c r="H137" s="1032"/>
      <c r="I137" s="1032"/>
      <c r="J137" s="1032"/>
      <c r="K137" s="1032"/>
      <c r="L137" s="1032"/>
      <c r="M137" s="1032"/>
      <c r="N137" s="1032"/>
      <c r="O137" s="1032"/>
      <c r="P137" s="1032"/>
      <c r="Q137" s="1032"/>
      <c r="R137" s="1023"/>
      <c r="S137" s="1033" t="s">
        <v>57</v>
      </c>
      <c r="T137" s="1031" t="s">
        <v>58</v>
      </c>
      <c r="U137" s="1032"/>
      <c r="V137" s="1032"/>
      <c r="W137" s="1032"/>
      <c r="X137" s="1032"/>
      <c r="Y137" s="1032"/>
      <c r="Z137" s="1032"/>
      <c r="AA137" s="1032"/>
      <c r="AB137" s="1032"/>
      <c r="AC137" s="1032"/>
      <c r="AD137" s="1032"/>
      <c r="AE137" s="1035"/>
      <c r="AF137" s="1033" t="s">
        <v>57</v>
      </c>
      <c r="AG137" s="1031" t="s">
        <v>58</v>
      </c>
      <c r="AH137" s="1032"/>
      <c r="AI137" s="1032"/>
      <c r="AJ137" s="1032"/>
      <c r="AK137" s="1032"/>
      <c r="AL137" s="1032"/>
      <c r="AM137" s="1032"/>
      <c r="AN137" s="1032"/>
      <c r="AO137" s="1032"/>
      <c r="AP137" s="1032"/>
      <c r="AQ137" s="1032"/>
      <c r="AR137" s="1032"/>
      <c r="AS137" s="1035"/>
      <c r="AT137" s="1043"/>
      <c r="AU137" s="1044"/>
      <c r="AV137" s="1044"/>
      <c r="AW137" s="1044"/>
      <c r="AX137" s="1044"/>
      <c r="AY137" s="1044"/>
      <c r="AZ137" s="1044"/>
      <c r="BA137" s="1044"/>
      <c r="BB137" s="1044"/>
      <c r="BC137" s="1044"/>
      <c r="BD137" s="1044"/>
      <c r="BE137" s="1044"/>
      <c r="BF137" s="1045"/>
      <c r="BG137" s="1023"/>
      <c r="BH137" s="1023"/>
      <c r="BI137" s="1027"/>
      <c r="BJ137" s="173"/>
      <c r="BK137" s="425"/>
      <c r="BL137" s="425"/>
      <c r="BM137" s="425"/>
      <c r="BN137" s="425"/>
      <c r="BO137" s="425"/>
      <c r="BP137" s="425"/>
      <c r="BQ137" s="425"/>
      <c r="BR137" s="425"/>
      <c r="BS137" s="425"/>
      <c r="BT137" s="425"/>
      <c r="BU137" s="425"/>
      <c r="BV137" s="425"/>
      <c r="BW137" s="425"/>
      <c r="BX137" s="425"/>
      <c r="BY137" s="425"/>
      <c r="BZ137" s="425"/>
      <c r="CA137" s="465"/>
      <c r="CB137" s="465"/>
    </row>
    <row r="138" spans="1:98" s="471" customFormat="1" ht="28.5" customHeight="1" x14ac:dyDescent="0.2">
      <c r="A138" s="1021"/>
      <c r="B138" s="1024"/>
      <c r="C138" s="1024"/>
      <c r="D138" s="1034"/>
      <c r="E138" s="35">
        <v>1</v>
      </c>
      <c r="F138" s="35">
        <v>2</v>
      </c>
      <c r="G138" s="35">
        <v>3</v>
      </c>
      <c r="H138" s="35">
        <v>4</v>
      </c>
      <c r="I138" s="35">
        <v>5</v>
      </c>
      <c r="J138" s="35">
        <v>6</v>
      </c>
      <c r="K138" s="35">
        <v>7</v>
      </c>
      <c r="L138" s="35">
        <v>8</v>
      </c>
      <c r="M138" s="35">
        <v>9</v>
      </c>
      <c r="N138" s="35">
        <v>10</v>
      </c>
      <c r="O138" s="35">
        <v>11</v>
      </c>
      <c r="P138" s="35">
        <v>12</v>
      </c>
      <c r="Q138" s="35" t="s">
        <v>61</v>
      </c>
      <c r="R138" s="1024"/>
      <c r="S138" s="1034"/>
      <c r="T138" s="35">
        <v>1</v>
      </c>
      <c r="U138" s="35">
        <v>2</v>
      </c>
      <c r="V138" s="35">
        <v>3</v>
      </c>
      <c r="W138" s="35">
        <v>4</v>
      </c>
      <c r="X138" s="35">
        <v>5</v>
      </c>
      <c r="Y138" s="35">
        <v>6</v>
      </c>
      <c r="Z138" s="35">
        <v>7</v>
      </c>
      <c r="AA138" s="35">
        <v>8</v>
      </c>
      <c r="AB138" s="35">
        <v>9</v>
      </c>
      <c r="AC138" s="35">
        <v>10</v>
      </c>
      <c r="AD138" s="35">
        <v>11</v>
      </c>
      <c r="AE138" s="35">
        <v>12</v>
      </c>
      <c r="AF138" s="1034"/>
      <c r="AG138" s="35">
        <v>1</v>
      </c>
      <c r="AH138" s="35">
        <v>2</v>
      </c>
      <c r="AI138" s="35">
        <v>3</v>
      </c>
      <c r="AJ138" s="35">
        <v>4</v>
      </c>
      <c r="AK138" s="35">
        <v>5</v>
      </c>
      <c r="AL138" s="35">
        <v>6</v>
      </c>
      <c r="AM138" s="35">
        <v>7</v>
      </c>
      <c r="AN138" s="35">
        <v>8</v>
      </c>
      <c r="AO138" s="35">
        <v>9</v>
      </c>
      <c r="AP138" s="35">
        <v>10</v>
      </c>
      <c r="AQ138" s="35">
        <v>11</v>
      </c>
      <c r="AR138" s="35">
        <v>12</v>
      </c>
      <c r="AS138" s="35" t="s">
        <v>51</v>
      </c>
      <c r="AT138" s="266">
        <v>1</v>
      </c>
      <c r="AU138" s="266">
        <v>2</v>
      </c>
      <c r="AV138" s="266">
        <v>3</v>
      </c>
      <c r="AW138" s="266">
        <v>4</v>
      </c>
      <c r="AX138" s="266">
        <v>5</v>
      </c>
      <c r="AY138" s="266">
        <v>6</v>
      </c>
      <c r="AZ138" s="266">
        <v>7</v>
      </c>
      <c r="BA138" s="266">
        <v>8</v>
      </c>
      <c r="BB138" s="266">
        <v>9</v>
      </c>
      <c r="BC138" s="266">
        <v>10</v>
      </c>
      <c r="BD138" s="266">
        <v>11</v>
      </c>
      <c r="BE138" s="266">
        <v>12</v>
      </c>
      <c r="BF138" s="35" t="s">
        <v>51</v>
      </c>
      <c r="BG138" s="1024"/>
      <c r="BH138" s="1024"/>
      <c r="BI138" s="1028"/>
      <c r="BJ138" s="7"/>
      <c r="BK138" s="470"/>
      <c r="BL138" s="470"/>
      <c r="BM138" s="470"/>
      <c r="BN138" s="470"/>
      <c r="BO138" s="470"/>
      <c r="BP138" s="470"/>
      <c r="BQ138" s="470"/>
      <c r="BR138" s="470"/>
      <c r="BS138" s="470"/>
      <c r="BT138" s="470"/>
      <c r="BU138" s="470"/>
      <c r="BV138" s="470"/>
      <c r="BW138" s="470"/>
      <c r="BX138" s="470"/>
      <c r="BY138" s="470"/>
      <c r="BZ138" s="470"/>
      <c r="CA138" s="470"/>
      <c r="CB138" s="470"/>
    </row>
    <row r="139" spans="1:98" s="469" customFormat="1" ht="28.5" customHeight="1" thickBot="1" x14ac:dyDescent="0.25">
      <c r="A139" s="58"/>
      <c r="B139" s="101" t="s">
        <v>591</v>
      </c>
      <c r="C139" s="38" t="s">
        <v>65</v>
      </c>
      <c r="D139" s="996">
        <v>60</v>
      </c>
      <c r="E139" s="107">
        <v>5</v>
      </c>
      <c r="F139" s="107">
        <v>5</v>
      </c>
      <c r="G139" s="39">
        <v>5</v>
      </c>
      <c r="H139" s="39">
        <v>5</v>
      </c>
      <c r="I139" s="39">
        <v>5</v>
      </c>
      <c r="J139" s="39">
        <v>5</v>
      </c>
      <c r="K139" s="39">
        <v>5</v>
      </c>
      <c r="L139" s="821">
        <v>5</v>
      </c>
      <c r="M139" s="821">
        <v>5</v>
      </c>
      <c r="N139" s="821">
        <v>5</v>
      </c>
      <c r="O139" s="821">
        <v>5</v>
      </c>
      <c r="P139" s="821">
        <v>5</v>
      </c>
      <c r="Q139" s="40">
        <f>SUM(E139:P139)</f>
        <v>60</v>
      </c>
      <c r="R139" s="108" t="s">
        <v>195</v>
      </c>
      <c r="S139" s="997">
        <v>73863</v>
      </c>
      <c r="T139" s="997">
        <v>73863</v>
      </c>
      <c r="U139" s="997">
        <v>73863</v>
      </c>
      <c r="V139" s="42">
        <v>73863</v>
      </c>
      <c r="W139" s="42">
        <v>73863</v>
      </c>
      <c r="X139" s="42">
        <v>73863</v>
      </c>
      <c r="Y139" s="42">
        <v>73863</v>
      </c>
      <c r="Z139" s="42">
        <v>73863</v>
      </c>
      <c r="AA139" s="42">
        <v>73863</v>
      </c>
      <c r="AB139" s="42">
        <v>73863</v>
      </c>
      <c r="AC139" s="42">
        <v>73863</v>
      </c>
      <c r="AD139" s="42">
        <v>73863</v>
      </c>
      <c r="AE139" s="42">
        <v>73863</v>
      </c>
      <c r="AF139" s="94">
        <f t="shared" ref="AF139" si="106">SUM(Q139*S139)</f>
        <v>4431780</v>
      </c>
      <c r="AG139" s="95">
        <f>T139*E139</f>
        <v>369315</v>
      </c>
      <c r="AH139" s="95">
        <f>U139*F139</f>
        <v>369315</v>
      </c>
      <c r="AI139" s="95">
        <f t="shared" ref="AI139:AR139" si="107">V139*G139</f>
        <v>369315</v>
      </c>
      <c r="AJ139" s="95">
        <f t="shared" si="107"/>
        <v>369315</v>
      </c>
      <c r="AK139" s="95">
        <f t="shared" si="107"/>
        <v>369315</v>
      </c>
      <c r="AL139" s="95">
        <f t="shared" si="107"/>
        <v>369315</v>
      </c>
      <c r="AM139" s="95">
        <f t="shared" si="107"/>
        <v>369315</v>
      </c>
      <c r="AN139" s="95">
        <f t="shared" si="107"/>
        <v>369315</v>
      </c>
      <c r="AO139" s="95">
        <f t="shared" si="107"/>
        <v>369315</v>
      </c>
      <c r="AP139" s="95">
        <f t="shared" si="107"/>
        <v>369315</v>
      </c>
      <c r="AQ139" s="95">
        <f t="shared" si="107"/>
        <v>369315</v>
      </c>
      <c r="AR139" s="95">
        <f t="shared" si="107"/>
        <v>369315</v>
      </c>
      <c r="AS139" s="96">
        <f t="shared" ref="AS139" si="108">SUM(AG139:AR139)</f>
        <v>4431780</v>
      </c>
      <c r="AT139" s="95"/>
      <c r="AU139" s="95"/>
      <c r="AV139" s="95"/>
      <c r="AW139" s="95"/>
      <c r="AX139" s="95"/>
      <c r="AY139" s="95"/>
      <c r="AZ139" s="95"/>
      <c r="BA139" s="95"/>
      <c r="BB139" s="95"/>
      <c r="BC139" s="95"/>
      <c r="BD139" s="95"/>
      <c r="BE139" s="95"/>
      <c r="BF139" s="97">
        <f>SUM(AT139:BE139)</f>
        <v>0</v>
      </c>
      <c r="BG139" s="98">
        <f>AF139-AS139-BF139</f>
        <v>0</v>
      </c>
      <c r="BH139" s="99">
        <f>S139*D139</f>
        <v>4431780</v>
      </c>
      <c r="BI139" s="100">
        <f>BH139-AS139-BF139</f>
        <v>0</v>
      </c>
      <c r="BJ139" s="268">
        <f>SUM(Q139/D139)</f>
        <v>1</v>
      </c>
      <c r="BK139" s="485"/>
      <c r="BL139" s="485"/>
      <c r="BM139" s="485"/>
      <c r="BN139" s="485"/>
      <c r="BO139" s="485"/>
      <c r="BP139" s="583"/>
      <c r="BQ139" s="583"/>
      <c r="BR139" s="583"/>
      <c r="BS139" s="583"/>
      <c r="BT139" s="583"/>
      <c r="BU139" s="583"/>
      <c r="BV139" s="583"/>
      <c r="BW139" s="583"/>
      <c r="BX139" s="583"/>
      <c r="BY139" s="583"/>
      <c r="BZ139" s="583"/>
      <c r="CA139" s="583"/>
      <c r="CB139" s="583"/>
    </row>
    <row r="140" spans="1:98" s="514" customFormat="1" ht="24.75" customHeight="1" thickBot="1" x14ac:dyDescent="0.25">
      <c r="A140" s="62"/>
      <c r="B140" s="63" t="s">
        <v>15</v>
      </c>
      <c r="C140" s="63"/>
      <c r="D140" s="64"/>
      <c r="E140" s="65"/>
      <c r="F140" s="65"/>
      <c r="G140" s="65"/>
      <c r="H140" s="65"/>
      <c r="I140" s="65"/>
      <c r="J140" s="65"/>
      <c r="K140" s="65"/>
      <c r="L140" s="65"/>
      <c r="M140" s="65"/>
      <c r="N140" s="65"/>
      <c r="O140" s="65"/>
      <c r="P140" s="65"/>
      <c r="Q140" s="66"/>
      <c r="R140" s="102"/>
      <c r="S140" s="64"/>
      <c r="T140" s="67"/>
      <c r="U140" s="67"/>
      <c r="V140" s="67"/>
      <c r="W140" s="67"/>
      <c r="X140" s="67"/>
      <c r="Y140" s="67"/>
      <c r="Z140" s="67"/>
      <c r="AA140" s="67"/>
      <c r="AB140" s="67"/>
      <c r="AC140" s="67"/>
      <c r="AD140" s="67"/>
      <c r="AE140" s="67"/>
      <c r="AF140" s="103">
        <f>SUM(AF139:AF139)</f>
        <v>4431780</v>
      </c>
      <c r="AG140" s="103">
        <f>SUM(AG139:AG139)</f>
        <v>369315</v>
      </c>
      <c r="AH140" s="103">
        <f>SUM(AH139:AH139)</f>
        <v>369315</v>
      </c>
      <c r="AI140" s="103">
        <f t="shared" ref="AI140:AR140" si="109">SUM(AI139:AI139)</f>
        <v>369315</v>
      </c>
      <c r="AJ140" s="103">
        <f t="shared" si="109"/>
        <v>369315</v>
      </c>
      <c r="AK140" s="103">
        <f t="shared" si="109"/>
        <v>369315</v>
      </c>
      <c r="AL140" s="103">
        <f t="shared" si="109"/>
        <v>369315</v>
      </c>
      <c r="AM140" s="103">
        <f t="shared" si="109"/>
        <v>369315</v>
      </c>
      <c r="AN140" s="103">
        <f t="shared" si="109"/>
        <v>369315</v>
      </c>
      <c r="AO140" s="103">
        <f t="shared" si="109"/>
        <v>369315</v>
      </c>
      <c r="AP140" s="103">
        <f t="shared" si="109"/>
        <v>369315</v>
      </c>
      <c r="AQ140" s="103">
        <f t="shared" si="109"/>
        <v>369315</v>
      </c>
      <c r="AR140" s="103">
        <f t="shared" si="109"/>
        <v>369315</v>
      </c>
      <c r="AS140" s="103">
        <f>SUM(AS139:AS139)</f>
        <v>4431780</v>
      </c>
      <c r="AT140" s="103">
        <f>SUM(AT139:AT139)</f>
        <v>0</v>
      </c>
      <c r="AU140" s="103">
        <f t="shared" ref="AU140:BE140" si="110">SUM(AU139:AU139)</f>
        <v>0</v>
      </c>
      <c r="AV140" s="103">
        <f t="shared" si="110"/>
        <v>0</v>
      </c>
      <c r="AW140" s="103">
        <f t="shared" si="110"/>
        <v>0</v>
      </c>
      <c r="AX140" s="103">
        <f t="shared" si="110"/>
        <v>0</v>
      </c>
      <c r="AY140" s="103">
        <f t="shared" si="110"/>
        <v>0</v>
      </c>
      <c r="AZ140" s="103">
        <f t="shared" si="110"/>
        <v>0</v>
      </c>
      <c r="BA140" s="103">
        <f t="shared" si="110"/>
        <v>0</v>
      </c>
      <c r="BB140" s="103">
        <f t="shared" si="110"/>
        <v>0</v>
      </c>
      <c r="BC140" s="103">
        <f t="shared" si="110"/>
        <v>0</v>
      </c>
      <c r="BD140" s="103">
        <f t="shared" si="110"/>
        <v>0</v>
      </c>
      <c r="BE140" s="103">
        <f t="shared" si="110"/>
        <v>0</v>
      </c>
      <c r="BF140" s="103">
        <f>SUM(BF139:BF139)</f>
        <v>0</v>
      </c>
      <c r="BG140" s="103">
        <f>SUM(BG139:BG139)</f>
        <v>0</v>
      </c>
      <c r="BH140" s="103">
        <f>SUM(BH139:BH139)</f>
        <v>4431780</v>
      </c>
      <c r="BI140" s="103">
        <f>SUM(BI139:BI139)</f>
        <v>0</v>
      </c>
      <c r="BJ140" s="981">
        <f>SUM(BJ139)</f>
        <v>1</v>
      </c>
      <c r="BK140" s="574"/>
      <c r="BL140" s="574"/>
      <c r="BM140" s="574"/>
      <c r="BN140" s="574"/>
      <c r="BO140" s="574"/>
      <c r="BP140" s="574"/>
      <c r="BQ140" s="574"/>
      <c r="BR140" s="574"/>
      <c r="BS140" s="574"/>
      <c r="BT140" s="574"/>
      <c r="BU140" s="574"/>
      <c r="BV140" s="574"/>
      <c r="BW140" s="574"/>
      <c r="BX140" s="574"/>
      <c r="BY140" s="574"/>
      <c r="BZ140" s="574"/>
      <c r="CA140" s="574"/>
      <c r="CB140" s="574"/>
    </row>
    <row r="141" spans="1:98" s="462" customFormat="1" ht="24.75" customHeight="1" x14ac:dyDescent="0.2">
      <c r="A141" s="70"/>
      <c r="B141" s="29"/>
      <c r="C141" s="29"/>
      <c r="D141" s="70"/>
      <c r="E141" s="70"/>
      <c r="F141" s="70"/>
      <c r="G141" s="70"/>
      <c r="H141" s="70"/>
      <c r="I141" s="70"/>
      <c r="J141" s="70"/>
      <c r="K141" s="70"/>
      <c r="L141" s="70"/>
      <c r="M141" s="70"/>
      <c r="N141" s="70"/>
      <c r="O141" s="70"/>
      <c r="P141" s="70"/>
      <c r="Q141" s="70"/>
      <c r="R141" s="29"/>
      <c r="S141" s="29"/>
      <c r="T141" s="29"/>
      <c r="U141" s="29"/>
      <c r="V141" s="29"/>
      <c r="W141" s="29"/>
      <c r="X141" s="29"/>
      <c r="Y141" s="29"/>
      <c r="Z141" s="29"/>
      <c r="AA141" s="29"/>
      <c r="AB141" s="29"/>
      <c r="AC141" s="29"/>
      <c r="AD141" s="29"/>
      <c r="AE141" s="57"/>
      <c r="AF141" s="29"/>
      <c r="AG141" s="29"/>
      <c r="AH141" s="29"/>
      <c r="AI141" s="29"/>
      <c r="AJ141" s="29"/>
      <c r="AK141" s="29"/>
      <c r="AL141" s="29"/>
      <c r="AM141" s="29"/>
      <c r="AN141" s="29"/>
      <c r="AO141" s="29"/>
      <c r="AP141" s="29"/>
      <c r="AQ141" s="29"/>
      <c r="AR141" s="29"/>
      <c r="AS141" s="71"/>
      <c r="AT141" s="29"/>
      <c r="AU141" s="29"/>
      <c r="AV141" s="29"/>
      <c r="AW141" s="29"/>
      <c r="AX141" s="29"/>
      <c r="AY141" s="29"/>
      <c r="AZ141" s="29"/>
      <c r="BA141" s="29"/>
      <c r="BB141" s="29"/>
      <c r="BC141" s="29"/>
      <c r="BD141" s="29"/>
      <c r="BE141" s="29"/>
      <c r="BF141" s="72">
        <f>SUM(AS140+BF140)</f>
        <v>4431780</v>
      </c>
      <c r="BG141" s="73">
        <f>AF140-AS140-BF140</f>
        <v>0</v>
      </c>
      <c r="BH141" s="74">
        <f>SUM(BI140+AS140+BF140)</f>
        <v>4431780</v>
      </c>
      <c r="BI141" s="75">
        <f>SUM(BG140)</f>
        <v>0</v>
      </c>
      <c r="BJ141" s="585" t="s">
        <v>78</v>
      </c>
      <c r="BK141" s="503"/>
      <c r="BL141" s="460"/>
      <c r="BM141" s="460"/>
      <c r="BN141" s="460"/>
      <c r="BO141" s="460"/>
      <c r="BP141" s="460"/>
      <c r="BQ141" s="460"/>
      <c r="BR141" s="460"/>
      <c r="BS141" s="460"/>
      <c r="BT141" s="460"/>
      <c r="BU141" s="460"/>
      <c r="BV141" s="460"/>
      <c r="BW141" s="460"/>
      <c r="BX141" s="460"/>
      <c r="BY141" s="460"/>
      <c r="BZ141" s="460"/>
      <c r="CA141" s="460"/>
      <c r="CB141" s="460"/>
      <c r="CC141" s="460"/>
    </row>
    <row r="142" spans="1:98" s="462" customFormat="1" ht="24.75" customHeight="1" x14ac:dyDescent="0.2">
      <c r="A142" s="70"/>
      <c r="B142" s="29"/>
      <c r="C142" s="29"/>
      <c r="D142" s="70"/>
      <c r="E142" s="70"/>
      <c r="F142" s="70"/>
      <c r="G142" s="70"/>
      <c r="H142" s="70"/>
      <c r="I142" s="70"/>
      <c r="J142" s="70"/>
      <c r="K142" s="70"/>
      <c r="L142" s="70"/>
      <c r="M142" s="70"/>
      <c r="N142" s="70"/>
      <c r="O142" s="70"/>
      <c r="P142" s="70"/>
      <c r="Q142" s="70"/>
      <c r="R142" s="29"/>
      <c r="S142" s="29"/>
      <c r="T142" s="29"/>
      <c r="U142" s="29"/>
      <c r="V142" s="29"/>
      <c r="W142" s="29"/>
      <c r="X142" s="29"/>
      <c r="Y142" s="29"/>
      <c r="Z142" s="29"/>
      <c r="AA142" s="29"/>
      <c r="AB142" s="29"/>
      <c r="AC142" s="29"/>
      <c r="AD142" s="29"/>
      <c r="AE142" s="57"/>
      <c r="AF142" s="29"/>
      <c r="AG142" s="29"/>
      <c r="AH142" s="29"/>
      <c r="AI142" s="29"/>
      <c r="AJ142" s="29"/>
      <c r="AK142" s="29"/>
      <c r="AL142" s="29"/>
      <c r="AM142" s="29"/>
      <c r="AN142" s="29"/>
      <c r="AO142" s="29"/>
      <c r="AP142" s="29"/>
      <c r="AQ142" s="29"/>
      <c r="AR142" s="29"/>
      <c r="AS142" s="57"/>
      <c r="AT142" s="170">
        <f>SUM(AG140+AT140)</f>
        <v>369315</v>
      </c>
      <c r="AU142" s="170">
        <f t="shared" ref="AU142:BE142" si="111">SUM(AH140+AU140)</f>
        <v>369315</v>
      </c>
      <c r="AV142" s="170">
        <f t="shared" si="111"/>
        <v>369315</v>
      </c>
      <c r="AW142" s="170">
        <f t="shared" si="111"/>
        <v>369315</v>
      </c>
      <c r="AX142" s="170">
        <f t="shared" si="111"/>
        <v>369315</v>
      </c>
      <c r="AY142" s="170">
        <f t="shared" si="111"/>
        <v>369315</v>
      </c>
      <c r="AZ142" s="170">
        <f t="shared" si="111"/>
        <v>369315</v>
      </c>
      <c r="BA142" s="170">
        <f t="shared" si="111"/>
        <v>369315</v>
      </c>
      <c r="BB142" s="170">
        <f t="shared" si="111"/>
        <v>369315</v>
      </c>
      <c r="BC142" s="170">
        <f t="shared" si="111"/>
        <v>369315</v>
      </c>
      <c r="BD142" s="170">
        <f t="shared" si="111"/>
        <v>369315</v>
      </c>
      <c r="BE142" s="170">
        <f t="shared" si="111"/>
        <v>369315</v>
      </c>
      <c r="BF142" s="170">
        <f>SUM(AT142:BE142)</f>
        <v>4431780</v>
      </c>
      <c r="BG142" s="57"/>
      <c r="BH142" s="76"/>
      <c r="BI142" s="77">
        <f>SUM(BI140-BI141)</f>
        <v>0</v>
      </c>
      <c r="BJ142" s="585" t="s">
        <v>77</v>
      </c>
      <c r="BK142" s="503"/>
      <c r="BL142" s="460"/>
      <c r="BM142" s="460"/>
      <c r="BN142" s="460"/>
      <c r="BO142" s="460"/>
      <c r="BP142" s="460"/>
      <c r="BQ142" s="460"/>
      <c r="BR142" s="460"/>
      <c r="BS142" s="460"/>
      <c r="BT142" s="460"/>
      <c r="BU142" s="460"/>
      <c r="BV142" s="460"/>
      <c r="BW142" s="460"/>
      <c r="BX142" s="460"/>
      <c r="BY142" s="460"/>
      <c r="BZ142" s="460"/>
      <c r="CA142" s="460"/>
      <c r="CB142" s="460"/>
      <c r="CC142" s="460"/>
    </row>
    <row r="143" spans="1:98" s="462" customFormat="1" ht="16.5" customHeight="1" x14ac:dyDescent="0.2">
      <c r="A143" s="1015" t="s">
        <v>152</v>
      </c>
      <c r="B143" s="1016"/>
      <c r="C143" s="171" t="s">
        <v>196</v>
      </c>
      <c r="D143" s="32"/>
      <c r="E143" s="32"/>
      <c r="F143" s="32"/>
      <c r="G143" s="32"/>
      <c r="H143" s="32"/>
      <c r="I143" s="32"/>
      <c r="J143" s="32"/>
      <c r="K143" s="32"/>
      <c r="L143" s="32"/>
      <c r="M143" s="32"/>
      <c r="N143" s="32"/>
      <c r="O143" s="32"/>
      <c r="P143" s="32"/>
      <c r="Q143" s="32"/>
      <c r="R143" s="32"/>
      <c r="S143" s="32"/>
      <c r="T143" s="174"/>
      <c r="U143" s="174"/>
      <c r="V143" s="174"/>
      <c r="W143" s="174"/>
      <c r="X143" s="174"/>
      <c r="Y143" s="174"/>
      <c r="Z143" s="174"/>
      <c r="AA143" s="174"/>
      <c r="AB143" s="174"/>
      <c r="AC143" s="174"/>
      <c r="AD143" s="174"/>
      <c r="AE143" s="175"/>
      <c r="AF143" s="32"/>
      <c r="AG143" s="174"/>
      <c r="AH143" s="174"/>
      <c r="AI143" s="174"/>
      <c r="AJ143" s="174"/>
      <c r="AK143" s="174"/>
      <c r="AL143" s="174"/>
      <c r="AM143" s="174"/>
      <c r="AN143" s="174"/>
      <c r="AO143" s="174"/>
      <c r="AP143" s="174"/>
      <c r="AQ143" s="174"/>
      <c r="AR143" s="174"/>
      <c r="AS143" s="176"/>
      <c r="AT143" s="174"/>
      <c r="AU143" s="174"/>
      <c r="AV143" s="174"/>
      <c r="AW143" s="174"/>
      <c r="AX143" s="174"/>
      <c r="AY143" s="174"/>
      <c r="AZ143" s="174"/>
      <c r="BA143" s="174"/>
      <c r="BB143" s="174"/>
      <c r="BC143" s="174"/>
      <c r="BD143" s="174"/>
      <c r="BE143" s="174"/>
      <c r="BF143" s="176"/>
      <c r="BG143" s="176"/>
      <c r="BH143" s="173"/>
      <c r="BI143" s="177"/>
      <c r="BJ143" s="980"/>
      <c r="BK143" s="426"/>
      <c r="BL143" s="426"/>
      <c r="BM143" s="426"/>
      <c r="BN143" s="426"/>
      <c r="BO143" s="426"/>
      <c r="BP143" s="545"/>
      <c r="BQ143" s="426"/>
      <c r="BR143" s="426"/>
      <c r="BS143" s="426"/>
      <c r="BT143" s="426"/>
      <c r="BU143" s="426"/>
      <c r="BV143" s="427"/>
      <c r="BW143" s="427"/>
      <c r="BX143" s="427"/>
      <c r="BY143" s="423"/>
      <c r="BZ143" s="428"/>
      <c r="CA143" s="427"/>
      <c r="CB143" s="427"/>
      <c r="CC143" s="460"/>
      <c r="CD143" s="460"/>
      <c r="CE143" s="460"/>
      <c r="CF143" s="460"/>
      <c r="CG143" s="460"/>
      <c r="CH143" s="461"/>
      <c r="CI143" s="460"/>
      <c r="CJ143" s="460"/>
      <c r="CK143" s="460"/>
      <c r="CL143" s="460"/>
      <c r="CM143" s="460"/>
      <c r="CN143" s="460"/>
      <c r="CO143" s="460"/>
      <c r="CP143" s="460"/>
      <c r="CQ143" s="460"/>
      <c r="CR143" s="460"/>
      <c r="CS143" s="460"/>
      <c r="CT143" s="460"/>
    </row>
    <row r="144" spans="1:98" s="462" customFormat="1" ht="16.5" customHeight="1" x14ac:dyDescent="0.2">
      <c r="A144" s="1017" t="s">
        <v>44</v>
      </c>
      <c r="B144" s="1018"/>
      <c r="C144" s="180" t="s">
        <v>151</v>
      </c>
      <c r="D144" s="181"/>
      <c r="E144" s="181"/>
      <c r="F144" s="181"/>
      <c r="G144" s="181"/>
      <c r="H144" s="181"/>
      <c r="I144" s="181"/>
      <c r="J144" s="181"/>
      <c r="K144" s="181"/>
      <c r="L144" s="181"/>
      <c r="M144" s="181"/>
      <c r="N144" s="181"/>
      <c r="O144" s="181"/>
      <c r="P144" s="181"/>
      <c r="Q144" s="181"/>
      <c r="R144" s="181"/>
      <c r="S144" s="181"/>
      <c r="T144" s="182"/>
      <c r="U144" s="182"/>
      <c r="V144" s="182"/>
      <c r="W144" s="182"/>
      <c r="X144" s="182"/>
      <c r="Y144" s="182"/>
      <c r="Z144" s="182"/>
      <c r="AA144" s="182"/>
      <c r="AB144" s="182"/>
      <c r="AC144" s="182"/>
      <c r="AD144" s="182"/>
      <c r="AE144" s="183"/>
      <c r="AF144" s="181"/>
      <c r="AG144" s="182"/>
      <c r="AH144" s="182"/>
      <c r="AI144" s="182"/>
      <c r="AJ144" s="182"/>
      <c r="AK144" s="182"/>
      <c r="AL144" s="182"/>
      <c r="AM144" s="182"/>
      <c r="AN144" s="182"/>
      <c r="AO144" s="182"/>
      <c r="AP144" s="182"/>
      <c r="AQ144" s="182"/>
      <c r="AR144" s="182"/>
      <c r="AS144" s="183"/>
      <c r="AT144" s="182"/>
      <c r="AU144" s="182"/>
      <c r="AV144" s="182"/>
      <c r="AW144" s="182"/>
      <c r="AX144" s="182"/>
      <c r="AY144" s="182"/>
      <c r="AZ144" s="182"/>
      <c r="BA144" s="182"/>
      <c r="BB144" s="182"/>
      <c r="BC144" s="182"/>
      <c r="BD144" s="182"/>
      <c r="BE144" s="182"/>
      <c r="BF144" s="183"/>
      <c r="BG144" s="183"/>
      <c r="BH144" s="179"/>
      <c r="BI144" s="184"/>
      <c r="BJ144" s="980"/>
      <c r="BK144" s="425"/>
      <c r="BL144" s="425"/>
      <c r="BM144" s="425"/>
      <c r="BN144" s="425"/>
      <c r="BO144" s="425"/>
      <c r="BP144" s="425"/>
      <c r="BQ144" s="425"/>
      <c r="BR144" s="425"/>
      <c r="BS144" s="425"/>
      <c r="BT144" s="425"/>
      <c r="BU144" s="425"/>
      <c r="BV144" s="425"/>
      <c r="BW144" s="425"/>
      <c r="BX144" s="425"/>
      <c r="BY144" s="425"/>
      <c r="BZ144" s="425"/>
      <c r="CA144" s="427"/>
      <c r="CB144" s="427"/>
      <c r="CC144" s="460">
        <v>1100000</v>
      </c>
      <c r="CD144" s="460"/>
      <c r="CE144" s="460"/>
      <c r="CF144" s="460"/>
      <c r="CG144" s="460"/>
      <c r="CH144" s="461"/>
      <c r="CI144" s="460"/>
      <c r="CJ144" s="460"/>
      <c r="CK144" s="460"/>
      <c r="CL144" s="460"/>
      <c r="CM144" s="460"/>
      <c r="CN144" s="460"/>
      <c r="CO144" s="460"/>
      <c r="CP144" s="460"/>
      <c r="CQ144" s="460"/>
      <c r="CR144" s="460"/>
      <c r="CS144" s="460"/>
      <c r="CT144" s="460"/>
    </row>
    <row r="145" spans="1:98" s="462" customFormat="1" ht="16.5" customHeight="1" x14ac:dyDescent="0.2">
      <c r="A145" s="1017"/>
      <c r="B145" s="1018"/>
      <c r="C145" s="180" t="s">
        <v>199</v>
      </c>
      <c r="D145" s="181"/>
      <c r="E145" s="181"/>
      <c r="F145" s="181"/>
      <c r="G145" s="181"/>
      <c r="H145" s="181"/>
      <c r="I145" s="181"/>
      <c r="J145" s="181"/>
      <c r="K145" s="181"/>
      <c r="L145" s="181"/>
      <c r="M145" s="181"/>
      <c r="N145" s="181"/>
      <c r="O145" s="181"/>
      <c r="P145" s="181"/>
      <c r="Q145" s="181"/>
      <c r="R145" s="181"/>
      <c r="S145" s="181"/>
      <c r="T145" s="182"/>
      <c r="U145" s="182"/>
      <c r="V145" s="182"/>
      <c r="W145" s="182"/>
      <c r="X145" s="182"/>
      <c r="Y145" s="182"/>
      <c r="Z145" s="182"/>
      <c r="AA145" s="182"/>
      <c r="AB145" s="182"/>
      <c r="AC145" s="182"/>
      <c r="AD145" s="182"/>
      <c r="AE145" s="183"/>
      <c r="AF145" s="181"/>
      <c r="AG145" s="182"/>
      <c r="AH145" s="182"/>
      <c r="AI145" s="182"/>
      <c r="AJ145" s="182"/>
      <c r="AK145" s="182"/>
      <c r="AL145" s="182"/>
      <c r="AM145" s="182"/>
      <c r="AN145" s="182"/>
      <c r="AO145" s="182"/>
      <c r="AP145" s="182"/>
      <c r="AQ145" s="182"/>
      <c r="AR145" s="182"/>
      <c r="AS145" s="183"/>
      <c r="AT145" s="182"/>
      <c r="AU145" s="182"/>
      <c r="AV145" s="182"/>
      <c r="AW145" s="182"/>
      <c r="AX145" s="182"/>
      <c r="AY145" s="182"/>
      <c r="AZ145" s="182"/>
      <c r="BA145" s="182"/>
      <c r="BB145" s="182"/>
      <c r="BC145" s="182"/>
      <c r="BD145" s="182"/>
      <c r="BE145" s="182"/>
      <c r="BF145" s="183"/>
      <c r="BG145" s="183"/>
      <c r="BH145" s="179"/>
      <c r="BI145" s="184"/>
      <c r="BJ145" s="980"/>
      <c r="BK145" s="425"/>
      <c r="BL145" s="425"/>
      <c r="BM145" s="425"/>
      <c r="BN145" s="425"/>
      <c r="BO145" s="425"/>
      <c r="BP145" s="425"/>
      <c r="BQ145" s="425"/>
      <c r="BR145" s="425"/>
      <c r="BS145" s="425"/>
      <c r="BT145" s="425"/>
      <c r="BU145" s="425"/>
      <c r="BV145" s="425"/>
      <c r="BW145" s="425"/>
      <c r="BX145" s="425"/>
      <c r="BY145" s="425"/>
      <c r="BZ145" s="425"/>
      <c r="CA145" s="427"/>
      <c r="CB145" s="427"/>
      <c r="CC145" s="460">
        <v>1100000</v>
      </c>
      <c r="CD145" s="460"/>
      <c r="CE145" s="460"/>
      <c r="CF145" s="460"/>
      <c r="CG145" s="460"/>
      <c r="CH145" s="461"/>
      <c r="CI145" s="460"/>
      <c r="CJ145" s="460"/>
      <c r="CK145" s="460"/>
      <c r="CL145" s="460"/>
      <c r="CM145" s="460"/>
      <c r="CN145" s="460"/>
      <c r="CO145" s="460"/>
      <c r="CP145" s="460"/>
      <c r="CQ145" s="460"/>
      <c r="CR145" s="460"/>
      <c r="CS145" s="460"/>
      <c r="CT145" s="460"/>
    </row>
    <row r="146" spans="1:98" s="466" customFormat="1" ht="48.75" customHeight="1" x14ac:dyDescent="0.2">
      <c r="A146" s="1019" t="s">
        <v>45</v>
      </c>
      <c r="B146" s="1022" t="s">
        <v>46</v>
      </c>
      <c r="C146" s="1022" t="s">
        <v>62</v>
      </c>
      <c r="D146" s="1025" t="s">
        <v>47</v>
      </c>
      <c r="E146" s="1025"/>
      <c r="F146" s="1025"/>
      <c r="G146" s="1025"/>
      <c r="H146" s="1025"/>
      <c r="I146" s="1025"/>
      <c r="J146" s="1025"/>
      <c r="K146" s="1025"/>
      <c r="L146" s="1025"/>
      <c r="M146" s="1025"/>
      <c r="N146" s="1025"/>
      <c r="O146" s="1025"/>
      <c r="P146" s="1025"/>
      <c r="Q146" s="1025"/>
      <c r="R146" s="1022" t="s">
        <v>59</v>
      </c>
      <c r="S146" s="1036" t="s">
        <v>56</v>
      </c>
      <c r="T146" s="1037"/>
      <c r="U146" s="1037"/>
      <c r="V146" s="1037"/>
      <c r="W146" s="1037"/>
      <c r="X146" s="1037"/>
      <c r="Y146" s="1037"/>
      <c r="Z146" s="1037"/>
      <c r="AA146" s="1037"/>
      <c r="AB146" s="1037"/>
      <c r="AC146" s="1037"/>
      <c r="AD146" s="1037"/>
      <c r="AE146" s="1038"/>
      <c r="AF146" s="1039" t="s">
        <v>38</v>
      </c>
      <c r="AG146" s="1039"/>
      <c r="AH146" s="1039"/>
      <c r="AI146" s="1039"/>
      <c r="AJ146" s="1039"/>
      <c r="AK146" s="1039"/>
      <c r="AL146" s="1039"/>
      <c r="AM146" s="1039"/>
      <c r="AN146" s="1039"/>
      <c r="AO146" s="1039"/>
      <c r="AP146" s="1039"/>
      <c r="AQ146" s="1039"/>
      <c r="AR146" s="1039"/>
      <c r="AS146" s="1039"/>
      <c r="AT146" s="1040" t="s">
        <v>82</v>
      </c>
      <c r="AU146" s="1041"/>
      <c r="AV146" s="1041"/>
      <c r="AW146" s="1041"/>
      <c r="AX146" s="1041"/>
      <c r="AY146" s="1041"/>
      <c r="AZ146" s="1041"/>
      <c r="BA146" s="1041"/>
      <c r="BB146" s="1041"/>
      <c r="BC146" s="1041"/>
      <c r="BD146" s="1041"/>
      <c r="BE146" s="1041"/>
      <c r="BF146" s="1042"/>
      <c r="BG146" s="1022" t="s">
        <v>78</v>
      </c>
      <c r="BH146" s="1022" t="s">
        <v>561</v>
      </c>
      <c r="BI146" s="1026" t="s">
        <v>79</v>
      </c>
      <c r="BJ146" s="173"/>
      <c r="BK146" s="425"/>
      <c r="BL146" s="425"/>
      <c r="BM146" s="425"/>
      <c r="BN146" s="425"/>
      <c r="BO146" s="425"/>
      <c r="BP146" s="425"/>
      <c r="BQ146" s="425"/>
      <c r="BR146" s="425"/>
      <c r="BS146" s="425"/>
      <c r="BT146" s="425"/>
      <c r="BU146" s="425"/>
      <c r="BV146" s="425"/>
      <c r="BW146" s="425"/>
      <c r="BX146" s="425"/>
      <c r="BY146" s="425"/>
      <c r="BZ146" s="425"/>
      <c r="CA146" s="465"/>
      <c r="CB146" s="465"/>
    </row>
    <row r="147" spans="1:98" s="466" customFormat="1" ht="48.75" customHeight="1" x14ac:dyDescent="0.2">
      <c r="A147" s="1020"/>
      <c r="B147" s="1023"/>
      <c r="C147" s="1023"/>
      <c r="D147" s="1033" t="s">
        <v>57</v>
      </c>
      <c r="E147" s="1031" t="s">
        <v>58</v>
      </c>
      <c r="F147" s="1032"/>
      <c r="G147" s="1032"/>
      <c r="H147" s="1032"/>
      <c r="I147" s="1032"/>
      <c r="J147" s="1032"/>
      <c r="K147" s="1032"/>
      <c r="L147" s="1032"/>
      <c r="M147" s="1032"/>
      <c r="N147" s="1032"/>
      <c r="O147" s="1032"/>
      <c r="P147" s="1032"/>
      <c r="Q147" s="1032"/>
      <c r="R147" s="1023"/>
      <c r="S147" s="1033" t="s">
        <v>57</v>
      </c>
      <c r="T147" s="1031" t="s">
        <v>58</v>
      </c>
      <c r="U147" s="1032"/>
      <c r="V147" s="1032"/>
      <c r="W147" s="1032"/>
      <c r="X147" s="1032"/>
      <c r="Y147" s="1032"/>
      <c r="Z147" s="1032"/>
      <c r="AA147" s="1032"/>
      <c r="AB147" s="1032"/>
      <c r="AC147" s="1032"/>
      <c r="AD147" s="1032"/>
      <c r="AE147" s="1035"/>
      <c r="AF147" s="1033" t="s">
        <v>57</v>
      </c>
      <c r="AG147" s="1031" t="s">
        <v>58</v>
      </c>
      <c r="AH147" s="1032"/>
      <c r="AI147" s="1032"/>
      <c r="AJ147" s="1032"/>
      <c r="AK147" s="1032"/>
      <c r="AL147" s="1032"/>
      <c r="AM147" s="1032"/>
      <c r="AN147" s="1032"/>
      <c r="AO147" s="1032"/>
      <c r="AP147" s="1032"/>
      <c r="AQ147" s="1032"/>
      <c r="AR147" s="1032"/>
      <c r="AS147" s="1035"/>
      <c r="AT147" s="1043"/>
      <c r="AU147" s="1044"/>
      <c r="AV147" s="1044"/>
      <c r="AW147" s="1044"/>
      <c r="AX147" s="1044"/>
      <c r="AY147" s="1044"/>
      <c r="AZ147" s="1044"/>
      <c r="BA147" s="1044"/>
      <c r="BB147" s="1044"/>
      <c r="BC147" s="1044"/>
      <c r="BD147" s="1044"/>
      <c r="BE147" s="1044"/>
      <c r="BF147" s="1045"/>
      <c r="BG147" s="1023"/>
      <c r="BH147" s="1023"/>
      <c r="BI147" s="1027"/>
      <c r="BJ147" s="173"/>
      <c r="BK147" s="425"/>
      <c r="BL147" s="425"/>
      <c r="BM147" s="425"/>
      <c r="BN147" s="425"/>
      <c r="BO147" s="425"/>
      <c r="BP147" s="425"/>
      <c r="BQ147" s="425"/>
      <c r="BR147" s="425"/>
      <c r="BS147" s="425"/>
      <c r="BT147" s="425"/>
      <c r="BU147" s="425"/>
      <c r="BV147" s="425"/>
      <c r="BW147" s="425"/>
      <c r="BX147" s="425"/>
      <c r="BY147" s="425"/>
      <c r="BZ147" s="425"/>
      <c r="CA147" s="465"/>
      <c r="CB147" s="465"/>
    </row>
    <row r="148" spans="1:98" s="471" customFormat="1" ht="28.5" customHeight="1" x14ac:dyDescent="0.2">
      <c r="A148" s="1021"/>
      <c r="B148" s="1024"/>
      <c r="C148" s="1024"/>
      <c r="D148" s="1034"/>
      <c r="E148" s="35">
        <v>1</v>
      </c>
      <c r="F148" s="35">
        <v>2</v>
      </c>
      <c r="G148" s="35">
        <v>3</v>
      </c>
      <c r="H148" s="35">
        <v>4</v>
      </c>
      <c r="I148" s="35">
        <v>5</v>
      </c>
      <c r="J148" s="35">
        <v>6</v>
      </c>
      <c r="K148" s="35">
        <v>7</v>
      </c>
      <c r="L148" s="35">
        <v>8</v>
      </c>
      <c r="M148" s="35">
        <v>9</v>
      </c>
      <c r="N148" s="35">
        <v>10</v>
      </c>
      <c r="O148" s="35">
        <v>11</v>
      </c>
      <c r="P148" s="35">
        <v>12</v>
      </c>
      <c r="Q148" s="35" t="s">
        <v>61</v>
      </c>
      <c r="R148" s="1024"/>
      <c r="S148" s="1034"/>
      <c r="T148" s="35">
        <v>1</v>
      </c>
      <c r="U148" s="35">
        <v>2</v>
      </c>
      <c r="V148" s="35">
        <v>3</v>
      </c>
      <c r="W148" s="35">
        <v>4</v>
      </c>
      <c r="X148" s="35">
        <v>5</v>
      </c>
      <c r="Y148" s="35">
        <v>6</v>
      </c>
      <c r="Z148" s="35">
        <v>7</v>
      </c>
      <c r="AA148" s="35">
        <v>8</v>
      </c>
      <c r="AB148" s="35">
        <v>9</v>
      </c>
      <c r="AC148" s="35">
        <v>10</v>
      </c>
      <c r="AD148" s="35">
        <v>11</v>
      </c>
      <c r="AE148" s="35">
        <v>12</v>
      </c>
      <c r="AF148" s="1034"/>
      <c r="AG148" s="35">
        <v>1</v>
      </c>
      <c r="AH148" s="35">
        <v>2</v>
      </c>
      <c r="AI148" s="35">
        <v>3</v>
      </c>
      <c r="AJ148" s="35">
        <v>4</v>
      </c>
      <c r="AK148" s="35">
        <v>5</v>
      </c>
      <c r="AL148" s="35">
        <v>6</v>
      </c>
      <c r="AM148" s="35">
        <v>7</v>
      </c>
      <c r="AN148" s="35">
        <v>8</v>
      </c>
      <c r="AO148" s="35">
        <v>9</v>
      </c>
      <c r="AP148" s="35">
        <v>10</v>
      </c>
      <c r="AQ148" s="35">
        <v>11</v>
      </c>
      <c r="AR148" s="35">
        <v>12</v>
      </c>
      <c r="AS148" s="35" t="s">
        <v>51</v>
      </c>
      <c r="AT148" s="266">
        <v>1</v>
      </c>
      <c r="AU148" s="266">
        <v>2</v>
      </c>
      <c r="AV148" s="266">
        <v>3</v>
      </c>
      <c r="AW148" s="266">
        <v>4</v>
      </c>
      <c r="AX148" s="266">
        <v>5</v>
      </c>
      <c r="AY148" s="266">
        <v>6</v>
      </c>
      <c r="AZ148" s="266">
        <v>7</v>
      </c>
      <c r="BA148" s="266">
        <v>8</v>
      </c>
      <c r="BB148" s="266">
        <v>9</v>
      </c>
      <c r="BC148" s="266">
        <v>10</v>
      </c>
      <c r="BD148" s="266">
        <v>11</v>
      </c>
      <c r="BE148" s="266">
        <v>12</v>
      </c>
      <c r="BF148" s="35" t="s">
        <v>51</v>
      </c>
      <c r="BG148" s="1024"/>
      <c r="BH148" s="1024"/>
      <c r="BI148" s="1028"/>
      <c r="BJ148" s="7"/>
      <c r="BK148" s="470"/>
      <c r="BL148" s="470"/>
      <c r="BM148" s="470"/>
      <c r="BN148" s="470"/>
      <c r="BO148" s="470"/>
      <c r="BP148" s="470"/>
      <c r="BQ148" s="470"/>
      <c r="BR148" s="470"/>
      <c r="BS148" s="470"/>
      <c r="BT148" s="470"/>
      <c r="BU148" s="470"/>
      <c r="BV148" s="470"/>
      <c r="BW148" s="470"/>
      <c r="BX148" s="470"/>
      <c r="BY148" s="470"/>
      <c r="BZ148" s="470"/>
      <c r="CA148" s="470"/>
      <c r="CB148" s="470"/>
    </row>
    <row r="149" spans="1:98" s="469" customFormat="1" ht="32.25" customHeight="1" thickBot="1" x14ac:dyDescent="0.25">
      <c r="A149" s="58"/>
      <c r="B149" s="101" t="s">
        <v>592</v>
      </c>
      <c r="C149" s="38" t="s">
        <v>65</v>
      </c>
      <c r="D149" s="996">
        <v>24</v>
      </c>
      <c r="E149" s="107">
        <v>2</v>
      </c>
      <c r="F149" s="107">
        <v>2</v>
      </c>
      <c r="G149" s="39">
        <v>2</v>
      </c>
      <c r="H149" s="39">
        <v>2</v>
      </c>
      <c r="I149" s="39">
        <v>2</v>
      </c>
      <c r="J149" s="39">
        <v>2</v>
      </c>
      <c r="K149" s="39">
        <v>2</v>
      </c>
      <c r="L149" s="821">
        <v>2</v>
      </c>
      <c r="M149" s="821">
        <v>2</v>
      </c>
      <c r="N149" s="821">
        <v>2</v>
      </c>
      <c r="O149" s="821">
        <v>2</v>
      </c>
      <c r="P149" s="821">
        <v>2</v>
      </c>
      <c r="Q149" s="40">
        <f>SUM(E149:P149)</f>
        <v>24</v>
      </c>
      <c r="R149" s="108" t="s">
        <v>195</v>
      </c>
      <c r="S149" s="997">
        <v>73863</v>
      </c>
      <c r="T149" s="997">
        <v>73863</v>
      </c>
      <c r="U149" s="997">
        <v>73863</v>
      </c>
      <c r="V149" s="997">
        <v>73863</v>
      </c>
      <c r="W149" s="997">
        <v>73863</v>
      </c>
      <c r="X149" s="997">
        <v>73863</v>
      </c>
      <c r="Y149" s="997">
        <v>73863</v>
      </c>
      <c r="Z149" s="997">
        <v>73863</v>
      </c>
      <c r="AA149" s="997">
        <v>73863</v>
      </c>
      <c r="AB149" s="997">
        <v>73863</v>
      </c>
      <c r="AC149" s="997">
        <v>73863</v>
      </c>
      <c r="AD149" s="997">
        <v>73863</v>
      </c>
      <c r="AE149" s="997">
        <v>73863</v>
      </c>
      <c r="AF149" s="94">
        <f t="shared" ref="AF149" si="112">SUM(Q149*S149)</f>
        <v>1772712</v>
      </c>
      <c r="AG149" s="95">
        <f>T149*E149</f>
        <v>147726</v>
      </c>
      <c r="AH149" s="95">
        <f>U149*F149</f>
        <v>147726</v>
      </c>
      <c r="AI149" s="95">
        <f t="shared" ref="AI149:AR149" si="113">V149*G149</f>
        <v>147726</v>
      </c>
      <c r="AJ149" s="95">
        <f t="shared" si="113"/>
        <v>147726</v>
      </c>
      <c r="AK149" s="95">
        <f t="shared" si="113"/>
        <v>147726</v>
      </c>
      <c r="AL149" s="95">
        <f t="shared" si="113"/>
        <v>147726</v>
      </c>
      <c r="AM149" s="95">
        <f t="shared" si="113"/>
        <v>147726</v>
      </c>
      <c r="AN149" s="95">
        <f t="shared" si="113"/>
        <v>147726</v>
      </c>
      <c r="AO149" s="95">
        <f t="shared" si="113"/>
        <v>147726</v>
      </c>
      <c r="AP149" s="95">
        <f t="shared" si="113"/>
        <v>147726</v>
      </c>
      <c r="AQ149" s="95">
        <f t="shared" si="113"/>
        <v>147726</v>
      </c>
      <c r="AR149" s="95">
        <f t="shared" si="113"/>
        <v>147726</v>
      </c>
      <c r="AS149" s="96">
        <f t="shared" ref="AS149" si="114">SUM(AG149:AR149)</f>
        <v>1772712</v>
      </c>
      <c r="AT149" s="95"/>
      <c r="AU149" s="95"/>
      <c r="AV149" s="95"/>
      <c r="AW149" s="95"/>
      <c r="AX149" s="95"/>
      <c r="AY149" s="95"/>
      <c r="AZ149" s="95"/>
      <c r="BA149" s="95"/>
      <c r="BB149" s="95"/>
      <c r="BC149" s="95"/>
      <c r="BD149" s="95"/>
      <c r="BE149" s="95"/>
      <c r="BF149" s="97">
        <f>SUM(AT149:BE149)</f>
        <v>0</v>
      </c>
      <c r="BG149" s="98">
        <f>AF149-AS149-BF149</f>
        <v>0</v>
      </c>
      <c r="BH149" s="99">
        <f>S149*D149</f>
        <v>1772712</v>
      </c>
      <c r="BI149" s="100">
        <f>BH149-AS149-BF149</f>
        <v>0</v>
      </c>
      <c r="BJ149" s="268">
        <f>SUM(Q149/D149)</f>
        <v>1</v>
      </c>
      <c r="BK149" s="485"/>
      <c r="BL149" s="485"/>
      <c r="BM149" s="485"/>
      <c r="BN149" s="485"/>
      <c r="BO149" s="485"/>
      <c r="BP149" s="583"/>
      <c r="BQ149" s="583"/>
      <c r="BR149" s="583"/>
      <c r="BS149" s="583"/>
      <c r="BT149" s="583"/>
      <c r="BU149" s="583"/>
      <c r="BV149" s="583"/>
      <c r="BW149" s="583"/>
      <c r="BX149" s="583"/>
      <c r="BY149" s="583"/>
      <c r="BZ149" s="583"/>
      <c r="CA149" s="583"/>
      <c r="CB149" s="583"/>
    </row>
    <row r="150" spans="1:98" s="514" customFormat="1" ht="32.25" customHeight="1" thickBot="1" x14ac:dyDescent="0.25">
      <c r="A150" s="62"/>
      <c r="B150" s="63" t="s">
        <v>15</v>
      </c>
      <c r="C150" s="63"/>
      <c r="D150" s="64"/>
      <c r="E150" s="65"/>
      <c r="F150" s="65"/>
      <c r="G150" s="65"/>
      <c r="H150" s="65"/>
      <c r="I150" s="65"/>
      <c r="J150" s="65"/>
      <c r="K150" s="65"/>
      <c r="L150" s="65"/>
      <c r="M150" s="65"/>
      <c r="N150" s="65"/>
      <c r="O150" s="65"/>
      <c r="P150" s="65"/>
      <c r="Q150" s="66"/>
      <c r="R150" s="102"/>
      <c r="S150" s="64"/>
      <c r="T150" s="67"/>
      <c r="U150" s="67"/>
      <c r="V150" s="67"/>
      <c r="W150" s="67"/>
      <c r="X150" s="67"/>
      <c r="Y150" s="67"/>
      <c r="Z150" s="67"/>
      <c r="AA150" s="67"/>
      <c r="AB150" s="67"/>
      <c r="AC150" s="67"/>
      <c r="AD150" s="67"/>
      <c r="AE150" s="67"/>
      <c r="AF150" s="103">
        <f>SUM(AF149:AF149)</f>
        <v>1772712</v>
      </c>
      <c r="AG150" s="103">
        <f>SUM(AG149:AG149)</f>
        <v>147726</v>
      </c>
      <c r="AH150" s="103">
        <f>SUM(AH149:AH149)</f>
        <v>147726</v>
      </c>
      <c r="AI150" s="103">
        <f t="shared" ref="AI150:AR150" si="115">SUM(AI149:AI149)</f>
        <v>147726</v>
      </c>
      <c r="AJ150" s="103">
        <f t="shared" si="115"/>
        <v>147726</v>
      </c>
      <c r="AK150" s="103">
        <f t="shared" si="115"/>
        <v>147726</v>
      </c>
      <c r="AL150" s="103">
        <f t="shared" si="115"/>
        <v>147726</v>
      </c>
      <c r="AM150" s="103">
        <f t="shared" si="115"/>
        <v>147726</v>
      </c>
      <c r="AN150" s="103">
        <f t="shared" si="115"/>
        <v>147726</v>
      </c>
      <c r="AO150" s="103">
        <f t="shared" si="115"/>
        <v>147726</v>
      </c>
      <c r="AP150" s="103">
        <f t="shared" si="115"/>
        <v>147726</v>
      </c>
      <c r="AQ150" s="103">
        <f t="shared" si="115"/>
        <v>147726</v>
      </c>
      <c r="AR150" s="103">
        <f t="shared" si="115"/>
        <v>147726</v>
      </c>
      <c r="AS150" s="103">
        <f>SUM(AS149:AS149)</f>
        <v>1772712</v>
      </c>
      <c r="AT150" s="103">
        <f>SUM(AT149:AT149)</f>
        <v>0</v>
      </c>
      <c r="AU150" s="103">
        <f t="shared" ref="AU150:BE150" si="116">SUM(AU149:AU149)</f>
        <v>0</v>
      </c>
      <c r="AV150" s="103">
        <f t="shared" si="116"/>
        <v>0</v>
      </c>
      <c r="AW150" s="103">
        <f t="shared" si="116"/>
        <v>0</v>
      </c>
      <c r="AX150" s="103">
        <f t="shared" si="116"/>
        <v>0</v>
      </c>
      <c r="AY150" s="103">
        <f t="shared" si="116"/>
        <v>0</v>
      </c>
      <c r="AZ150" s="103">
        <f t="shared" si="116"/>
        <v>0</v>
      </c>
      <c r="BA150" s="103">
        <f t="shared" si="116"/>
        <v>0</v>
      </c>
      <c r="BB150" s="103">
        <f t="shared" si="116"/>
        <v>0</v>
      </c>
      <c r="BC150" s="103">
        <f t="shared" si="116"/>
        <v>0</v>
      </c>
      <c r="BD150" s="103">
        <f t="shared" si="116"/>
        <v>0</v>
      </c>
      <c r="BE150" s="103">
        <f t="shared" si="116"/>
        <v>0</v>
      </c>
      <c r="BF150" s="103">
        <f>SUM(BF149:BF149)</f>
        <v>0</v>
      </c>
      <c r="BG150" s="103">
        <f>SUM(BG149:BG149)</f>
        <v>0</v>
      </c>
      <c r="BH150" s="103">
        <f>SUM(BH149:BH149)</f>
        <v>1772712</v>
      </c>
      <c r="BI150" s="103">
        <f>SUM(BI149:BI149)</f>
        <v>0</v>
      </c>
      <c r="BJ150" s="981">
        <f>SUM(BJ149)</f>
        <v>1</v>
      </c>
      <c r="BK150" s="574"/>
      <c r="BL150" s="574"/>
      <c r="BM150" s="574"/>
      <c r="BN150" s="574"/>
      <c r="BO150" s="574"/>
      <c r="BP150" s="574"/>
      <c r="BQ150" s="574"/>
      <c r="BR150" s="574"/>
      <c r="BS150" s="574"/>
      <c r="BT150" s="574"/>
      <c r="BU150" s="574"/>
      <c r="BV150" s="574"/>
      <c r="BW150" s="574"/>
      <c r="BX150" s="574"/>
      <c r="BY150" s="574"/>
      <c r="BZ150" s="574"/>
      <c r="CA150" s="574"/>
      <c r="CB150" s="574"/>
    </row>
    <row r="151" spans="1:98" s="462" customFormat="1" ht="24.75" customHeight="1" x14ac:dyDescent="0.2">
      <c r="A151" s="70"/>
      <c r="B151" s="29"/>
      <c r="C151" s="29"/>
      <c r="D151" s="70"/>
      <c r="E151" s="70"/>
      <c r="F151" s="70"/>
      <c r="G151" s="70"/>
      <c r="H151" s="70"/>
      <c r="I151" s="70"/>
      <c r="J151" s="70"/>
      <c r="K151" s="70"/>
      <c r="L151" s="70"/>
      <c r="M151" s="70"/>
      <c r="N151" s="70"/>
      <c r="O151" s="70"/>
      <c r="P151" s="70"/>
      <c r="Q151" s="70"/>
      <c r="R151" s="29"/>
      <c r="S151" s="29"/>
      <c r="T151" s="29"/>
      <c r="U151" s="29"/>
      <c r="V151" s="29"/>
      <c r="W151" s="29"/>
      <c r="X151" s="29"/>
      <c r="Y151" s="29"/>
      <c r="Z151" s="29"/>
      <c r="AA151" s="29"/>
      <c r="AB151" s="29"/>
      <c r="AC151" s="29"/>
      <c r="AD151" s="29"/>
      <c r="AE151" s="57"/>
      <c r="AF151" s="29"/>
      <c r="AG151" s="29"/>
      <c r="AH151" s="29"/>
      <c r="AI151" s="29"/>
      <c r="AJ151" s="29"/>
      <c r="AK151" s="29"/>
      <c r="AL151" s="29"/>
      <c r="AM151" s="29"/>
      <c r="AN151" s="29"/>
      <c r="AO151" s="29"/>
      <c r="AP151" s="29"/>
      <c r="AQ151" s="29"/>
      <c r="AR151" s="29"/>
      <c r="AS151" s="71"/>
      <c r="AT151" s="29"/>
      <c r="AU151" s="29"/>
      <c r="AV151" s="29"/>
      <c r="AW151" s="29"/>
      <c r="AX151" s="29"/>
      <c r="AY151" s="29"/>
      <c r="AZ151" s="29"/>
      <c r="BA151" s="29"/>
      <c r="BB151" s="29"/>
      <c r="BC151" s="29"/>
      <c r="BD151" s="29"/>
      <c r="BE151" s="29"/>
      <c r="BF151" s="72">
        <f>SUM(AS150+BF150)</f>
        <v>1772712</v>
      </c>
      <c r="BG151" s="73">
        <f>AF150-AS150-BF150</f>
        <v>0</v>
      </c>
      <c r="BH151" s="74">
        <f>SUM(BI150+AS150+BF150)</f>
        <v>1772712</v>
      </c>
      <c r="BI151" s="75">
        <f>SUM(BG150)</f>
        <v>0</v>
      </c>
      <c r="BJ151" s="585" t="s">
        <v>78</v>
      </c>
      <c r="BK151" s="503"/>
      <c r="BL151" s="460"/>
      <c r="BM151" s="460"/>
      <c r="BN151" s="460"/>
      <c r="BO151" s="460"/>
      <c r="BP151" s="460"/>
      <c r="BQ151" s="460"/>
      <c r="BR151" s="460"/>
      <c r="BS151" s="460"/>
      <c r="BT151" s="460"/>
      <c r="BU151" s="460"/>
      <c r="BV151" s="460"/>
      <c r="BW151" s="460"/>
      <c r="BX151" s="460"/>
      <c r="BY151" s="460"/>
      <c r="BZ151" s="460"/>
      <c r="CA151" s="460"/>
      <c r="CB151" s="460"/>
      <c r="CC151" s="460"/>
    </row>
    <row r="152" spans="1:98" s="462" customFormat="1" ht="24.75" customHeight="1" x14ac:dyDescent="0.2">
      <c r="A152" s="70"/>
      <c r="B152" s="29"/>
      <c r="C152" s="29"/>
      <c r="D152" s="70"/>
      <c r="E152" s="70"/>
      <c r="F152" s="70"/>
      <c r="G152" s="70"/>
      <c r="H152" s="70"/>
      <c r="I152" s="70"/>
      <c r="J152" s="70"/>
      <c r="K152" s="70"/>
      <c r="L152" s="70"/>
      <c r="M152" s="70"/>
      <c r="N152" s="70"/>
      <c r="O152" s="70"/>
      <c r="P152" s="70"/>
      <c r="Q152" s="70"/>
      <c r="R152" s="29"/>
      <c r="S152" s="29"/>
      <c r="T152" s="29"/>
      <c r="U152" s="29"/>
      <c r="V152" s="29"/>
      <c r="W152" s="29"/>
      <c r="X152" s="29"/>
      <c r="Y152" s="29"/>
      <c r="Z152" s="29"/>
      <c r="AA152" s="29"/>
      <c r="AB152" s="29"/>
      <c r="AC152" s="29"/>
      <c r="AD152" s="29"/>
      <c r="AE152" s="57"/>
      <c r="AF152" s="29"/>
      <c r="AG152" s="29"/>
      <c r="AH152" s="29"/>
      <c r="AI152" s="29"/>
      <c r="AJ152" s="29"/>
      <c r="AK152" s="29"/>
      <c r="AL152" s="29"/>
      <c r="AM152" s="29"/>
      <c r="AN152" s="29"/>
      <c r="AO152" s="29"/>
      <c r="AP152" s="29"/>
      <c r="AQ152" s="29"/>
      <c r="AR152" s="29"/>
      <c r="AS152" s="57"/>
      <c r="AT152" s="170">
        <f>SUM(AG150+AT150)</f>
        <v>147726</v>
      </c>
      <c r="AU152" s="170">
        <f t="shared" ref="AU152:BE152" si="117">SUM(AH150+AU150)</f>
        <v>147726</v>
      </c>
      <c r="AV152" s="170">
        <f t="shared" si="117"/>
        <v>147726</v>
      </c>
      <c r="AW152" s="170">
        <f t="shared" si="117"/>
        <v>147726</v>
      </c>
      <c r="AX152" s="170">
        <f t="shared" si="117"/>
        <v>147726</v>
      </c>
      <c r="AY152" s="170">
        <f t="shared" si="117"/>
        <v>147726</v>
      </c>
      <c r="AZ152" s="170">
        <f t="shared" si="117"/>
        <v>147726</v>
      </c>
      <c r="BA152" s="170">
        <f t="shared" si="117"/>
        <v>147726</v>
      </c>
      <c r="BB152" s="170">
        <f t="shared" si="117"/>
        <v>147726</v>
      </c>
      <c r="BC152" s="170">
        <f t="shared" si="117"/>
        <v>147726</v>
      </c>
      <c r="BD152" s="170">
        <f t="shared" si="117"/>
        <v>147726</v>
      </c>
      <c r="BE152" s="170">
        <f t="shared" si="117"/>
        <v>147726</v>
      </c>
      <c r="BF152" s="170">
        <f>SUM(AT152:BE152)</f>
        <v>1772712</v>
      </c>
      <c r="BG152" s="57"/>
      <c r="BH152" s="76"/>
      <c r="BI152" s="77">
        <f>SUM(BI150-BI151)</f>
        <v>0</v>
      </c>
      <c r="BJ152" s="585" t="s">
        <v>77</v>
      </c>
      <c r="BK152" s="503"/>
      <c r="BL152" s="460"/>
      <c r="BM152" s="460"/>
      <c r="BN152" s="460"/>
      <c r="BO152" s="460"/>
      <c r="BP152" s="460"/>
      <c r="BQ152" s="460"/>
      <c r="BR152" s="460"/>
      <c r="BS152" s="460"/>
      <c r="BT152" s="460"/>
      <c r="BU152" s="460"/>
      <c r="BV152" s="460"/>
      <c r="BW152" s="460"/>
      <c r="BX152" s="460"/>
      <c r="BY152" s="460"/>
      <c r="BZ152" s="460"/>
      <c r="CA152" s="460"/>
      <c r="CB152" s="460"/>
      <c r="CC152" s="460"/>
    </row>
    <row r="153" spans="1:98" s="579" customFormat="1" ht="24.75" customHeight="1" x14ac:dyDescent="0.2">
      <c r="A153" s="975"/>
      <c r="B153" s="976"/>
      <c r="C153" s="975"/>
      <c r="D153" s="976"/>
      <c r="E153" s="79"/>
      <c r="F153" s="79"/>
      <c r="G153" s="79"/>
      <c r="H153" s="79"/>
      <c r="I153" s="79"/>
      <c r="J153" s="79"/>
      <c r="K153" s="79"/>
      <c r="L153" s="79"/>
      <c r="M153" s="79"/>
      <c r="N153" s="79"/>
      <c r="O153" s="79"/>
      <c r="P153" s="79"/>
      <c r="Q153" s="80"/>
      <c r="R153" s="977"/>
      <c r="S153" s="882"/>
      <c r="T153" s="998"/>
      <c r="U153" s="998"/>
      <c r="V153" s="998"/>
      <c r="W153" s="998"/>
      <c r="X153" s="998"/>
      <c r="Y153" s="998"/>
      <c r="Z153" s="998"/>
      <c r="AA153" s="998"/>
      <c r="AB153" s="998"/>
      <c r="AC153" s="998"/>
      <c r="AD153" s="998"/>
      <c r="AE153" s="998"/>
      <c r="AF153" s="979"/>
      <c r="AG153" s="998"/>
      <c r="AH153" s="998"/>
      <c r="AI153" s="998"/>
      <c r="AJ153" s="998"/>
      <c r="AK153" s="998"/>
      <c r="AL153" s="998"/>
      <c r="AM153" s="998"/>
      <c r="AN153" s="998"/>
      <c r="AO153" s="998"/>
      <c r="AP153" s="998"/>
      <c r="AQ153" s="998"/>
      <c r="AR153" s="998"/>
      <c r="AS153" s="999"/>
      <c r="AT153" s="998"/>
      <c r="AU153" s="998"/>
      <c r="AV153" s="998"/>
      <c r="AW153" s="998"/>
      <c r="AX153" s="998"/>
      <c r="AY153" s="998"/>
      <c r="AZ153" s="998"/>
      <c r="BA153" s="998"/>
      <c r="BB153" s="998"/>
      <c r="BC153" s="998"/>
      <c r="BD153" s="998"/>
      <c r="BE153" s="998"/>
      <c r="BF153" s="999"/>
      <c r="BG153" s="999"/>
      <c r="BH153" s="83"/>
      <c r="BI153" s="83"/>
      <c r="BJ153" s="585"/>
      <c r="BK153" s="470"/>
      <c r="BL153" s="470"/>
      <c r="BM153" s="470"/>
      <c r="BN153" s="470"/>
      <c r="BO153" s="470"/>
      <c r="BP153" s="470"/>
      <c r="BQ153" s="470"/>
      <c r="BR153" s="470"/>
      <c r="BS153" s="470"/>
      <c r="BT153" s="470"/>
      <c r="BU153" s="470"/>
      <c r="BV153" s="470"/>
      <c r="BW153" s="470"/>
      <c r="BX153" s="470"/>
      <c r="BY153" s="470"/>
      <c r="BZ153" s="470"/>
      <c r="CA153" s="470"/>
      <c r="CB153" s="470"/>
    </row>
    <row r="154" spans="1:98" s="579" customFormat="1" ht="24.75" customHeight="1" x14ac:dyDescent="0.2">
      <c r="A154" s="975"/>
      <c r="B154" s="976"/>
      <c r="C154" s="975"/>
      <c r="D154" s="976"/>
      <c r="E154" s="79"/>
      <c r="F154" s="79"/>
      <c r="G154" s="79"/>
      <c r="H154" s="79"/>
      <c r="I154" s="79"/>
      <c r="J154" s="79"/>
      <c r="K154" s="79"/>
      <c r="L154" s="79"/>
      <c r="M154" s="79"/>
      <c r="N154" s="79"/>
      <c r="O154" s="79"/>
      <c r="P154" s="79"/>
      <c r="Q154" s="80"/>
      <c r="R154" s="977"/>
      <c r="S154" s="882"/>
      <c r="T154" s="998"/>
      <c r="U154" s="998"/>
      <c r="V154" s="998"/>
      <c r="W154" s="998"/>
      <c r="X154" s="998"/>
      <c r="Y154" s="998"/>
      <c r="Z154" s="998"/>
      <c r="AA154" s="998"/>
      <c r="AB154" s="998"/>
      <c r="AC154" s="998"/>
      <c r="AD154" s="998"/>
      <c r="AE154" s="998"/>
      <c r="AF154" s="979"/>
      <c r="AG154" s="998"/>
      <c r="AH154" s="998"/>
      <c r="AI154" s="998"/>
      <c r="AJ154" s="998"/>
      <c r="AK154" s="998"/>
      <c r="AL154" s="998"/>
      <c r="AM154" s="998"/>
      <c r="AN154" s="998"/>
      <c r="AO154" s="998"/>
      <c r="AP154" s="998"/>
      <c r="AQ154" s="998"/>
      <c r="AR154" s="998"/>
      <c r="AS154" s="999"/>
      <c r="AT154" s="998"/>
      <c r="AU154" s="998"/>
      <c r="AV154" s="998"/>
      <c r="AW154" s="998"/>
      <c r="AX154" s="998"/>
      <c r="AY154" s="998"/>
      <c r="AZ154" s="998"/>
      <c r="BA154" s="998"/>
      <c r="BB154" s="998"/>
      <c r="BC154" s="998"/>
      <c r="BD154" s="998"/>
      <c r="BE154" s="998"/>
      <c r="BF154" s="999"/>
      <c r="BG154" s="999"/>
      <c r="BH154" s="83"/>
      <c r="BI154" s="83"/>
      <c r="BJ154" s="585"/>
      <c r="BK154" s="470"/>
      <c r="BL154" s="470"/>
      <c r="BM154" s="470"/>
      <c r="BN154" s="470"/>
      <c r="BO154" s="470"/>
      <c r="BP154" s="470"/>
      <c r="BQ154" s="470"/>
      <c r="BR154" s="470"/>
      <c r="BS154" s="470"/>
      <c r="BT154" s="470"/>
      <c r="BU154" s="470"/>
      <c r="BV154" s="470"/>
      <c r="BW154" s="470"/>
      <c r="BX154" s="470"/>
      <c r="BY154" s="470"/>
      <c r="BZ154" s="470"/>
      <c r="CA154" s="470"/>
      <c r="CB154" s="470"/>
    </row>
    <row r="155" spans="1:98" s="579" customFormat="1" ht="24.75" customHeight="1" x14ac:dyDescent="0.2">
      <c r="A155" s="975"/>
      <c r="B155" s="976"/>
      <c r="C155" s="975"/>
      <c r="D155" s="976"/>
      <c r="E155" s="79"/>
      <c r="F155" s="79"/>
      <c r="G155" s="79"/>
      <c r="H155" s="79"/>
      <c r="I155" s="79"/>
      <c r="J155" s="79"/>
      <c r="K155" s="79"/>
      <c r="L155" s="79"/>
      <c r="M155" s="79"/>
      <c r="N155" s="79"/>
      <c r="O155" s="79"/>
      <c r="P155" s="79"/>
      <c r="Q155" s="80"/>
      <c r="R155" s="977"/>
      <c r="S155" s="882"/>
      <c r="T155" s="998"/>
      <c r="U155" s="998"/>
      <c r="V155" s="998"/>
      <c r="W155" s="998"/>
      <c r="X155" s="998"/>
      <c r="Y155" s="998"/>
      <c r="Z155" s="998"/>
      <c r="AA155" s="998"/>
      <c r="AB155" s="998"/>
      <c r="AC155" s="998"/>
      <c r="AD155" s="998"/>
      <c r="AE155" s="998"/>
      <c r="AF155" s="979"/>
      <c r="AG155" s="998"/>
      <c r="AH155" s="998"/>
      <c r="AI155" s="998"/>
      <c r="AJ155" s="998"/>
      <c r="AK155" s="998"/>
      <c r="AL155" s="998"/>
      <c r="AM155" s="998"/>
      <c r="AN155" s="998"/>
      <c r="AO155" s="998"/>
      <c r="AP155" s="998"/>
      <c r="AQ155" s="998"/>
      <c r="AR155" s="998"/>
      <c r="AS155" s="999"/>
      <c r="AT155" s="998"/>
      <c r="AU155" s="998"/>
      <c r="AV155" s="998"/>
      <c r="AW155" s="998"/>
      <c r="AX155" s="998"/>
      <c r="AY155" s="998"/>
      <c r="AZ155" s="998"/>
      <c r="BA155" s="998"/>
      <c r="BB155" s="998"/>
      <c r="BC155" s="998"/>
      <c r="BD155" s="998"/>
      <c r="BE155" s="998"/>
      <c r="BF155" s="999"/>
      <c r="BG155" s="999"/>
      <c r="BH155" s="83"/>
      <c r="BI155" s="83"/>
      <c r="BJ155" s="585"/>
      <c r="BK155" s="470"/>
      <c r="BL155" s="470"/>
      <c r="BM155" s="470"/>
      <c r="BN155" s="470"/>
      <c r="BO155" s="470"/>
      <c r="BP155" s="470"/>
      <c r="BQ155" s="470"/>
      <c r="BR155" s="470"/>
      <c r="BS155" s="470"/>
      <c r="BT155" s="470"/>
      <c r="BU155" s="470"/>
      <c r="BV155" s="470"/>
      <c r="BW155" s="470"/>
      <c r="BX155" s="470"/>
      <c r="BY155" s="470"/>
      <c r="BZ155" s="470"/>
      <c r="CA155" s="470"/>
      <c r="CB155" s="470"/>
    </row>
    <row r="156" spans="1:98" s="579" customFormat="1" ht="24.75" customHeight="1" x14ac:dyDescent="0.2">
      <c r="A156" s="975"/>
      <c r="B156" s="976"/>
      <c r="C156" s="975"/>
      <c r="D156" s="976"/>
      <c r="E156" s="79"/>
      <c r="F156" s="79"/>
      <c r="G156" s="79"/>
      <c r="H156" s="79"/>
      <c r="I156" s="79"/>
      <c r="J156" s="79"/>
      <c r="K156" s="79"/>
      <c r="L156" s="79"/>
      <c r="M156" s="79"/>
      <c r="N156" s="79"/>
      <c r="O156" s="79"/>
      <c r="P156" s="79"/>
      <c r="Q156" s="80"/>
      <c r="R156" s="977"/>
      <c r="S156" s="882"/>
      <c r="T156" s="998"/>
      <c r="U156" s="998"/>
      <c r="V156" s="998"/>
      <c r="W156" s="998"/>
      <c r="X156" s="998"/>
      <c r="Y156" s="998"/>
      <c r="Z156" s="998"/>
      <c r="AA156" s="998"/>
      <c r="AB156" s="998"/>
      <c r="AC156" s="998"/>
      <c r="AD156" s="998"/>
      <c r="AE156" s="998"/>
      <c r="AF156" s="979"/>
      <c r="AG156" s="998"/>
      <c r="AH156" s="998"/>
      <c r="AI156" s="998"/>
      <c r="AJ156" s="998"/>
      <c r="AK156" s="998"/>
      <c r="AL156" s="998"/>
      <c r="AM156" s="998"/>
      <c r="AN156" s="998"/>
      <c r="AO156" s="998"/>
      <c r="AP156" s="998"/>
      <c r="AQ156" s="998"/>
      <c r="AR156" s="998"/>
      <c r="AS156" s="999"/>
      <c r="AT156" s="998"/>
      <c r="AU156" s="998"/>
      <c r="AV156" s="998"/>
      <c r="AW156" s="998"/>
      <c r="AX156" s="998"/>
      <c r="AY156" s="998"/>
      <c r="AZ156" s="998"/>
      <c r="BA156" s="998"/>
      <c r="BB156" s="998"/>
      <c r="BC156" s="998"/>
      <c r="BD156" s="998"/>
      <c r="BE156" s="998"/>
      <c r="BF156" s="999"/>
      <c r="BG156" s="999"/>
      <c r="BH156" s="83"/>
      <c r="BI156" s="83"/>
      <c r="BJ156" s="585"/>
      <c r="BK156" s="470"/>
      <c r="BL156" s="470"/>
      <c r="BM156" s="470"/>
      <c r="BN156" s="470"/>
      <c r="BO156" s="470"/>
      <c r="BP156" s="470"/>
      <c r="BQ156" s="470"/>
      <c r="BR156" s="470"/>
      <c r="BS156" s="470"/>
      <c r="BT156" s="470"/>
      <c r="BU156" s="470"/>
      <c r="BV156" s="470"/>
      <c r="BW156" s="470"/>
      <c r="BX156" s="470"/>
      <c r="BY156" s="470"/>
      <c r="BZ156" s="470"/>
      <c r="CA156" s="470"/>
      <c r="CB156" s="470"/>
    </row>
    <row r="157" spans="1:98" s="579" customFormat="1" ht="24.75" customHeight="1" x14ac:dyDescent="0.2">
      <c r="A157" s="975"/>
      <c r="B157" s="976"/>
      <c r="C157" s="975"/>
      <c r="D157" s="976"/>
      <c r="E157" s="79"/>
      <c r="F157" s="79"/>
      <c r="G157" s="79"/>
      <c r="H157" s="79"/>
      <c r="I157" s="79"/>
      <c r="J157" s="79"/>
      <c r="K157" s="79"/>
      <c r="L157" s="79"/>
      <c r="M157" s="79"/>
      <c r="N157" s="79"/>
      <c r="O157" s="79"/>
      <c r="P157" s="79"/>
      <c r="Q157" s="80"/>
      <c r="R157" s="977"/>
      <c r="S157" s="882"/>
      <c r="T157" s="998"/>
      <c r="U157" s="998"/>
      <c r="V157" s="998"/>
      <c r="W157" s="998"/>
      <c r="X157" s="998"/>
      <c r="Y157" s="998"/>
      <c r="Z157" s="998"/>
      <c r="AA157" s="998"/>
      <c r="AB157" s="998"/>
      <c r="AC157" s="998"/>
      <c r="AD157" s="998"/>
      <c r="AE157" s="998"/>
      <c r="AF157" s="979"/>
      <c r="AG157" s="998"/>
      <c r="AH157" s="998"/>
      <c r="AI157" s="998"/>
      <c r="AJ157" s="998"/>
      <c r="AK157" s="998"/>
      <c r="AL157" s="998"/>
      <c r="AM157" s="998"/>
      <c r="AN157" s="998"/>
      <c r="AO157" s="998"/>
      <c r="AP157" s="998"/>
      <c r="AQ157" s="998"/>
      <c r="AR157" s="998"/>
      <c r="AS157" s="999"/>
      <c r="AT157" s="998"/>
      <c r="AU157" s="998"/>
      <c r="AV157" s="998"/>
      <c r="AW157" s="998"/>
      <c r="AX157" s="998"/>
      <c r="AY157" s="998"/>
      <c r="AZ157" s="998"/>
      <c r="BA157" s="998"/>
      <c r="BB157" s="998"/>
      <c r="BC157" s="998"/>
      <c r="BD157" s="998"/>
      <c r="BE157" s="998"/>
      <c r="BF157" s="999"/>
      <c r="BG157" s="999"/>
      <c r="BH157" s="83"/>
      <c r="BI157" s="83"/>
      <c r="BJ157" s="585"/>
      <c r="BK157" s="470"/>
      <c r="BL157" s="470"/>
      <c r="BM157" s="470"/>
      <c r="BN157" s="470"/>
      <c r="BO157" s="470"/>
      <c r="BP157" s="470"/>
      <c r="BQ157" s="470"/>
      <c r="BR157" s="470"/>
      <c r="BS157" s="470"/>
      <c r="BT157" s="470"/>
      <c r="BU157" s="470"/>
      <c r="BV157" s="470"/>
      <c r="BW157" s="470"/>
      <c r="BX157" s="470"/>
      <c r="BY157" s="470"/>
      <c r="BZ157" s="470"/>
      <c r="CA157" s="470"/>
      <c r="CB157" s="470"/>
    </row>
    <row r="158" spans="1:98" s="579" customFormat="1" ht="24.75" customHeight="1" x14ac:dyDescent="0.2">
      <c r="A158" s="975"/>
      <c r="B158" s="976"/>
      <c r="C158" s="975"/>
      <c r="D158" s="976"/>
      <c r="E158" s="79"/>
      <c r="F158" s="79"/>
      <c r="G158" s="79"/>
      <c r="H158" s="79"/>
      <c r="I158" s="79"/>
      <c r="J158" s="79"/>
      <c r="K158" s="79"/>
      <c r="L158" s="79"/>
      <c r="M158" s="79"/>
      <c r="N158" s="79"/>
      <c r="O158" s="79"/>
      <c r="P158" s="79"/>
      <c r="Q158" s="80"/>
      <c r="R158" s="977"/>
      <c r="S158" s="882"/>
      <c r="T158" s="998"/>
      <c r="U158" s="998"/>
      <c r="V158" s="998"/>
      <c r="W158" s="998"/>
      <c r="X158" s="998"/>
      <c r="Y158" s="998"/>
      <c r="Z158" s="998"/>
      <c r="AA158" s="998"/>
      <c r="AB158" s="998"/>
      <c r="AC158" s="998"/>
      <c r="AD158" s="998"/>
      <c r="AE158" s="998"/>
      <c r="AF158" s="979"/>
      <c r="AG158" s="998"/>
      <c r="AH158" s="998"/>
      <c r="AI158" s="998"/>
      <c r="AJ158" s="998"/>
      <c r="AK158" s="998"/>
      <c r="AL158" s="998"/>
      <c r="AM158" s="998"/>
      <c r="AN158" s="998"/>
      <c r="AO158" s="998"/>
      <c r="AP158" s="998"/>
      <c r="AQ158" s="998"/>
      <c r="AR158" s="998"/>
      <c r="AS158" s="999"/>
      <c r="AT158" s="998"/>
      <c r="AU158" s="998"/>
      <c r="AV158" s="998"/>
      <c r="AW158" s="998"/>
      <c r="AX158" s="998"/>
      <c r="AY158" s="998"/>
      <c r="AZ158" s="998"/>
      <c r="BA158" s="998"/>
      <c r="BB158" s="998"/>
      <c r="BC158" s="998"/>
      <c r="BD158" s="998"/>
      <c r="BE158" s="998"/>
      <c r="BF158" s="999"/>
      <c r="BG158" s="999"/>
      <c r="BH158" s="83"/>
      <c r="BI158" s="83"/>
      <c r="BJ158" s="585"/>
      <c r="BK158" s="470"/>
      <c r="BL158" s="470"/>
      <c r="BM158" s="470"/>
      <c r="BN158" s="470"/>
      <c r="BO158" s="470"/>
      <c r="BP158" s="470"/>
      <c r="BQ158" s="470"/>
      <c r="BR158" s="470"/>
      <c r="BS158" s="470"/>
      <c r="BT158" s="470"/>
      <c r="BU158" s="470"/>
      <c r="BV158" s="470"/>
      <c r="BW158" s="470"/>
      <c r="BX158" s="470"/>
      <c r="BY158" s="470"/>
      <c r="BZ158" s="470"/>
      <c r="CA158" s="470"/>
      <c r="CB158" s="470"/>
    </row>
    <row r="159" spans="1:98" s="579" customFormat="1" ht="24.75" customHeight="1" x14ac:dyDescent="0.2">
      <c r="A159" s="975"/>
      <c r="B159" s="976"/>
      <c r="C159" s="975"/>
      <c r="D159" s="976"/>
      <c r="E159" s="79"/>
      <c r="F159" s="79"/>
      <c r="G159" s="79"/>
      <c r="H159" s="79"/>
      <c r="I159" s="79"/>
      <c r="J159" s="79"/>
      <c r="K159" s="79"/>
      <c r="L159" s="79"/>
      <c r="M159" s="79"/>
      <c r="N159" s="79"/>
      <c r="O159" s="79"/>
      <c r="P159" s="79"/>
      <c r="Q159" s="80"/>
      <c r="R159" s="977"/>
      <c r="S159" s="882"/>
      <c r="T159" s="998"/>
      <c r="U159" s="998"/>
      <c r="V159" s="998"/>
      <c r="W159" s="998"/>
      <c r="X159" s="998"/>
      <c r="Y159" s="998"/>
      <c r="Z159" s="998"/>
      <c r="AA159" s="998"/>
      <c r="AB159" s="998"/>
      <c r="AC159" s="998"/>
      <c r="AD159" s="998"/>
      <c r="AE159" s="998"/>
      <c r="AF159" s="979"/>
      <c r="AG159" s="998"/>
      <c r="AH159" s="998"/>
      <c r="AI159" s="998"/>
      <c r="AJ159" s="998"/>
      <c r="AK159" s="998"/>
      <c r="AL159" s="998"/>
      <c r="AM159" s="998"/>
      <c r="AN159" s="998"/>
      <c r="AO159" s="998"/>
      <c r="AP159" s="998"/>
      <c r="AQ159" s="998"/>
      <c r="AR159" s="998"/>
      <c r="AS159" s="999"/>
      <c r="AT159" s="998"/>
      <c r="AU159" s="998"/>
      <c r="AV159" s="998"/>
      <c r="AW159" s="998"/>
      <c r="AX159" s="998"/>
      <c r="AY159" s="998"/>
      <c r="AZ159" s="998"/>
      <c r="BA159" s="998"/>
      <c r="BB159" s="998"/>
      <c r="BC159" s="998"/>
      <c r="BD159" s="998"/>
      <c r="BE159" s="998"/>
      <c r="BF159" s="999"/>
      <c r="BG159" s="999"/>
      <c r="BH159" s="83"/>
      <c r="BI159" s="83"/>
      <c r="BJ159" s="585"/>
      <c r="BK159" s="470"/>
      <c r="BL159" s="470"/>
      <c r="BM159" s="470"/>
      <c r="BN159" s="470"/>
      <c r="BO159" s="470"/>
      <c r="BP159" s="470"/>
      <c r="BQ159" s="470"/>
      <c r="BR159" s="470"/>
      <c r="BS159" s="470"/>
      <c r="BT159" s="470"/>
      <c r="BU159" s="470"/>
      <c r="BV159" s="470"/>
      <c r="BW159" s="470"/>
      <c r="BX159" s="470"/>
      <c r="BY159" s="470"/>
      <c r="BZ159" s="470"/>
      <c r="CA159" s="470"/>
      <c r="CB159" s="470"/>
    </row>
    <row r="160" spans="1:98" s="579" customFormat="1" ht="24.75" customHeight="1" x14ac:dyDescent="0.2">
      <c r="A160" s="975"/>
      <c r="B160" s="976"/>
      <c r="C160" s="975"/>
      <c r="D160" s="976"/>
      <c r="E160" s="79"/>
      <c r="F160" s="79"/>
      <c r="G160" s="79"/>
      <c r="H160" s="79"/>
      <c r="I160" s="79"/>
      <c r="J160" s="79"/>
      <c r="K160" s="79"/>
      <c r="L160" s="79"/>
      <c r="M160" s="79"/>
      <c r="N160" s="79"/>
      <c r="O160" s="79"/>
      <c r="P160" s="79"/>
      <c r="Q160" s="80"/>
      <c r="R160" s="977"/>
      <c r="S160" s="882"/>
      <c r="T160" s="998"/>
      <c r="U160" s="998"/>
      <c r="V160" s="998"/>
      <c r="W160" s="998"/>
      <c r="X160" s="998"/>
      <c r="Y160" s="998"/>
      <c r="Z160" s="998"/>
      <c r="AA160" s="998"/>
      <c r="AB160" s="998"/>
      <c r="AC160" s="998"/>
      <c r="AD160" s="998"/>
      <c r="AE160" s="998"/>
      <c r="AF160" s="979"/>
      <c r="AG160" s="998"/>
      <c r="AH160" s="998"/>
      <c r="AI160" s="998"/>
      <c r="AJ160" s="998"/>
      <c r="AK160" s="998"/>
      <c r="AL160" s="998"/>
      <c r="AM160" s="998"/>
      <c r="AN160" s="998"/>
      <c r="AO160" s="998"/>
      <c r="AP160" s="998"/>
      <c r="AQ160" s="998"/>
      <c r="AR160" s="998"/>
      <c r="AS160" s="999"/>
      <c r="AT160" s="998"/>
      <c r="AU160" s="998"/>
      <c r="AV160" s="998"/>
      <c r="AW160" s="998"/>
      <c r="AX160" s="998"/>
      <c r="AY160" s="998"/>
      <c r="AZ160" s="998"/>
      <c r="BA160" s="998"/>
      <c r="BB160" s="998"/>
      <c r="BC160" s="998"/>
      <c r="BD160" s="998"/>
      <c r="BE160" s="998"/>
      <c r="BF160" s="999"/>
      <c r="BG160" s="999"/>
      <c r="BH160" s="83"/>
      <c r="BI160" s="83"/>
      <c r="BJ160" s="585"/>
      <c r="BK160" s="470"/>
      <c r="BL160" s="470"/>
      <c r="BM160" s="470"/>
      <c r="BN160" s="470"/>
      <c r="BO160" s="470"/>
      <c r="BP160" s="470"/>
      <c r="BQ160" s="470"/>
      <c r="BR160" s="470"/>
      <c r="BS160" s="470"/>
      <c r="BT160" s="470"/>
      <c r="BU160" s="470"/>
      <c r="BV160" s="470"/>
      <c r="BW160" s="470"/>
      <c r="BX160" s="470"/>
      <c r="BY160" s="470"/>
      <c r="BZ160" s="470"/>
      <c r="CA160" s="470"/>
      <c r="CB160" s="470"/>
    </row>
    <row r="161" spans="1:80" s="579" customFormat="1" ht="24.75" customHeight="1" x14ac:dyDescent="0.2">
      <c r="A161" s="975"/>
      <c r="B161" s="976"/>
      <c r="C161" s="975"/>
      <c r="D161" s="976"/>
      <c r="E161" s="1000"/>
      <c r="F161" s="1000"/>
      <c r="G161" s="1000"/>
      <c r="H161" s="1000"/>
      <c r="I161" s="1000"/>
      <c r="J161" s="1000"/>
      <c r="K161" s="1000"/>
      <c r="L161" s="1000"/>
      <c r="M161" s="1000"/>
      <c r="N161" s="1000"/>
      <c r="O161" s="1000"/>
      <c r="P161" s="1000"/>
      <c r="Q161" s="80"/>
      <c r="R161" s="977"/>
      <c r="S161" s="882"/>
      <c r="T161" s="1001"/>
      <c r="U161" s="1001"/>
      <c r="V161" s="1001"/>
      <c r="W161" s="1001"/>
      <c r="X161" s="1001"/>
      <c r="Y161" s="1001"/>
      <c r="Z161" s="1001"/>
      <c r="AA161" s="1001"/>
      <c r="AB161" s="1001"/>
      <c r="AC161" s="1001"/>
      <c r="AD161" s="1001"/>
      <c r="AE161" s="1001"/>
      <c r="AF161" s="979"/>
      <c r="AG161" s="83"/>
      <c r="AH161" s="83"/>
      <c r="AI161" s="83"/>
      <c r="AJ161" s="83"/>
      <c r="AK161" s="83"/>
      <c r="AL161" s="83"/>
      <c r="AM161" s="83"/>
      <c r="AN161" s="83"/>
      <c r="AO161" s="83"/>
      <c r="AP161" s="83"/>
      <c r="AQ161" s="83"/>
      <c r="AR161" s="83"/>
      <c r="AS161" s="83"/>
      <c r="AT161" s="83"/>
      <c r="AU161" s="83"/>
      <c r="AV161" s="83"/>
      <c r="AW161" s="83"/>
      <c r="AX161" s="83"/>
      <c r="AY161" s="83"/>
      <c r="AZ161" s="83"/>
      <c r="BA161" s="83"/>
      <c r="BB161" s="83"/>
      <c r="BC161" s="83"/>
      <c r="BD161" s="83"/>
      <c r="BE161" s="83"/>
      <c r="BF161" s="83"/>
      <c r="BG161" s="83"/>
      <c r="BH161" s="83"/>
      <c r="BI161" s="83"/>
      <c r="BJ161" s="585"/>
      <c r="BK161" s="470"/>
      <c r="BL161" s="470"/>
      <c r="BM161" s="470"/>
      <c r="BN161" s="470"/>
      <c r="BO161" s="470"/>
      <c r="BP161" s="470"/>
      <c r="BQ161" s="470"/>
      <c r="BR161" s="470"/>
      <c r="BS161" s="470"/>
      <c r="BT161" s="470"/>
      <c r="BU161" s="470"/>
      <c r="BV161" s="470"/>
      <c r="BW161" s="470"/>
      <c r="BX161" s="470"/>
      <c r="BY161" s="470"/>
      <c r="BZ161" s="470"/>
      <c r="CA161" s="470"/>
      <c r="CB161" s="470"/>
    </row>
    <row r="162" spans="1:80" s="579" customFormat="1" ht="24.75" customHeight="1" x14ac:dyDescent="0.2">
      <c r="A162" s="975"/>
      <c r="B162" s="976"/>
      <c r="C162" s="975"/>
      <c r="D162" s="976"/>
      <c r="E162" s="79"/>
      <c r="F162" s="79"/>
      <c r="G162" s="79"/>
      <c r="H162" s="79"/>
      <c r="I162" s="79"/>
      <c r="J162" s="79"/>
      <c r="K162" s="79"/>
      <c r="L162" s="79"/>
      <c r="M162" s="79"/>
      <c r="N162" s="79"/>
      <c r="O162" s="79"/>
      <c r="P162" s="79"/>
      <c r="Q162" s="80"/>
      <c r="R162" s="977"/>
      <c r="S162" s="882"/>
      <c r="T162" s="998"/>
      <c r="U162" s="998"/>
      <c r="V162" s="998"/>
      <c r="W162" s="998"/>
      <c r="X162" s="998"/>
      <c r="Y162" s="998"/>
      <c r="Z162" s="998"/>
      <c r="AA162" s="998"/>
      <c r="AB162" s="998"/>
      <c r="AC162" s="998"/>
      <c r="AD162" s="998"/>
      <c r="AE162" s="998"/>
      <c r="AF162" s="979"/>
      <c r="AG162" s="998"/>
      <c r="AH162" s="998"/>
      <c r="AI162" s="998"/>
      <c r="AJ162" s="998"/>
      <c r="AK162" s="998"/>
      <c r="AL162" s="998"/>
      <c r="AM162" s="998"/>
      <c r="AN162" s="998"/>
      <c r="AO162" s="998"/>
      <c r="AP162" s="998"/>
      <c r="AQ162" s="998"/>
      <c r="AR162" s="998"/>
      <c r="AS162" s="999"/>
      <c r="AT162" s="998"/>
      <c r="AU162" s="998"/>
      <c r="AV162" s="998"/>
      <c r="AW162" s="998"/>
      <c r="AX162" s="998"/>
      <c r="AY162" s="998"/>
      <c r="AZ162" s="998"/>
      <c r="BA162" s="998"/>
      <c r="BB162" s="998"/>
      <c r="BC162" s="998"/>
      <c r="BD162" s="998"/>
      <c r="BE162" s="998"/>
      <c r="BF162" s="999"/>
      <c r="BG162" s="999"/>
      <c r="BH162" s="83"/>
      <c r="BI162" s="83"/>
      <c r="BJ162" s="585"/>
      <c r="BK162" s="470"/>
      <c r="BL162" s="470"/>
      <c r="BM162" s="470"/>
      <c r="BN162" s="470"/>
      <c r="BO162" s="470"/>
      <c r="BP162" s="470"/>
      <c r="BQ162" s="470"/>
      <c r="BR162" s="470"/>
      <c r="BS162" s="470"/>
      <c r="BT162" s="470"/>
      <c r="BU162" s="470"/>
      <c r="BV162" s="470"/>
      <c r="BW162" s="470"/>
      <c r="BX162" s="470"/>
      <c r="BY162" s="470"/>
      <c r="BZ162" s="470"/>
      <c r="CA162" s="470"/>
      <c r="CB162" s="470"/>
    </row>
    <row r="163" spans="1:80" s="579" customFormat="1" ht="24.75" customHeight="1" x14ac:dyDescent="0.2">
      <c r="A163" s="975"/>
      <c r="B163" s="976"/>
      <c r="C163" s="975"/>
      <c r="D163" s="976"/>
      <c r="E163" s="79"/>
      <c r="F163" s="79"/>
      <c r="G163" s="79"/>
      <c r="H163" s="79"/>
      <c r="I163" s="79"/>
      <c r="J163" s="79"/>
      <c r="K163" s="79"/>
      <c r="L163" s="79"/>
      <c r="M163" s="79"/>
      <c r="N163" s="79"/>
      <c r="O163" s="79"/>
      <c r="P163" s="79"/>
      <c r="Q163" s="80"/>
      <c r="R163" s="977"/>
      <c r="S163" s="882"/>
      <c r="T163" s="998"/>
      <c r="U163" s="998"/>
      <c r="V163" s="998"/>
      <c r="W163" s="998"/>
      <c r="X163" s="998"/>
      <c r="Y163" s="998"/>
      <c r="Z163" s="998"/>
      <c r="AA163" s="998"/>
      <c r="AB163" s="998"/>
      <c r="AC163" s="998"/>
      <c r="AD163" s="998"/>
      <c r="AE163" s="998"/>
      <c r="AF163" s="979"/>
      <c r="AG163" s="998"/>
      <c r="AH163" s="998"/>
      <c r="AI163" s="998"/>
      <c r="AJ163" s="998"/>
      <c r="AK163" s="998"/>
      <c r="AL163" s="998"/>
      <c r="AM163" s="998"/>
      <c r="AN163" s="998"/>
      <c r="AO163" s="998"/>
      <c r="AP163" s="998"/>
      <c r="AQ163" s="998"/>
      <c r="AR163" s="998"/>
      <c r="AS163" s="999"/>
      <c r="AT163" s="998"/>
      <c r="AU163" s="998"/>
      <c r="AV163" s="998"/>
      <c r="AW163" s="998"/>
      <c r="AX163" s="998"/>
      <c r="AY163" s="998"/>
      <c r="AZ163" s="998"/>
      <c r="BA163" s="998"/>
      <c r="BB163" s="998"/>
      <c r="BC163" s="998"/>
      <c r="BD163" s="998"/>
      <c r="BE163" s="998"/>
      <c r="BF163" s="999"/>
      <c r="BG163" s="999"/>
      <c r="BH163" s="83"/>
      <c r="BI163" s="83"/>
      <c r="BJ163" s="585"/>
      <c r="BK163" s="470"/>
      <c r="BL163" s="470"/>
      <c r="BM163" s="470"/>
      <c r="BN163" s="470"/>
      <c r="BO163" s="470"/>
      <c r="BP163" s="470"/>
      <c r="BQ163" s="470"/>
      <c r="BR163" s="470"/>
      <c r="BS163" s="470"/>
      <c r="BT163" s="470"/>
      <c r="BU163" s="470"/>
      <c r="BV163" s="470"/>
      <c r="BW163" s="470"/>
      <c r="BX163" s="470"/>
      <c r="BY163" s="470"/>
      <c r="BZ163" s="470"/>
      <c r="CA163" s="470"/>
      <c r="CB163" s="470"/>
    </row>
    <row r="164" spans="1:80" s="579" customFormat="1" ht="24.75" customHeight="1" x14ac:dyDescent="0.2">
      <c r="A164" s="975"/>
      <c r="B164" s="976"/>
      <c r="C164" s="975"/>
      <c r="D164" s="976"/>
      <c r="E164" s="79"/>
      <c r="F164" s="79"/>
      <c r="G164" s="79"/>
      <c r="H164" s="79"/>
      <c r="I164" s="79"/>
      <c r="J164" s="79"/>
      <c r="K164" s="79"/>
      <c r="L164" s="79"/>
      <c r="M164" s="79"/>
      <c r="N164" s="79"/>
      <c r="O164" s="79"/>
      <c r="P164" s="79"/>
      <c r="Q164" s="80"/>
      <c r="R164" s="977"/>
      <c r="S164" s="882"/>
      <c r="T164" s="998"/>
      <c r="U164" s="998"/>
      <c r="V164" s="998"/>
      <c r="W164" s="998"/>
      <c r="X164" s="998"/>
      <c r="Y164" s="998"/>
      <c r="Z164" s="998"/>
      <c r="AA164" s="998"/>
      <c r="AB164" s="998"/>
      <c r="AC164" s="998"/>
      <c r="AD164" s="998"/>
      <c r="AE164" s="998"/>
      <c r="AF164" s="979"/>
      <c r="AG164" s="998"/>
      <c r="AH164" s="998"/>
      <c r="AI164" s="998"/>
      <c r="AJ164" s="998"/>
      <c r="AK164" s="998"/>
      <c r="AL164" s="998"/>
      <c r="AM164" s="998"/>
      <c r="AN164" s="998"/>
      <c r="AO164" s="998"/>
      <c r="AP164" s="998"/>
      <c r="AQ164" s="998"/>
      <c r="AR164" s="998"/>
      <c r="AS164" s="999"/>
      <c r="AT164" s="998"/>
      <c r="AU164" s="998"/>
      <c r="AV164" s="998"/>
      <c r="AW164" s="998"/>
      <c r="AX164" s="998"/>
      <c r="AY164" s="998"/>
      <c r="AZ164" s="998"/>
      <c r="BA164" s="998"/>
      <c r="BB164" s="998"/>
      <c r="BC164" s="998"/>
      <c r="BD164" s="998"/>
      <c r="BE164" s="998"/>
      <c r="BF164" s="999"/>
      <c r="BG164" s="999"/>
      <c r="BH164" s="83"/>
      <c r="BI164" s="83"/>
      <c r="BJ164" s="585"/>
      <c r="BK164" s="470"/>
      <c r="BL164" s="470"/>
      <c r="BM164" s="470"/>
      <c r="BN164" s="470"/>
      <c r="BO164" s="470"/>
      <c r="BP164" s="470"/>
      <c r="BQ164" s="470"/>
      <c r="BR164" s="470"/>
      <c r="BS164" s="470"/>
      <c r="BT164" s="470"/>
      <c r="BU164" s="470"/>
      <c r="BV164" s="470"/>
      <c r="BW164" s="470"/>
      <c r="BX164" s="470"/>
      <c r="BY164" s="470"/>
      <c r="BZ164" s="470"/>
      <c r="CA164" s="470"/>
      <c r="CB164" s="470"/>
    </row>
    <row r="165" spans="1:80" s="579" customFormat="1" ht="24.75" customHeight="1" x14ac:dyDescent="0.2">
      <c r="A165" s="975"/>
      <c r="B165" s="976"/>
      <c r="C165" s="975"/>
      <c r="D165" s="976"/>
      <c r="E165" s="79"/>
      <c r="F165" s="79"/>
      <c r="G165" s="79"/>
      <c r="H165" s="79"/>
      <c r="I165" s="79"/>
      <c r="J165" s="79"/>
      <c r="K165" s="79"/>
      <c r="L165" s="79"/>
      <c r="M165" s="79"/>
      <c r="N165" s="79"/>
      <c r="O165" s="79"/>
      <c r="P165" s="79"/>
      <c r="Q165" s="80"/>
      <c r="R165" s="977"/>
      <c r="S165" s="882"/>
      <c r="T165" s="998"/>
      <c r="U165" s="998"/>
      <c r="V165" s="998"/>
      <c r="W165" s="998"/>
      <c r="X165" s="998"/>
      <c r="Y165" s="998"/>
      <c r="Z165" s="998"/>
      <c r="AA165" s="998"/>
      <c r="AB165" s="998"/>
      <c r="AC165" s="998"/>
      <c r="AD165" s="998"/>
      <c r="AE165" s="998"/>
      <c r="AF165" s="979"/>
      <c r="AG165" s="998"/>
      <c r="AH165" s="998"/>
      <c r="AI165" s="998"/>
      <c r="AJ165" s="998"/>
      <c r="AK165" s="998"/>
      <c r="AL165" s="998"/>
      <c r="AM165" s="998"/>
      <c r="AN165" s="998"/>
      <c r="AO165" s="998"/>
      <c r="AP165" s="998"/>
      <c r="AQ165" s="998"/>
      <c r="AR165" s="998"/>
      <c r="AS165" s="999"/>
      <c r="AT165" s="998"/>
      <c r="AU165" s="998"/>
      <c r="AV165" s="998"/>
      <c r="AW165" s="998"/>
      <c r="AX165" s="998"/>
      <c r="AY165" s="998"/>
      <c r="AZ165" s="998"/>
      <c r="BA165" s="998"/>
      <c r="BB165" s="998"/>
      <c r="BC165" s="998"/>
      <c r="BD165" s="998"/>
      <c r="BE165" s="998"/>
      <c r="BF165" s="999"/>
      <c r="BG165" s="999"/>
      <c r="BH165" s="83"/>
      <c r="BI165" s="83"/>
      <c r="BJ165" s="585"/>
      <c r="BK165" s="470"/>
      <c r="BL165" s="470"/>
      <c r="BM165" s="470"/>
      <c r="BN165" s="470"/>
      <c r="BO165" s="470"/>
      <c r="BP165" s="470"/>
      <c r="BQ165" s="470"/>
      <c r="BR165" s="470"/>
      <c r="BS165" s="470"/>
      <c r="BT165" s="470"/>
      <c r="BU165" s="470"/>
      <c r="BV165" s="470"/>
      <c r="BW165" s="470"/>
      <c r="BX165" s="470"/>
      <c r="BY165" s="470"/>
      <c r="BZ165" s="470"/>
      <c r="CA165" s="470"/>
      <c r="CB165" s="470"/>
    </row>
    <row r="166" spans="1:80" s="579" customFormat="1" ht="24.75" customHeight="1" x14ac:dyDescent="0.2">
      <c r="A166" s="975"/>
      <c r="B166" s="976"/>
      <c r="C166" s="975"/>
      <c r="D166" s="976"/>
      <c r="E166" s="79"/>
      <c r="F166" s="79"/>
      <c r="G166" s="79"/>
      <c r="H166" s="79"/>
      <c r="I166" s="79"/>
      <c r="J166" s="79"/>
      <c r="K166" s="79"/>
      <c r="L166" s="79"/>
      <c r="M166" s="79"/>
      <c r="N166" s="79"/>
      <c r="O166" s="79"/>
      <c r="P166" s="79"/>
      <c r="Q166" s="80"/>
      <c r="R166" s="977"/>
      <c r="S166" s="882"/>
      <c r="T166" s="998"/>
      <c r="U166" s="998"/>
      <c r="V166" s="998"/>
      <c r="W166" s="998"/>
      <c r="X166" s="998"/>
      <c r="Y166" s="998"/>
      <c r="Z166" s="998"/>
      <c r="AA166" s="998"/>
      <c r="AB166" s="998"/>
      <c r="AC166" s="998"/>
      <c r="AD166" s="998"/>
      <c r="AE166" s="998"/>
      <c r="AF166" s="979"/>
      <c r="AG166" s="998"/>
      <c r="AH166" s="998"/>
      <c r="AI166" s="998"/>
      <c r="AJ166" s="998"/>
      <c r="AK166" s="998"/>
      <c r="AL166" s="998"/>
      <c r="AM166" s="998"/>
      <c r="AN166" s="998"/>
      <c r="AO166" s="998"/>
      <c r="AP166" s="998"/>
      <c r="AQ166" s="998"/>
      <c r="AR166" s="998"/>
      <c r="AS166" s="999"/>
      <c r="AT166" s="998"/>
      <c r="AU166" s="998"/>
      <c r="AV166" s="998"/>
      <c r="AW166" s="998"/>
      <c r="AX166" s="998"/>
      <c r="AY166" s="998"/>
      <c r="AZ166" s="998"/>
      <c r="BA166" s="998"/>
      <c r="BB166" s="998"/>
      <c r="BC166" s="998"/>
      <c r="BD166" s="998"/>
      <c r="BE166" s="998"/>
      <c r="BF166" s="999"/>
      <c r="BG166" s="999"/>
      <c r="BH166" s="83"/>
      <c r="BI166" s="83"/>
      <c r="BJ166" s="585"/>
      <c r="BK166" s="470"/>
      <c r="BL166" s="470"/>
      <c r="BM166" s="470"/>
      <c r="BN166" s="470"/>
      <c r="BO166" s="470"/>
      <c r="BP166" s="470"/>
      <c r="BQ166" s="470"/>
      <c r="BR166" s="470"/>
      <c r="BS166" s="470"/>
      <c r="BT166" s="470"/>
      <c r="BU166" s="470"/>
      <c r="BV166" s="470"/>
      <c r="BW166" s="470"/>
      <c r="BX166" s="470"/>
      <c r="BY166" s="470"/>
      <c r="BZ166" s="470"/>
      <c r="CA166" s="470"/>
      <c r="CB166" s="470"/>
    </row>
    <row r="167" spans="1:80" s="579" customFormat="1" ht="24.75" customHeight="1" x14ac:dyDescent="0.2">
      <c r="A167" s="975"/>
      <c r="B167" s="976"/>
      <c r="C167" s="975"/>
      <c r="D167" s="976"/>
      <c r="E167" s="1002"/>
      <c r="F167" s="1002"/>
      <c r="G167" s="1002"/>
      <c r="H167" s="1002"/>
      <c r="I167" s="1002"/>
      <c r="J167" s="1002"/>
      <c r="K167" s="1002"/>
      <c r="L167" s="1002"/>
      <c r="M167" s="1002"/>
      <c r="N167" s="1002"/>
      <c r="O167" s="1002"/>
      <c r="P167" s="1002"/>
      <c r="Q167" s="80"/>
      <c r="R167" s="977"/>
      <c r="S167" s="882"/>
      <c r="T167" s="1003"/>
      <c r="U167" s="1003"/>
      <c r="V167" s="1003"/>
      <c r="W167" s="1003"/>
      <c r="X167" s="1003"/>
      <c r="Y167" s="1003"/>
      <c r="Z167" s="1003"/>
      <c r="AA167" s="1003"/>
      <c r="AB167" s="1003"/>
      <c r="AC167" s="1003"/>
      <c r="AD167" s="1003"/>
      <c r="AE167" s="1003"/>
      <c r="AF167" s="979"/>
      <c r="AG167" s="999"/>
      <c r="AH167" s="999"/>
      <c r="AI167" s="999"/>
      <c r="AJ167" s="999"/>
      <c r="AK167" s="999"/>
      <c r="AL167" s="999"/>
      <c r="AM167" s="999"/>
      <c r="AN167" s="999"/>
      <c r="AO167" s="999"/>
      <c r="AP167" s="999"/>
      <c r="AQ167" s="999"/>
      <c r="AR167" s="999"/>
      <c r="AS167" s="999"/>
      <c r="AT167" s="999"/>
      <c r="AU167" s="999"/>
      <c r="AV167" s="999"/>
      <c r="AW167" s="999"/>
      <c r="AX167" s="999"/>
      <c r="AY167" s="999"/>
      <c r="AZ167" s="999"/>
      <c r="BA167" s="999"/>
      <c r="BB167" s="999"/>
      <c r="BC167" s="999"/>
      <c r="BD167" s="999"/>
      <c r="BE167" s="999"/>
      <c r="BF167" s="999"/>
      <c r="BG167" s="999"/>
      <c r="BH167" s="999"/>
      <c r="BI167" s="999"/>
      <c r="BJ167" s="585"/>
      <c r="BK167" s="470"/>
      <c r="BL167" s="470"/>
      <c r="BM167" s="470"/>
      <c r="BN167" s="470"/>
      <c r="BO167" s="470"/>
      <c r="BP167" s="470"/>
      <c r="BQ167" s="470"/>
      <c r="BR167" s="470"/>
      <c r="BS167" s="470"/>
      <c r="BT167" s="470"/>
      <c r="BU167" s="470"/>
      <c r="BV167" s="470"/>
      <c r="BW167" s="470"/>
      <c r="BX167" s="470"/>
      <c r="BY167" s="470"/>
      <c r="BZ167" s="470"/>
      <c r="CA167" s="470"/>
      <c r="CB167" s="470"/>
    </row>
    <row r="168" spans="1:80" s="579" customFormat="1" ht="24.75" customHeight="1" x14ac:dyDescent="0.2">
      <c r="A168" s="975"/>
      <c r="B168" s="976"/>
      <c r="C168" s="975"/>
      <c r="D168" s="976"/>
      <c r="E168" s="79"/>
      <c r="F168" s="79"/>
      <c r="G168" s="79"/>
      <c r="H168" s="79"/>
      <c r="I168" s="79"/>
      <c r="J168" s="79"/>
      <c r="K168" s="79"/>
      <c r="L168" s="79"/>
      <c r="M168" s="79"/>
      <c r="N168" s="79"/>
      <c r="O168" s="79"/>
      <c r="P168" s="79"/>
      <c r="Q168" s="80"/>
      <c r="R168" s="977"/>
      <c r="S168" s="882"/>
      <c r="T168" s="998"/>
      <c r="U168" s="998"/>
      <c r="V168" s="998"/>
      <c r="W168" s="998"/>
      <c r="X168" s="998"/>
      <c r="Y168" s="998"/>
      <c r="Z168" s="998"/>
      <c r="AA168" s="998"/>
      <c r="AB168" s="998"/>
      <c r="AC168" s="998"/>
      <c r="AD168" s="998"/>
      <c r="AE168" s="998"/>
      <c r="AF168" s="979"/>
      <c r="AG168" s="998"/>
      <c r="AH168" s="998"/>
      <c r="AI168" s="998"/>
      <c r="AJ168" s="998"/>
      <c r="AK168" s="998"/>
      <c r="AL168" s="998"/>
      <c r="AM168" s="998"/>
      <c r="AN168" s="998"/>
      <c r="AO168" s="998"/>
      <c r="AP168" s="998"/>
      <c r="AQ168" s="998"/>
      <c r="AR168" s="998"/>
      <c r="AS168" s="999"/>
      <c r="AT168" s="998"/>
      <c r="AU168" s="998"/>
      <c r="AV168" s="998"/>
      <c r="AW168" s="998"/>
      <c r="AX168" s="998"/>
      <c r="AY168" s="998"/>
      <c r="AZ168" s="998"/>
      <c r="BA168" s="998"/>
      <c r="BB168" s="998"/>
      <c r="BC168" s="998"/>
      <c r="BD168" s="998"/>
      <c r="BE168" s="998"/>
      <c r="BF168" s="999"/>
      <c r="BG168" s="999"/>
      <c r="BH168" s="83"/>
      <c r="BI168" s="83"/>
      <c r="BJ168" s="585"/>
      <c r="BK168" s="470"/>
      <c r="BL168" s="470"/>
      <c r="BM168" s="470"/>
      <c r="BN168" s="470"/>
      <c r="BO168" s="470"/>
      <c r="BP168" s="470"/>
      <c r="BQ168" s="470"/>
      <c r="BR168" s="470"/>
      <c r="BS168" s="470"/>
      <c r="BT168" s="470"/>
      <c r="BU168" s="470"/>
      <c r="BV168" s="470"/>
      <c r="BW168" s="470"/>
      <c r="BX168" s="470"/>
      <c r="BY168" s="470"/>
      <c r="BZ168" s="470"/>
      <c r="CA168" s="470"/>
      <c r="CB168" s="470"/>
    </row>
    <row r="169" spans="1:80" s="579" customFormat="1" ht="24.75" customHeight="1" x14ac:dyDescent="0.2">
      <c r="A169" s="975"/>
      <c r="B169" s="976"/>
      <c r="C169" s="975"/>
      <c r="D169" s="976"/>
      <c r="E169" s="79"/>
      <c r="F169" s="79"/>
      <c r="G169" s="79"/>
      <c r="H169" s="79"/>
      <c r="I169" s="79"/>
      <c r="J169" s="79"/>
      <c r="K169" s="79"/>
      <c r="L169" s="79"/>
      <c r="M169" s="79"/>
      <c r="N169" s="79"/>
      <c r="O169" s="79"/>
      <c r="P169" s="79"/>
      <c r="Q169" s="80"/>
      <c r="R169" s="977"/>
      <c r="S169" s="882"/>
      <c r="T169" s="998"/>
      <c r="U169" s="998"/>
      <c r="V169" s="998"/>
      <c r="W169" s="998"/>
      <c r="X169" s="998"/>
      <c r="Y169" s="998"/>
      <c r="Z169" s="998"/>
      <c r="AA169" s="998"/>
      <c r="AB169" s="998"/>
      <c r="AC169" s="998"/>
      <c r="AD169" s="998"/>
      <c r="AE169" s="998"/>
      <c r="AF169" s="979"/>
      <c r="AG169" s="998"/>
      <c r="AH169" s="998"/>
      <c r="AI169" s="998"/>
      <c r="AJ169" s="998"/>
      <c r="AK169" s="998"/>
      <c r="AL169" s="998"/>
      <c r="AM169" s="998"/>
      <c r="AN169" s="998"/>
      <c r="AO169" s="998"/>
      <c r="AP169" s="998"/>
      <c r="AQ169" s="998"/>
      <c r="AR169" s="998"/>
      <c r="AS169" s="999"/>
      <c r="AT169" s="998"/>
      <c r="AU169" s="998"/>
      <c r="AV169" s="998"/>
      <c r="AW169" s="998"/>
      <c r="AX169" s="998"/>
      <c r="AY169" s="998"/>
      <c r="AZ169" s="998"/>
      <c r="BA169" s="998"/>
      <c r="BB169" s="998"/>
      <c r="BC169" s="998"/>
      <c r="BD169" s="998"/>
      <c r="BE169" s="998"/>
      <c r="BF169" s="999"/>
      <c r="BG169" s="999"/>
      <c r="BH169" s="83"/>
      <c r="BI169" s="83"/>
      <c r="BJ169" s="585"/>
      <c r="BK169" s="470"/>
      <c r="BL169" s="470"/>
      <c r="BM169" s="470"/>
      <c r="BN169" s="470"/>
      <c r="BO169" s="470"/>
      <c r="BP169" s="470"/>
      <c r="BQ169" s="470"/>
      <c r="BR169" s="470"/>
      <c r="BS169" s="470"/>
      <c r="BT169" s="470"/>
      <c r="BU169" s="470"/>
      <c r="BV169" s="470"/>
      <c r="BW169" s="470"/>
      <c r="BX169" s="470"/>
      <c r="BY169" s="470"/>
      <c r="BZ169" s="470"/>
      <c r="CA169" s="470"/>
      <c r="CB169" s="470"/>
    </row>
    <row r="170" spans="1:80" s="579" customFormat="1" ht="24.75" customHeight="1" x14ac:dyDescent="0.2">
      <c r="A170" s="975"/>
      <c r="B170" s="976"/>
      <c r="C170" s="975"/>
      <c r="D170" s="976"/>
      <c r="E170" s="79"/>
      <c r="F170" s="79"/>
      <c r="G170" s="79"/>
      <c r="H170" s="79"/>
      <c r="I170" s="79"/>
      <c r="J170" s="79"/>
      <c r="K170" s="79"/>
      <c r="L170" s="79"/>
      <c r="M170" s="79"/>
      <c r="N170" s="79"/>
      <c r="O170" s="79"/>
      <c r="P170" s="79"/>
      <c r="Q170" s="80"/>
      <c r="R170" s="977"/>
      <c r="S170" s="882"/>
      <c r="T170" s="998"/>
      <c r="U170" s="998"/>
      <c r="V170" s="998"/>
      <c r="W170" s="998"/>
      <c r="X170" s="998"/>
      <c r="Y170" s="998"/>
      <c r="Z170" s="998"/>
      <c r="AA170" s="998"/>
      <c r="AB170" s="998"/>
      <c r="AC170" s="998"/>
      <c r="AD170" s="998"/>
      <c r="AE170" s="998"/>
      <c r="AF170" s="979"/>
      <c r="AG170" s="998"/>
      <c r="AH170" s="998"/>
      <c r="AI170" s="998"/>
      <c r="AJ170" s="998"/>
      <c r="AK170" s="998"/>
      <c r="AL170" s="998"/>
      <c r="AM170" s="998"/>
      <c r="AN170" s="998"/>
      <c r="AO170" s="998"/>
      <c r="AP170" s="998"/>
      <c r="AQ170" s="998"/>
      <c r="AR170" s="998"/>
      <c r="AS170" s="999"/>
      <c r="AT170" s="998"/>
      <c r="AU170" s="998"/>
      <c r="AV170" s="998"/>
      <c r="AW170" s="998"/>
      <c r="AX170" s="998"/>
      <c r="AY170" s="998"/>
      <c r="AZ170" s="998"/>
      <c r="BA170" s="998"/>
      <c r="BB170" s="998"/>
      <c r="BC170" s="998"/>
      <c r="BD170" s="998"/>
      <c r="BE170" s="998"/>
      <c r="BF170" s="999"/>
      <c r="BG170" s="999"/>
      <c r="BH170" s="83"/>
      <c r="BI170" s="83"/>
      <c r="BJ170" s="585"/>
      <c r="BK170" s="470"/>
      <c r="BL170" s="470"/>
      <c r="BM170" s="470"/>
      <c r="BN170" s="470"/>
      <c r="BO170" s="470"/>
      <c r="BP170" s="470"/>
      <c r="BQ170" s="470"/>
      <c r="BR170" s="470"/>
      <c r="BS170" s="470"/>
      <c r="BT170" s="470"/>
      <c r="BU170" s="470"/>
      <c r="BV170" s="470"/>
      <c r="BW170" s="470"/>
      <c r="BX170" s="470"/>
      <c r="BY170" s="470"/>
      <c r="BZ170" s="470"/>
      <c r="CA170" s="470"/>
      <c r="CB170" s="470"/>
    </row>
    <row r="171" spans="1:80" s="579" customFormat="1" ht="24.75" customHeight="1" x14ac:dyDescent="0.2">
      <c r="A171" s="975"/>
      <c r="B171" s="976"/>
      <c r="C171" s="975"/>
      <c r="D171" s="976"/>
      <c r="E171" s="79"/>
      <c r="F171" s="79"/>
      <c r="G171" s="79"/>
      <c r="H171" s="79"/>
      <c r="I171" s="79"/>
      <c r="J171" s="79"/>
      <c r="K171" s="79"/>
      <c r="L171" s="79"/>
      <c r="M171" s="79"/>
      <c r="N171" s="79"/>
      <c r="O171" s="79"/>
      <c r="P171" s="79"/>
      <c r="Q171" s="80"/>
      <c r="R171" s="977"/>
      <c r="S171" s="882"/>
      <c r="T171" s="998"/>
      <c r="U171" s="998"/>
      <c r="V171" s="998"/>
      <c r="W171" s="998"/>
      <c r="X171" s="998"/>
      <c r="Y171" s="998"/>
      <c r="Z171" s="998"/>
      <c r="AA171" s="998"/>
      <c r="AB171" s="998"/>
      <c r="AC171" s="998"/>
      <c r="AD171" s="998"/>
      <c r="AE171" s="998"/>
      <c r="AF171" s="979"/>
      <c r="AG171" s="998"/>
      <c r="AH171" s="998"/>
      <c r="AI171" s="998"/>
      <c r="AJ171" s="998"/>
      <c r="AK171" s="998"/>
      <c r="AL171" s="998"/>
      <c r="AM171" s="998"/>
      <c r="AN171" s="998"/>
      <c r="AO171" s="998"/>
      <c r="AP171" s="998"/>
      <c r="AQ171" s="998"/>
      <c r="AR171" s="998"/>
      <c r="AS171" s="999"/>
      <c r="AT171" s="998"/>
      <c r="AU171" s="998"/>
      <c r="AV171" s="998"/>
      <c r="AW171" s="998"/>
      <c r="AX171" s="998"/>
      <c r="AY171" s="998"/>
      <c r="AZ171" s="998"/>
      <c r="BA171" s="998"/>
      <c r="BB171" s="998"/>
      <c r="BC171" s="998"/>
      <c r="BD171" s="998"/>
      <c r="BE171" s="998"/>
      <c r="BF171" s="999"/>
      <c r="BG171" s="999"/>
      <c r="BH171" s="83"/>
      <c r="BI171" s="83"/>
      <c r="BJ171" s="585"/>
      <c r="BK171" s="470"/>
      <c r="BL171" s="470"/>
      <c r="BM171" s="470"/>
      <c r="BN171" s="470"/>
      <c r="BO171" s="470"/>
      <c r="BP171" s="470"/>
      <c r="BQ171" s="470"/>
      <c r="BR171" s="470"/>
      <c r="BS171" s="470"/>
      <c r="BT171" s="470"/>
      <c r="BU171" s="470"/>
      <c r="BV171" s="470"/>
      <c r="BW171" s="470"/>
      <c r="BX171" s="470"/>
      <c r="BY171" s="470"/>
      <c r="BZ171" s="470"/>
      <c r="CA171" s="470"/>
      <c r="CB171" s="470"/>
    </row>
    <row r="172" spans="1:80" s="579" customFormat="1" ht="24.75" customHeight="1" x14ac:dyDescent="0.2">
      <c r="A172" s="975"/>
      <c r="B172" s="976"/>
      <c r="C172" s="975"/>
      <c r="D172" s="976"/>
      <c r="E172" s="79"/>
      <c r="F172" s="79"/>
      <c r="G172" s="79"/>
      <c r="H172" s="79"/>
      <c r="I172" s="79"/>
      <c r="J172" s="79"/>
      <c r="K172" s="79"/>
      <c r="L172" s="79"/>
      <c r="M172" s="79"/>
      <c r="N172" s="79"/>
      <c r="O172" s="79"/>
      <c r="P172" s="79"/>
      <c r="Q172" s="80"/>
      <c r="R172" s="977"/>
      <c r="S172" s="882"/>
      <c r="T172" s="998"/>
      <c r="U172" s="998"/>
      <c r="V172" s="998"/>
      <c r="W172" s="998"/>
      <c r="X172" s="998"/>
      <c r="Y172" s="998"/>
      <c r="Z172" s="998"/>
      <c r="AA172" s="998"/>
      <c r="AB172" s="998"/>
      <c r="AC172" s="998"/>
      <c r="AD172" s="998"/>
      <c r="AE172" s="998"/>
      <c r="AF172" s="979"/>
      <c r="AG172" s="998"/>
      <c r="AH172" s="998"/>
      <c r="AI172" s="998"/>
      <c r="AJ172" s="998"/>
      <c r="AK172" s="998"/>
      <c r="AL172" s="998"/>
      <c r="AM172" s="998"/>
      <c r="AN172" s="998"/>
      <c r="AO172" s="998"/>
      <c r="AP172" s="998"/>
      <c r="AQ172" s="998"/>
      <c r="AR172" s="998"/>
      <c r="AS172" s="999"/>
      <c r="AT172" s="998"/>
      <c r="AU172" s="998"/>
      <c r="AV172" s="998"/>
      <c r="AW172" s="998"/>
      <c r="AX172" s="998"/>
      <c r="AY172" s="998"/>
      <c r="AZ172" s="998"/>
      <c r="BA172" s="998"/>
      <c r="BB172" s="998"/>
      <c r="BC172" s="998"/>
      <c r="BD172" s="998"/>
      <c r="BE172" s="998"/>
      <c r="BF172" s="999"/>
      <c r="BG172" s="999"/>
      <c r="BH172" s="83"/>
      <c r="BI172" s="83"/>
      <c r="BJ172" s="585"/>
      <c r="BK172" s="470"/>
      <c r="BL172" s="470"/>
      <c r="BM172" s="470"/>
      <c r="BN172" s="470"/>
      <c r="BO172" s="470"/>
      <c r="BP172" s="470"/>
      <c r="BQ172" s="470"/>
      <c r="BR172" s="470"/>
      <c r="BS172" s="470"/>
      <c r="BT172" s="470"/>
      <c r="BU172" s="470"/>
      <c r="BV172" s="470"/>
      <c r="BW172" s="470"/>
      <c r="BX172" s="470"/>
      <c r="BY172" s="470"/>
      <c r="BZ172" s="470"/>
      <c r="CA172" s="470"/>
      <c r="CB172" s="470"/>
    </row>
    <row r="173" spans="1:80" s="579" customFormat="1" ht="24.75" customHeight="1" x14ac:dyDescent="0.2">
      <c r="A173" s="975"/>
      <c r="B173" s="976"/>
      <c r="C173" s="975"/>
      <c r="D173" s="976"/>
      <c r="E173" s="79"/>
      <c r="F173" s="79"/>
      <c r="G173" s="79"/>
      <c r="H173" s="79"/>
      <c r="I173" s="79"/>
      <c r="J173" s="79"/>
      <c r="K173" s="79"/>
      <c r="L173" s="79"/>
      <c r="M173" s="79"/>
      <c r="N173" s="79"/>
      <c r="O173" s="79"/>
      <c r="P173" s="79"/>
      <c r="Q173" s="80"/>
      <c r="R173" s="977"/>
      <c r="S173" s="882"/>
      <c r="T173" s="998"/>
      <c r="U173" s="998"/>
      <c r="V173" s="998"/>
      <c r="W173" s="998"/>
      <c r="X173" s="998"/>
      <c r="Y173" s="998"/>
      <c r="Z173" s="998"/>
      <c r="AA173" s="998"/>
      <c r="AB173" s="998"/>
      <c r="AC173" s="998"/>
      <c r="AD173" s="998"/>
      <c r="AE173" s="998"/>
      <c r="AF173" s="979"/>
      <c r="AG173" s="998"/>
      <c r="AH173" s="998"/>
      <c r="AI173" s="998"/>
      <c r="AJ173" s="998"/>
      <c r="AK173" s="998"/>
      <c r="AL173" s="998"/>
      <c r="AM173" s="998"/>
      <c r="AN173" s="998"/>
      <c r="AO173" s="998"/>
      <c r="AP173" s="998"/>
      <c r="AQ173" s="998"/>
      <c r="AR173" s="998"/>
      <c r="AS173" s="999"/>
      <c r="AT173" s="998"/>
      <c r="AU173" s="998"/>
      <c r="AV173" s="998"/>
      <c r="AW173" s="998"/>
      <c r="AX173" s="998"/>
      <c r="AY173" s="998"/>
      <c r="AZ173" s="998"/>
      <c r="BA173" s="998"/>
      <c r="BB173" s="998"/>
      <c r="BC173" s="998"/>
      <c r="BD173" s="998"/>
      <c r="BE173" s="998"/>
      <c r="BF173" s="999"/>
      <c r="BG173" s="999"/>
      <c r="BH173" s="83"/>
      <c r="BI173" s="83"/>
      <c r="BJ173" s="585"/>
      <c r="BK173" s="470"/>
      <c r="BL173" s="470"/>
      <c r="BM173" s="470"/>
      <c r="BN173" s="470"/>
      <c r="BO173" s="470"/>
      <c r="BP173" s="470"/>
      <c r="BQ173" s="470"/>
      <c r="BR173" s="470"/>
      <c r="BS173" s="470"/>
      <c r="BT173" s="470"/>
      <c r="BU173" s="470"/>
      <c r="BV173" s="470"/>
      <c r="BW173" s="470"/>
      <c r="BX173" s="470"/>
      <c r="BY173" s="470"/>
      <c r="BZ173" s="470"/>
      <c r="CA173" s="470"/>
      <c r="CB173" s="470"/>
    </row>
    <row r="174" spans="1:80" s="579" customFormat="1" ht="24.75" customHeight="1" x14ac:dyDescent="0.2">
      <c r="A174" s="975"/>
      <c r="B174" s="976"/>
      <c r="C174" s="975"/>
      <c r="D174" s="976"/>
      <c r="E174" s="79"/>
      <c r="F174" s="79"/>
      <c r="G174" s="79"/>
      <c r="H174" s="79"/>
      <c r="I174" s="79"/>
      <c r="J174" s="79"/>
      <c r="K174" s="79"/>
      <c r="L174" s="79"/>
      <c r="M174" s="79"/>
      <c r="N174" s="79"/>
      <c r="O174" s="79"/>
      <c r="P174" s="79"/>
      <c r="Q174" s="80"/>
      <c r="R174" s="977"/>
      <c r="S174" s="882"/>
      <c r="T174" s="998"/>
      <c r="U174" s="998"/>
      <c r="V174" s="998"/>
      <c r="W174" s="998"/>
      <c r="X174" s="998"/>
      <c r="Y174" s="998"/>
      <c r="Z174" s="998"/>
      <c r="AA174" s="998"/>
      <c r="AB174" s="998"/>
      <c r="AC174" s="998"/>
      <c r="AD174" s="998"/>
      <c r="AE174" s="998"/>
      <c r="AF174" s="979"/>
      <c r="AG174" s="998"/>
      <c r="AH174" s="998"/>
      <c r="AI174" s="998"/>
      <c r="AJ174" s="998"/>
      <c r="AK174" s="998"/>
      <c r="AL174" s="998"/>
      <c r="AM174" s="998"/>
      <c r="AN174" s="998"/>
      <c r="AO174" s="998"/>
      <c r="AP174" s="998"/>
      <c r="AQ174" s="998"/>
      <c r="AR174" s="998"/>
      <c r="AS174" s="999"/>
      <c r="AT174" s="998"/>
      <c r="AU174" s="998"/>
      <c r="AV174" s="998"/>
      <c r="AW174" s="998"/>
      <c r="AX174" s="998"/>
      <c r="AY174" s="998"/>
      <c r="AZ174" s="998"/>
      <c r="BA174" s="998"/>
      <c r="BB174" s="998"/>
      <c r="BC174" s="998"/>
      <c r="BD174" s="998"/>
      <c r="BE174" s="998"/>
      <c r="BF174" s="999"/>
      <c r="BG174" s="999"/>
      <c r="BH174" s="83"/>
      <c r="BI174" s="83"/>
      <c r="BJ174" s="585"/>
      <c r="BK174" s="470"/>
      <c r="BL174" s="470"/>
      <c r="BM174" s="470"/>
      <c r="BN174" s="470"/>
      <c r="BO174" s="470"/>
      <c r="BP174" s="470"/>
      <c r="BQ174" s="470"/>
      <c r="BR174" s="470"/>
      <c r="BS174" s="470"/>
      <c r="BT174" s="470"/>
      <c r="BU174" s="470"/>
      <c r="BV174" s="470"/>
      <c r="BW174" s="470"/>
      <c r="BX174" s="470"/>
      <c r="BY174" s="470"/>
      <c r="BZ174" s="470"/>
      <c r="CA174" s="470"/>
      <c r="CB174" s="470"/>
    </row>
    <row r="175" spans="1:80" s="579" customFormat="1" ht="24.75" customHeight="1" x14ac:dyDescent="0.2">
      <c r="A175" s="975"/>
      <c r="B175" s="976"/>
      <c r="C175" s="975"/>
      <c r="D175" s="976"/>
      <c r="E175" s="79"/>
      <c r="F175" s="79"/>
      <c r="G175" s="79"/>
      <c r="H175" s="79"/>
      <c r="I175" s="79"/>
      <c r="J175" s="79"/>
      <c r="K175" s="79"/>
      <c r="L175" s="79"/>
      <c r="M175" s="79"/>
      <c r="N175" s="79"/>
      <c r="O175" s="79"/>
      <c r="P175" s="79"/>
      <c r="Q175" s="80"/>
      <c r="R175" s="977"/>
      <c r="S175" s="882"/>
      <c r="T175" s="998"/>
      <c r="U175" s="998"/>
      <c r="V175" s="998"/>
      <c r="W175" s="998"/>
      <c r="X175" s="998"/>
      <c r="Y175" s="998"/>
      <c r="Z175" s="998"/>
      <c r="AA175" s="998"/>
      <c r="AB175" s="998"/>
      <c r="AC175" s="998"/>
      <c r="AD175" s="998"/>
      <c r="AE175" s="998"/>
      <c r="AF175" s="979"/>
      <c r="AG175" s="998"/>
      <c r="AH175" s="998"/>
      <c r="AI175" s="998"/>
      <c r="AJ175" s="998"/>
      <c r="AK175" s="998"/>
      <c r="AL175" s="998"/>
      <c r="AM175" s="998"/>
      <c r="AN175" s="998"/>
      <c r="AO175" s="998"/>
      <c r="AP175" s="998"/>
      <c r="AQ175" s="998"/>
      <c r="AR175" s="998"/>
      <c r="AS175" s="999"/>
      <c r="AT175" s="998"/>
      <c r="AU175" s="998"/>
      <c r="AV175" s="998"/>
      <c r="AW175" s="998"/>
      <c r="AX175" s="998"/>
      <c r="AY175" s="998"/>
      <c r="AZ175" s="998"/>
      <c r="BA175" s="998"/>
      <c r="BB175" s="998"/>
      <c r="BC175" s="998"/>
      <c r="BD175" s="998"/>
      <c r="BE175" s="998"/>
      <c r="BF175" s="999"/>
      <c r="BG175" s="999"/>
      <c r="BH175" s="83"/>
      <c r="BI175" s="83"/>
      <c r="BJ175" s="585"/>
      <c r="BK175" s="470"/>
      <c r="BL175" s="470"/>
      <c r="BM175" s="470"/>
      <c r="BN175" s="470"/>
      <c r="BO175" s="470"/>
      <c r="BP175" s="470"/>
      <c r="BQ175" s="470"/>
      <c r="BR175" s="470"/>
      <c r="BS175" s="470"/>
      <c r="BT175" s="470"/>
      <c r="BU175" s="470"/>
      <c r="BV175" s="470"/>
      <c r="BW175" s="470"/>
      <c r="BX175" s="470"/>
      <c r="BY175" s="470"/>
      <c r="BZ175" s="470"/>
      <c r="CA175" s="470"/>
      <c r="CB175" s="470"/>
    </row>
    <row r="176" spans="1:80" s="579" customFormat="1" ht="24.75" customHeight="1" x14ac:dyDescent="0.2">
      <c r="A176" s="975"/>
      <c r="B176" s="976"/>
      <c r="C176" s="975"/>
      <c r="D176" s="976"/>
      <c r="E176" s="79"/>
      <c r="F176" s="79"/>
      <c r="G176" s="79"/>
      <c r="H176" s="79"/>
      <c r="I176" s="79"/>
      <c r="J176" s="79"/>
      <c r="K176" s="79"/>
      <c r="L176" s="79"/>
      <c r="M176" s="79"/>
      <c r="N176" s="79"/>
      <c r="O176" s="79"/>
      <c r="P176" s="79"/>
      <c r="Q176" s="80"/>
      <c r="R176" s="977"/>
      <c r="S176" s="882"/>
      <c r="T176" s="998"/>
      <c r="U176" s="998"/>
      <c r="V176" s="998"/>
      <c r="W176" s="998"/>
      <c r="X176" s="998"/>
      <c r="Y176" s="998"/>
      <c r="Z176" s="998"/>
      <c r="AA176" s="998"/>
      <c r="AB176" s="998"/>
      <c r="AC176" s="998"/>
      <c r="AD176" s="998"/>
      <c r="AE176" s="998"/>
      <c r="AF176" s="979"/>
      <c r="AG176" s="998"/>
      <c r="AH176" s="998"/>
      <c r="AI176" s="998"/>
      <c r="AJ176" s="998"/>
      <c r="AK176" s="998"/>
      <c r="AL176" s="998"/>
      <c r="AM176" s="998"/>
      <c r="AN176" s="998"/>
      <c r="AO176" s="998"/>
      <c r="AP176" s="998"/>
      <c r="AQ176" s="998"/>
      <c r="AR176" s="998"/>
      <c r="AS176" s="999"/>
      <c r="AT176" s="998"/>
      <c r="AU176" s="998"/>
      <c r="AV176" s="998"/>
      <c r="AW176" s="998"/>
      <c r="AX176" s="998"/>
      <c r="AY176" s="998"/>
      <c r="AZ176" s="998"/>
      <c r="BA176" s="998"/>
      <c r="BB176" s="998"/>
      <c r="BC176" s="998"/>
      <c r="BD176" s="998"/>
      <c r="BE176" s="998"/>
      <c r="BF176" s="999"/>
      <c r="BG176" s="999"/>
      <c r="BH176" s="83"/>
      <c r="BI176" s="83"/>
      <c r="BJ176" s="585"/>
      <c r="BK176" s="470"/>
      <c r="BL176" s="470"/>
      <c r="BM176" s="470"/>
      <c r="BN176" s="470"/>
      <c r="BO176" s="470"/>
      <c r="BP176" s="470"/>
      <c r="BQ176" s="470"/>
      <c r="BR176" s="470"/>
      <c r="BS176" s="470"/>
      <c r="BT176" s="470"/>
      <c r="BU176" s="470"/>
      <c r="BV176" s="470"/>
      <c r="BW176" s="470"/>
      <c r="BX176" s="470"/>
      <c r="BY176" s="470"/>
      <c r="BZ176" s="470"/>
      <c r="CA176" s="470"/>
      <c r="CB176" s="470"/>
    </row>
    <row r="177" spans="1:80" s="579" customFormat="1" ht="24.75" customHeight="1" x14ac:dyDescent="0.2">
      <c r="A177" s="975"/>
      <c r="B177" s="976"/>
      <c r="C177" s="975"/>
      <c r="D177" s="976"/>
      <c r="E177" s="79"/>
      <c r="F177" s="79"/>
      <c r="G177" s="79"/>
      <c r="H177" s="79"/>
      <c r="I177" s="79"/>
      <c r="J177" s="79"/>
      <c r="K177" s="79"/>
      <c r="L177" s="79"/>
      <c r="M177" s="79"/>
      <c r="N177" s="79"/>
      <c r="O177" s="79"/>
      <c r="P177" s="79"/>
      <c r="Q177" s="80"/>
      <c r="R177" s="977"/>
      <c r="S177" s="882"/>
      <c r="T177" s="998"/>
      <c r="U177" s="998"/>
      <c r="V177" s="998"/>
      <c r="W177" s="998"/>
      <c r="X177" s="998"/>
      <c r="Y177" s="998"/>
      <c r="Z177" s="998"/>
      <c r="AA177" s="998"/>
      <c r="AB177" s="998"/>
      <c r="AC177" s="998"/>
      <c r="AD177" s="998"/>
      <c r="AE177" s="998"/>
      <c r="AF177" s="979"/>
      <c r="AG177" s="998"/>
      <c r="AH177" s="998"/>
      <c r="AI177" s="998"/>
      <c r="AJ177" s="998"/>
      <c r="AK177" s="998"/>
      <c r="AL177" s="998"/>
      <c r="AM177" s="998"/>
      <c r="AN177" s="998"/>
      <c r="AO177" s="998"/>
      <c r="AP177" s="998"/>
      <c r="AQ177" s="998"/>
      <c r="AR177" s="998"/>
      <c r="AS177" s="999"/>
      <c r="AT177" s="998"/>
      <c r="AU177" s="998"/>
      <c r="AV177" s="998"/>
      <c r="AW177" s="998"/>
      <c r="AX177" s="998"/>
      <c r="AY177" s="998"/>
      <c r="AZ177" s="998"/>
      <c r="BA177" s="998"/>
      <c r="BB177" s="998"/>
      <c r="BC177" s="998"/>
      <c r="BD177" s="998"/>
      <c r="BE177" s="998"/>
      <c r="BF177" s="999"/>
      <c r="BG177" s="999"/>
      <c r="BH177" s="83"/>
      <c r="BI177" s="83"/>
      <c r="BJ177" s="585"/>
      <c r="BK177" s="470"/>
      <c r="BL177" s="470"/>
      <c r="BM177" s="470"/>
      <c r="BN177" s="470"/>
      <c r="BO177" s="470"/>
      <c r="BP177" s="470"/>
      <c r="BQ177" s="470"/>
      <c r="BR177" s="470"/>
      <c r="BS177" s="470"/>
      <c r="BT177" s="470"/>
      <c r="BU177" s="470"/>
      <c r="BV177" s="470"/>
      <c r="BW177" s="470"/>
      <c r="BX177" s="470"/>
      <c r="BY177" s="470"/>
      <c r="BZ177" s="470"/>
      <c r="CA177" s="470"/>
      <c r="CB177" s="470"/>
    </row>
    <row r="178" spans="1:80" s="579" customFormat="1" ht="24.75" customHeight="1" x14ac:dyDescent="0.2">
      <c r="A178" s="975"/>
      <c r="B178" s="976"/>
      <c r="C178" s="975"/>
      <c r="D178" s="976"/>
      <c r="E178" s="79"/>
      <c r="F178" s="79"/>
      <c r="G178" s="79"/>
      <c r="H178" s="79"/>
      <c r="I178" s="79"/>
      <c r="J178" s="79"/>
      <c r="K178" s="79"/>
      <c r="L178" s="79"/>
      <c r="M178" s="79"/>
      <c r="N178" s="79"/>
      <c r="O178" s="79"/>
      <c r="P178" s="79"/>
      <c r="Q178" s="80"/>
      <c r="R178" s="977"/>
      <c r="S178" s="882"/>
      <c r="T178" s="998"/>
      <c r="U178" s="998"/>
      <c r="V178" s="998"/>
      <c r="W178" s="998"/>
      <c r="X178" s="998"/>
      <c r="Y178" s="998"/>
      <c r="Z178" s="998"/>
      <c r="AA178" s="998"/>
      <c r="AB178" s="998"/>
      <c r="AC178" s="998"/>
      <c r="AD178" s="998"/>
      <c r="AE178" s="998"/>
      <c r="AF178" s="979"/>
      <c r="AG178" s="998"/>
      <c r="AH178" s="998"/>
      <c r="AI178" s="998"/>
      <c r="AJ178" s="998"/>
      <c r="AK178" s="998"/>
      <c r="AL178" s="998"/>
      <c r="AM178" s="998"/>
      <c r="AN178" s="998"/>
      <c r="AO178" s="998"/>
      <c r="AP178" s="998"/>
      <c r="AQ178" s="998"/>
      <c r="AR178" s="998"/>
      <c r="AS178" s="999"/>
      <c r="AT178" s="998"/>
      <c r="AU178" s="998"/>
      <c r="AV178" s="998"/>
      <c r="AW178" s="998"/>
      <c r="AX178" s="998"/>
      <c r="AY178" s="998"/>
      <c r="AZ178" s="998"/>
      <c r="BA178" s="998"/>
      <c r="BB178" s="998"/>
      <c r="BC178" s="998"/>
      <c r="BD178" s="998"/>
      <c r="BE178" s="998"/>
      <c r="BF178" s="999"/>
      <c r="BG178" s="999"/>
      <c r="BH178" s="83"/>
      <c r="BI178" s="83"/>
      <c r="BJ178" s="585"/>
      <c r="BK178" s="470"/>
      <c r="BL178" s="470"/>
      <c r="BM178" s="470"/>
      <c r="BN178" s="470"/>
      <c r="BO178" s="470"/>
      <c r="BP178" s="470"/>
      <c r="BQ178" s="470"/>
      <c r="BR178" s="470"/>
      <c r="BS178" s="470"/>
      <c r="BT178" s="470"/>
      <c r="BU178" s="470"/>
      <c r="BV178" s="470"/>
      <c r="BW178" s="470"/>
      <c r="BX178" s="470"/>
      <c r="BY178" s="470"/>
      <c r="BZ178" s="470"/>
      <c r="CA178" s="470"/>
      <c r="CB178" s="470"/>
    </row>
    <row r="179" spans="1:80" s="579" customFormat="1" ht="24.75" customHeight="1" x14ac:dyDescent="0.2">
      <c r="A179" s="975"/>
      <c r="B179" s="976"/>
      <c r="C179" s="975"/>
      <c r="D179" s="976"/>
      <c r="E179" s="79"/>
      <c r="F179" s="79"/>
      <c r="G179" s="79"/>
      <c r="H179" s="79"/>
      <c r="I179" s="79"/>
      <c r="J179" s="79"/>
      <c r="K179" s="79"/>
      <c r="L179" s="79"/>
      <c r="M179" s="79"/>
      <c r="N179" s="79"/>
      <c r="O179" s="79"/>
      <c r="P179" s="79"/>
      <c r="Q179" s="80"/>
      <c r="R179" s="977"/>
      <c r="S179" s="882"/>
      <c r="T179" s="998"/>
      <c r="U179" s="998"/>
      <c r="V179" s="998"/>
      <c r="W179" s="998"/>
      <c r="X179" s="998"/>
      <c r="Y179" s="998"/>
      <c r="Z179" s="998"/>
      <c r="AA179" s="998"/>
      <c r="AB179" s="998"/>
      <c r="AC179" s="998"/>
      <c r="AD179" s="998"/>
      <c r="AE179" s="998"/>
      <c r="AF179" s="979"/>
      <c r="AG179" s="998"/>
      <c r="AH179" s="998"/>
      <c r="AI179" s="998"/>
      <c r="AJ179" s="998"/>
      <c r="AK179" s="998"/>
      <c r="AL179" s="998"/>
      <c r="AM179" s="998"/>
      <c r="AN179" s="998"/>
      <c r="AO179" s="998"/>
      <c r="AP179" s="998"/>
      <c r="AQ179" s="998"/>
      <c r="AR179" s="998"/>
      <c r="AS179" s="999"/>
      <c r="AT179" s="998"/>
      <c r="AU179" s="998"/>
      <c r="AV179" s="998"/>
      <c r="AW179" s="998"/>
      <c r="AX179" s="998"/>
      <c r="AY179" s="998"/>
      <c r="AZ179" s="998"/>
      <c r="BA179" s="998"/>
      <c r="BB179" s="998"/>
      <c r="BC179" s="998"/>
      <c r="BD179" s="998"/>
      <c r="BE179" s="998"/>
      <c r="BF179" s="999"/>
      <c r="BG179" s="999"/>
      <c r="BH179" s="83"/>
      <c r="BI179" s="83"/>
      <c r="BJ179" s="585"/>
      <c r="BK179" s="470"/>
      <c r="BL179" s="470"/>
      <c r="BM179" s="470"/>
      <c r="BN179" s="470"/>
      <c r="BO179" s="470"/>
      <c r="BP179" s="470"/>
      <c r="BQ179" s="470"/>
      <c r="BR179" s="470"/>
      <c r="BS179" s="470"/>
      <c r="BT179" s="470"/>
      <c r="BU179" s="470"/>
      <c r="BV179" s="470"/>
      <c r="BW179" s="470"/>
      <c r="BX179" s="470"/>
      <c r="BY179" s="470"/>
      <c r="BZ179" s="470"/>
      <c r="CA179" s="470"/>
      <c r="CB179" s="470"/>
    </row>
    <row r="180" spans="1:80" s="579" customFormat="1" ht="24.75" customHeight="1" x14ac:dyDescent="0.2">
      <c r="A180" s="975"/>
      <c r="B180" s="976"/>
      <c r="C180" s="975"/>
      <c r="D180" s="976"/>
      <c r="E180" s="1000"/>
      <c r="F180" s="1000"/>
      <c r="G180" s="1000"/>
      <c r="H180" s="1000"/>
      <c r="I180" s="1000"/>
      <c r="J180" s="1000"/>
      <c r="K180" s="1000"/>
      <c r="L180" s="1000"/>
      <c r="M180" s="1000"/>
      <c r="N180" s="1000"/>
      <c r="O180" s="1000"/>
      <c r="P180" s="1000"/>
      <c r="Q180" s="1000"/>
      <c r="R180" s="977"/>
      <c r="S180" s="882"/>
      <c r="T180" s="1001"/>
      <c r="U180" s="1001"/>
      <c r="V180" s="1001"/>
      <c r="W180" s="1001"/>
      <c r="X180" s="1001"/>
      <c r="Y180" s="1001"/>
      <c r="Z180" s="1001"/>
      <c r="AA180" s="1001"/>
      <c r="AB180" s="1001"/>
      <c r="AC180" s="1001"/>
      <c r="AD180" s="1001"/>
      <c r="AE180" s="1001"/>
      <c r="AF180" s="979"/>
      <c r="AG180" s="999"/>
      <c r="AH180" s="999"/>
      <c r="AI180" s="999"/>
      <c r="AJ180" s="999"/>
      <c r="AK180" s="999"/>
      <c r="AL180" s="999"/>
      <c r="AM180" s="999"/>
      <c r="AN180" s="999"/>
      <c r="AO180" s="999"/>
      <c r="AP180" s="999"/>
      <c r="AQ180" s="999"/>
      <c r="AR180" s="999"/>
      <c r="AS180" s="999"/>
      <c r="AT180" s="999"/>
      <c r="AU180" s="999"/>
      <c r="AV180" s="999"/>
      <c r="AW180" s="999"/>
      <c r="AX180" s="999"/>
      <c r="AY180" s="999"/>
      <c r="AZ180" s="999"/>
      <c r="BA180" s="999"/>
      <c r="BB180" s="999"/>
      <c r="BC180" s="999"/>
      <c r="BD180" s="999"/>
      <c r="BE180" s="999"/>
      <c r="BF180" s="999"/>
      <c r="BG180" s="999"/>
      <c r="BH180" s="999"/>
      <c r="BI180" s="999"/>
      <c r="BJ180" s="585"/>
      <c r="BK180" s="470"/>
      <c r="BL180" s="470"/>
      <c r="BM180" s="470"/>
      <c r="BN180" s="470"/>
      <c r="BO180" s="470"/>
      <c r="BP180" s="470"/>
      <c r="BQ180" s="470"/>
      <c r="BR180" s="470"/>
      <c r="BS180" s="470"/>
      <c r="BT180" s="470"/>
      <c r="BU180" s="470"/>
      <c r="BV180" s="470"/>
      <c r="BW180" s="470"/>
      <c r="BX180" s="470"/>
      <c r="BY180" s="470"/>
      <c r="BZ180" s="470"/>
      <c r="CA180" s="470"/>
      <c r="CB180" s="470"/>
    </row>
    <row r="181" spans="1:80" s="579" customFormat="1" ht="24.75" customHeight="1" x14ac:dyDescent="0.2">
      <c r="A181" s="975"/>
      <c r="B181" s="976"/>
      <c r="C181" s="975"/>
      <c r="D181" s="976"/>
      <c r="E181" s="1000"/>
      <c r="F181" s="1000"/>
      <c r="G181" s="1000"/>
      <c r="H181" s="1000"/>
      <c r="I181" s="1000"/>
      <c r="J181" s="1000"/>
      <c r="K181" s="1000"/>
      <c r="L181" s="1000"/>
      <c r="M181" s="1000"/>
      <c r="N181" s="1000"/>
      <c r="O181" s="1000"/>
      <c r="P181" s="1000"/>
      <c r="Q181" s="1000"/>
      <c r="R181" s="977"/>
      <c r="S181" s="882"/>
      <c r="T181" s="1001"/>
      <c r="U181" s="1001"/>
      <c r="V181" s="1001"/>
      <c r="W181" s="1001"/>
      <c r="X181" s="1001"/>
      <c r="Y181" s="1001"/>
      <c r="Z181" s="1001"/>
      <c r="AA181" s="1001"/>
      <c r="AB181" s="1001"/>
      <c r="AC181" s="1001"/>
      <c r="AD181" s="1001"/>
      <c r="AE181" s="1001"/>
      <c r="AF181" s="979"/>
      <c r="AG181" s="999"/>
      <c r="AH181" s="999"/>
      <c r="AI181" s="999"/>
      <c r="AJ181" s="999"/>
      <c r="AK181" s="999"/>
      <c r="AL181" s="999"/>
      <c r="AM181" s="999"/>
      <c r="AN181" s="999"/>
      <c r="AO181" s="999"/>
      <c r="AP181" s="999"/>
      <c r="AQ181" s="999"/>
      <c r="AR181" s="999"/>
      <c r="AS181" s="999"/>
      <c r="AT181" s="999"/>
      <c r="AU181" s="999"/>
      <c r="AV181" s="999"/>
      <c r="AW181" s="999"/>
      <c r="AX181" s="999"/>
      <c r="AY181" s="999"/>
      <c r="AZ181" s="999"/>
      <c r="BA181" s="999"/>
      <c r="BB181" s="999"/>
      <c r="BC181" s="999"/>
      <c r="BD181" s="999"/>
      <c r="BE181" s="999"/>
      <c r="BF181" s="999"/>
      <c r="BG181" s="999"/>
      <c r="BH181" s="999"/>
      <c r="BI181" s="999"/>
      <c r="BJ181" s="585"/>
      <c r="BK181" s="470"/>
      <c r="BL181" s="470"/>
      <c r="BM181" s="470"/>
      <c r="BN181" s="470"/>
      <c r="BO181" s="470"/>
      <c r="BP181" s="470"/>
      <c r="BQ181" s="470"/>
      <c r="BR181" s="470"/>
      <c r="BS181" s="470"/>
      <c r="BT181" s="470"/>
      <c r="BU181" s="470"/>
      <c r="BV181" s="470"/>
      <c r="BW181" s="470"/>
      <c r="BX181" s="470"/>
      <c r="BY181" s="470"/>
      <c r="BZ181" s="470"/>
      <c r="CA181" s="470"/>
      <c r="CB181" s="470"/>
    </row>
    <row r="182" spans="1:80" s="579" customFormat="1" ht="24.75" customHeight="1" x14ac:dyDescent="0.2">
      <c r="A182" s="975"/>
      <c r="B182" s="976"/>
      <c r="C182" s="975"/>
      <c r="D182" s="976"/>
      <c r="E182" s="1002"/>
      <c r="F182" s="1002"/>
      <c r="G182" s="1002"/>
      <c r="H182" s="1002"/>
      <c r="I182" s="1002"/>
      <c r="J182" s="1002"/>
      <c r="K182" s="1002"/>
      <c r="L182" s="1002"/>
      <c r="M182" s="1002"/>
      <c r="N182" s="1002"/>
      <c r="O182" s="1002"/>
      <c r="P182" s="1002"/>
      <c r="Q182" s="1000"/>
      <c r="R182" s="977"/>
      <c r="S182" s="882"/>
      <c r="T182" s="998"/>
      <c r="U182" s="998"/>
      <c r="V182" s="998"/>
      <c r="W182" s="998"/>
      <c r="X182" s="998"/>
      <c r="Y182" s="998"/>
      <c r="Z182" s="998"/>
      <c r="AA182" s="998"/>
      <c r="AB182" s="998"/>
      <c r="AC182" s="998"/>
      <c r="AD182" s="998"/>
      <c r="AE182" s="998"/>
      <c r="AF182" s="979"/>
      <c r="AG182" s="998"/>
      <c r="AH182" s="998"/>
      <c r="AI182" s="998"/>
      <c r="AJ182" s="998"/>
      <c r="AK182" s="998"/>
      <c r="AL182" s="998"/>
      <c r="AM182" s="998"/>
      <c r="AN182" s="998"/>
      <c r="AO182" s="998"/>
      <c r="AP182" s="998"/>
      <c r="AQ182" s="998"/>
      <c r="AR182" s="998"/>
      <c r="AS182" s="999"/>
      <c r="AT182" s="998"/>
      <c r="AU182" s="998"/>
      <c r="AV182" s="998"/>
      <c r="AW182" s="998"/>
      <c r="AX182" s="998"/>
      <c r="AY182" s="998"/>
      <c r="AZ182" s="998"/>
      <c r="BA182" s="998"/>
      <c r="BB182" s="998"/>
      <c r="BC182" s="998"/>
      <c r="BD182" s="998"/>
      <c r="BE182" s="998"/>
      <c r="BF182" s="999"/>
      <c r="BG182" s="999"/>
      <c r="BH182" s="83"/>
      <c r="BI182" s="83"/>
      <c r="BJ182" s="585"/>
      <c r="BK182" s="470"/>
      <c r="BL182" s="470"/>
      <c r="BM182" s="470"/>
      <c r="BN182" s="470"/>
      <c r="BO182" s="470"/>
      <c r="BP182" s="470"/>
      <c r="BQ182" s="470"/>
      <c r="BR182" s="470"/>
      <c r="BS182" s="470"/>
      <c r="BT182" s="470"/>
      <c r="BU182" s="470"/>
      <c r="BV182" s="470"/>
      <c r="BW182" s="470"/>
      <c r="BX182" s="470"/>
      <c r="BY182" s="470"/>
      <c r="BZ182" s="470"/>
      <c r="CA182" s="470"/>
      <c r="CB182" s="470"/>
    </row>
    <row r="183" spans="1:80" s="579" customFormat="1" ht="24.75" customHeight="1" x14ac:dyDescent="0.2">
      <c r="A183" s="975"/>
      <c r="B183" s="976"/>
      <c r="C183" s="975"/>
      <c r="D183" s="976"/>
      <c r="E183" s="976"/>
      <c r="F183" s="976"/>
      <c r="G183" s="976"/>
      <c r="H183" s="976"/>
      <c r="I183" s="976"/>
      <c r="J183" s="976"/>
      <c r="K183" s="976"/>
      <c r="L183" s="976"/>
      <c r="M183" s="976"/>
      <c r="N183" s="976"/>
      <c r="O183" s="976"/>
      <c r="P183" s="976"/>
      <c r="Q183" s="976"/>
      <c r="R183" s="977"/>
      <c r="S183" s="882"/>
      <c r="T183" s="976"/>
      <c r="U183" s="976"/>
      <c r="V183" s="976"/>
      <c r="W183" s="976"/>
      <c r="X183" s="976"/>
      <c r="Y183" s="976"/>
      <c r="Z183" s="976"/>
      <c r="AA183" s="976"/>
      <c r="AB183" s="976"/>
      <c r="AC183" s="976"/>
      <c r="AD183" s="976"/>
      <c r="AE183" s="976"/>
      <c r="AF183" s="979"/>
      <c r="AG183" s="1004"/>
      <c r="AH183" s="1004"/>
      <c r="AI183" s="1004"/>
      <c r="AJ183" s="1004"/>
      <c r="AK183" s="1004"/>
      <c r="AL183" s="1004"/>
      <c r="AM183" s="1004"/>
      <c r="AN183" s="1004"/>
      <c r="AO183" s="1004"/>
      <c r="AP183" s="1004"/>
      <c r="AQ183" s="1004"/>
      <c r="AR183" s="1004"/>
      <c r="AS183" s="1004"/>
      <c r="AT183" s="1004"/>
      <c r="AU183" s="1004"/>
      <c r="AV183" s="1004"/>
      <c r="AW183" s="1004"/>
      <c r="AX183" s="1004"/>
      <c r="AY183" s="1004"/>
      <c r="AZ183" s="1004"/>
      <c r="BA183" s="1004"/>
      <c r="BB183" s="1004"/>
      <c r="BC183" s="1004"/>
      <c r="BD183" s="1004"/>
      <c r="BE183" s="1004"/>
      <c r="BF183" s="1004"/>
      <c r="BG183" s="1004"/>
      <c r="BH183" s="1004"/>
      <c r="BI183" s="1004"/>
      <c r="BJ183" s="585"/>
      <c r="BK183" s="470"/>
      <c r="BL183" s="470"/>
      <c r="BM183" s="470"/>
      <c r="BN183" s="470"/>
      <c r="BO183" s="470"/>
      <c r="BP183" s="470"/>
      <c r="BQ183" s="470"/>
      <c r="BR183" s="470"/>
      <c r="BS183" s="470"/>
      <c r="BT183" s="470"/>
      <c r="BU183" s="470"/>
      <c r="BV183" s="470"/>
      <c r="BW183" s="470"/>
      <c r="BX183" s="470"/>
      <c r="BY183" s="470"/>
      <c r="BZ183" s="470"/>
      <c r="CA183" s="470"/>
      <c r="CB183" s="470"/>
    </row>
    <row r="184" spans="1:80" s="579" customFormat="1" ht="24.75" customHeight="1" x14ac:dyDescent="0.2">
      <c r="A184" s="975"/>
      <c r="B184" s="976"/>
      <c r="C184" s="975"/>
      <c r="D184" s="976"/>
      <c r="E184" s="977"/>
      <c r="F184" s="977"/>
      <c r="G184" s="977"/>
      <c r="H184" s="977"/>
      <c r="I184" s="977"/>
      <c r="J184" s="977"/>
      <c r="K184" s="977"/>
      <c r="L184" s="977"/>
      <c r="M184" s="977"/>
      <c r="N184" s="977"/>
      <c r="O184" s="977"/>
      <c r="P184" s="977"/>
      <c r="Q184" s="978"/>
      <c r="R184" s="977"/>
      <c r="S184" s="882"/>
      <c r="T184" s="976"/>
      <c r="U184" s="976"/>
      <c r="V184" s="976"/>
      <c r="W184" s="976"/>
      <c r="X184" s="976"/>
      <c r="Y184" s="976"/>
      <c r="Z184" s="976"/>
      <c r="AA184" s="976"/>
      <c r="AB184" s="976"/>
      <c r="AC184" s="976"/>
      <c r="AD184" s="976"/>
      <c r="AE184" s="958"/>
      <c r="AF184" s="979"/>
      <c r="AG184" s="976"/>
      <c r="AH184" s="976"/>
      <c r="AI184" s="976"/>
      <c r="AJ184" s="976"/>
      <c r="AK184" s="976"/>
      <c r="AL184" s="976"/>
      <c r="AM184" s="976"/>
      <c r="AN184" s="976"/>
      <c r="AO184" s="976"/>
      <c r="AP184" s="976"/>
      <c r="AQ184" s="976"/>
      <c r="AR184" s="976"/>
      <c r="AS184" s="87"/>
      <c r="AT184" s="976"/>
      <c r="AU184" s="976"/>
      <c r="AV184" s="976"/>
      <c r="AW184" s="976"/>
      <c r="AX184" s="976"/>
      <c r="AY184" s="976"/>
      <c r="AZ184" s="976"/>
      <c r="BA184" s="976"/>
      <c r="BB184" s="976"/>
      <c r="BC184" s="976"/>
      <c r="BD184" s="976"/>
      <c r="BE184" s="976"/>
      <c r="BF184" s="87">
        <f>SUM(AS183+BF183)</f>
        <v>0</v>
      </c>
      <c r="BG184" s="1005">
        <f>AF183-AS183-BF183</f>
        <v>0</v>
      </c>
      <c r="BH184" s="918"/>
      <c r="BI184" s="1006">
        <f>BH183-BI183</f>
        <v>0</v>
      </c>
      <c r="BJ184" s="585"/>
      <c r="BK184" s="470"/>
      <c r="BL184" s="470"/>
      <c r="BM184" s="470"/>
      <c r="BN184" s="470"/>
      <c r="BO184" s="470"/>
      <c r="BP184" s="470"/>
      <c r="BQ184" s="470"/>
      <c r="BR184" s="470"/>
      <c r="BS184" s="470"/>
      <c r="BT184" s="470"/>
      <c r="BU184" s="470"/>
      <c r="BV184" s="470"/>
      <c r="BW184" s="470"/>
      <c r="BX184" s="470"/>
      <c r="BY184" s="470"/>
      <c r="BZ184" s="470"/>
      <c r="CA184" s="470"/>
      <c r="CB184" s="470"/>
    </row>
    <row r="185" spans="1:80" s="579" customFormat="1" ht="24.75" customHeight="1" x14ac:dyDescent="0.2">
      <c r="A185" s="975"/>
      <c r="B185" s="976"/>
      <c r="C185" s="975"/>
      <c r="D185" s="976"/>
      <c r="E185" s="977"/>
      <c r="F185" s="977"/>
      <c r="G185" s="977"/>
      <c r="H185" s="977"/>
      <c r="I185" s="977"/>
      <c r="J185" s="977"/>
      <c r="K185" s="977"/>
      <c r="L185" s="977"/>
      <c r="M185" s="977"/>
      <c r="N185" s="977"/>
      <c r="O185" s="977"/>
      <c r="P185" s="977"/>
      <c r="Q185" s="978"/>
      <c r="R185" s="977"/>
      <c r="S185" s="882"/>
      <c r="T185" s="976"/>
      <c r="U185" s="976"/>
      <c r="V185" s="976"/>
      <c r="W185" s="976"/>
      <c r="X185" s="976"/>
      <c r="Y185" s="976"/>
      <c r="Z185" s="976"/>
      <c r="AA185" s="976"/>
      <c r="AB185" s="976"/>
      <c r="AC185" s="976"/>
      <c r="AD185" s="976"/>
      <c r="AE185" s="958"/>
      <c r="AF185" s="979"/>
      <c r="AG185" s="976"/>
      <c r="AH185" s="976"/>
      <c r="AI185" s="976"/>
      <c r="AJ185" s="976"/>
      <c r="AK185" s="976"/>
      <c r="AL185" s="976"/>
      <c r="AM185" s="976"/>
      <c r="AN185" s="976"/>
      <c r="AO185" s="976"/>
      <c r="AP185" s="976"/>
      <c r="AQ185" s="976"/>
      <c r="AR185" s="976"/>
      <c r="AS185" s="959"/>
      <c r="AT185" s="976"/>
      <c r="AU185" s="976"/>
      <c r="AV185" s="976"/>
      <c r="AW185" s="976"/>
      <c r="AX185" s="976"/>
      <c r="AY185" s="976"/>
      <c r="AZ185" s="976"/>
      <c r="BA185" s="976"/>
      <c r="BB185" s="976"/>
      <c r="BC185" s="976"/>
      <c r="BD185" s="976"/>
      <c r="BE185" s="976"/>
      <c r="BF185" s="959"/>
      <c r="BG185" s="959"/>
      <c r="BH185" s="918"/>
      <c r="BI185" s="1006">
        <f>BG184+BI184</f>
        <v>0</v>
      </c>
      <c r="BJ185" s="585"/>
      <c r="BK185" s="470"/>
      <c r="BL185" s="470"/>
      <c r="BM185" s="470"/>
      <c r="BN185" s="470"/>
      <c r="BO185" s="470"/>
      <c r="BP185" s="470"/>
      <c r="BQ185" s="470"/>
      <c r="BR185" s="470"/>
      <c r="BS185" s="470"/>
      <c r="BT185" s="470"/>
      <c r="BU185" s="470"/>
      <c r="BV185" s="470"/>
      <c r="BW185" s="470"/>
      <c r="BX185" s="470"/>
      <c r="BY185" s="470"/>
      <c r="BZ185" s="470"/>
      <c r="CA185" s="470"/>
      <c r="CB185" s="470"/>
    </row>
    <row r="186" spans="1:80" s="579" customFormat="1" ht="24.75" customHeight="1" x14ac:dyDescent="0.2">
      <c r="A186" s="975"/>
      <c r="B186" s="976"/>
      <c r="C186" s="975"/>
      <c r="D186" s="976"/>
      <c r="E186" s="89"/>
      <c r="F186" s="89"/>
      <c r="G186" s="89"/>
      <c r="H186" s="89"/>
      <c r="I186" s="89"/>
      <c r="J186" s="89"/>
      <c r="K186" s="89"/>
      <c r="L186" s="89"/>
      <c r="M186" s="89"/>
      <c r="N186" s="89"/>
      <c r="O186" s="89"/>
      <c r="P186" s="89"/>
      <c r="Q186" s="89"/>
      <c r="R186" s="977"/>
      <c r="S186" s="882"/>
      <c r="T186" s="90"/>
      <c r="U186" s="90"/>
      <c r="V186" s="90"/>
      <c r="W186" s="90"/>
      <c r="X186" s="90"/>
      <c r="Y186" s="90"/>
      <c r="Z186" s="90"/>
      <c r="AA186" s="90"/>
      <c r="AB186" s="90"/>
      <c r="AC186" s="90"/>
      <c r="AD186" s="90"/>
      <c r="AE186" s="90"/>
      <c r="AF186" s="979"/>
      <c r="AG186" s="71"/>
      <c r="AH186" s="71"/>
      <c r="AI186" s="71"/>
      <c r="AJ186" s="71"/>
      <c r="AK186" s="71"/>
      <c r="AL186" s="71"/>
      <c r="AM186" s="71"/>
      <c r="AN186" s="71"/>
      <c r="AO186" s="71"/>
      <c r="AP186" s="71"/>
      <c r="AQ186" s="71"/>
      <c r="AR186" s="71"/>
      <c r="AS186" s="71"/>
      <c r="AT186" s="71"/>
      <c r="AU186" s="71"/>
      <c r="AV186" s="71"/>
      <c r="AW186" s="71"/>
      <c r="AX186" s="71"/>
      <c r="AY186" s="71"/>
      <c r="AZ186" s="71"/>
      <c r="BA186" s="71"/>
      <c r="BB186" s="71"/>
      <c r="BC186" s="71"/>
      <c r="BD186" s="71"/>
      <c r="BE186" s="71"/>
      <c r="BF186" s="71"/>
      <c r="BG186" s="71"/>
      <c r="BH186" s="71"/>
      <c r="BI186" s="71"/>
      <c r="BJ186" s="585"/>
      <c r="BK186" s="470"/>
      <c r="BL186" s="470"/>
      <c r="BM186" s="470"/>
      <c r="BN186" s="470"/>
      <c r="BO186" s="470"/>
      <c r="BP186" s="470"/>
      <c r="BQ186" s="470"/>
      <c r="BR186" s="470"/>
      <c r="BS186" s="470"/>
      <c r="BT186" s="470"/>
      <c r="BU186" s="470"/>
      <c r="BV186" s="470"/>
      <c r="BW186" s="470"/>
      <c r="BX186" s="470"/>
      <c r="BY186" s="470"/>
      <c r="BZ186" s="470"/>
      <c r="CA186" s="470"/>
      <c r="CB186" s="470"/>
    </row>
    <row r="187" spans="1:80" s="579" customFormat="1" ht="24.75" customHeight="1" x14ac:dyDescent="0.2">
      <c r="A187" s="975"/>
      <c r="B187" s="976"/>
      <c r="C187" s="975"/>
      <c r="D187" s="976"/>
      <c r="E187" s="89"/>
      <c r="F187" s="89"/>
      <c r="G187" s="89"/>
      <c r="H187" s="89"/>
      <c r="I187" s="89"/>
      <c r="J187" s="89"/>
      <c r="K187" s="89"/>
      <c r="L187" s="89"/>
      <c r="M187" s="89"/>
      <c r="N187" s="89"/>
      <c r="O187" s="89"/>
      <c r="P187" s="89"/>
      <c r="Q187" s="89"/>
      <c r="R187" s="977"/>
      <c r="S187" s="882"/>
      <c r="T187" s="90"/>
      <c r="U187" s="90"/>
      <c r="V187" s="90"/>
      <c r="W187" s="90"/>
      <c r="X187" s="90"/>
      <c r="Y187" s="90"/>
      <c r="Z187" s="90"/>
      <c r="AA187" s="90"/>
      <c r="AB187" s="90"/>
      <c r="AC187" s="90"/>
      <c r="AD187" s="90"/>
      <c r="AE187" s="90"/>
      <c r="AF187" s="979"/>
      <c r="AG187" s="71"/>
      <c r="AH187" s="71"/>
      <c r="AI187" s="71"/>
      <c r="AJ187" s="71"/>
      <c r="AK187" s="71"/>
      <c r="AL187" s="71"/>
      <c r="AM187" s="71"/>
      <c r="AN187" s="71"/>
      <c r="AO187" s="71"/>
      <c r="AP187" s="71"/>
      <c r="AQ187" s="71"/>
      <c r="AR187" s="71"/>
      <c r="AS187" s="71"/>
      <c r="AT187" s="71"/>
      <c r="AU187" s="71"/>
      <c r="AV187" s="71"/>
      <c r="AW187" s="71"/>
      <c r="AX187" s="71"/>
      <c r="AY187" s="71"/>
      <c r="AZ187" s="71"/>
      <c r="BA187" s="71"/>
      <c r="BB187" s="71"/>
      <c r="BC187" s="71"/>
      <c r="BD187" s="71"/>
      <c r="BE187" s="71"/>
      <c r="BF187" s="71"/>
      <c r="BG187" s="71"/>
      <c r="BH187" s="71"/>
      <c r="BI187" s="71"/>
      <c r="BJ187" s="585"/>
      <c r="BK187" s="470"/>
      <c r="BL187" s="470"/>
      <c r="BM187" s="470"/>
      <c r="BN187" s="470"/>
      <c r="BO187" s="470"/>
      <c r="BP187" s="470"/>
      <c r="BQ187" s="470"/>
      <c r="BR187" s="470"/>
      <c r="BS187" s="470"/>
      <c r="BT187" s="470"/>
      <c r="BU187" s="470"/>
      <c r="BV187" s="470"/>
      <c r="BW187" s="470"/>
      <c r="BX187" s="470"/>
      <c r="BY187" s="470"/>
      <c r="BZ187" s="470"/>
      <c r="CA187" s="470"/>
      <c r="CB187" s="470"/>
    </row>
    <row r="188" spans="1:80" s="579" customFormat="1" ht="24.75" customHeight="1" x14ac:dyDescent="0.2">
      <c r="A188" s="975"/>
      <c r="B188" s="976"/>
      <c r="C188" s="975"/>
      <c r="D188" s="976"/>
      <c r="E188" s="89"/>
      <c r="F188" s="89"/>
      <c r="G188" s="89"/>
      <c r="H188" s="89"/>
      <c r="I188" s="89"/>
      <c r="J188" s="89"/>
      <c r="K188" s="89"/>
      <c r="L188" s="89"/>
      <c r="M188" s="89"/>
      <c r="N188" s="89"/>
      <c r="O188" s="89"/>
      <c r="P188" s="89"/>
      <c r="Q188" s="89"/>
      <c r="R188" s="977"/>
      <c r="S188" s="882"/>
      <c r="T188" s="90"/>
      <c r="U188" s="90"/>
      <c r="V188" s="90"/>
      <c r="W188" s="90"/>
      <c r="X188" s="90"/>
      <c r="Y188" s="90"/>
      <c r="Z188" s="90"/>
      <c r="AA188" s="90"/>
      <c r="AB188" s="90"/>
      <c r="AC188" s="90"/>
      <c r="AD188" s="90"/>
      <c r="AE188" s="90"/>
      <c r="AF188" s="979"/>
      <c r="AG188" s="71"/>
      <c r="AH188" s="71"/>
      <c r="AI188" s="71"/>
      <c r="AJ188" s="71"/>
      <c r="AK188" s="71"/>
      <c r="AL188" s="71"/>
      <c r="AM188" s="71"/>
      <c r="AN188" s="71"/>
      <c r="AO188" s="71"/>
      <c r="AP188" s="71"/>
      <c r="AQ188" s="71"/>
      <c r="AR188" s="71"/>
      <c r="AS188" s="71"/>
      <c r="AT188" s="71"/>
      <c r="AU188" s="71"/>
      <c r="AV188" s="71"/>
      <c r="AW188" s="71"/>
      <c r="AX188" s="71"/>
      <c r="AY188" s="71"/>
      <c r="AZ188" s="71"/>
      <c r="BA188" s="71"/>
      <c r="BB188" s="71"/>
      <c r="BC188" s="71"/>
      <c r="BD188" s="71"/>
      <c r="BE188" s="71"/>
      <c r="BF188" s="71"/>
      <c r="BG188" s="71"/>
      <c r="BH188" s="71"/>
      <c r="BI188" s="71"/>
      <c r="BJ188" s="585"/>
      <c r="BK188" s="470"/>
      <c r="BL188" s="470"/>
      <c r="BM188" s="470"/>
      <c r="BN188" s="470"/>
      <c r="BO188" s="470"/>
      <c r="BP188" s="470"/>
      <c r="BQ188" s="470"/>
      <c r="BR188" s="470"/>
      <c r="BS188" s="470"/>
      <c r="BT188" s="470"/>
      <c r="BU188" s="470"/>
      <c r="BV188" s="470"/>
      <c r="BW188" s="470"/>
      <c r="BX188" s="470"/>
      <c r="BY188" s="470"/>
      <c r="BZ188" s="470"/>
      <c r="CA188" s="470"/>
      <c r="CB188" s="470"/>
    </row>
    <row r="189" spans="1:80" s="579" customFormat="1" ht="24.75" customHeight="1" x14ac:dyDescent="0.2">
      <c r="A189" s="975"/>
      <c r="B189" s="976"/>
      <c r="C189" s="975"/>
      <c r="D189" s="976"/>
      <c r="E189" s="89"/>
      <c r="F189" s="89"/>
      <c r="G189" s="89"/>
      <c r="H189" s="89"/>
      <c r="I189" s="89"/>
      <c r="J189" s="89"/>
      <c r="K189" s="89"/>
      <c r="L189" s="89"/>
      <c r="M189" s="89"/>
      <c r="N189" s="89"/>
      <c r="O189" s="89"/>
      <c r="P189" s="89"/>
      <c r="Q189" s="89"/>
      <c r="R189" s="977"/>
      <c r="S189" s="882"/>
      <c r="T189" s="90"/>
      <c r="U189" s="90"/>
      <c r="V189" s="90"/>
      <c r="W189" s="90"/>
      <c r="X189" s="90"/>
      <c r="Y189" s="90"/>
      <c r="Z189" s="90"/>
      <c r="AA189" s="90"/>
      <c r="AB189" s="90"/>
      <c r="AC189" s="90"/>
      <c r="AD189" s="90"/>
      <c r="AE189" s="90"/>
      <c r="AF189" s="979"/>
      <c r="AG189" s="71"/>
      <c r="AH189" s="71"/>
      <c r="AI189" s="71"/>
      <c r="AJ189" s="71"/>
      <c r="AK189" s="71"/>
      <c r="AL189" s="71"/>
      <c r="AM189" s="71"/>
      <c r="AN189" s="71"/>
      <c r="AO189" s="71"/>
      <c r="AP189" s="71"/>
      <c r="AQ189" s="71"/>
      <c r="AR189" s="71"/>
      <c r="AS189" s="71"/>
      <c r="AT189" s="71"/>
      <c r="AU189" s="71"/>
      <c r="AV189" s="71"/>
      <c r="AW189" s="71"/>
      <c r="AX189" s="71"/>
      <c r="AY189" s="71"/>
      <c r="AZ189" s="71"/>
      <c r="BA189" s="71"/>
      <c r="BB189" s="71"/>
      <c r="BC189" s="71"/>
      <c r="BD189" s="71"/>
      <c r="BE189" s="71"/>
      <c r="BF189" s="71"/>
      <c r="BG189" s="71"/>
      <c r="BH189" s="71"/>
      <c r="BI189" s="71"/>
      <c r="BJ189" s="585"/>
      <c r="BK189" s="470"/>
      <c r="BL189" s="470"/>
      <c r="BM189" s="470"/>
      <c r="BN189" s="470"/>
      <c r="BO189" s="470"/>
      <c r="BP189" s="470"/>
      <c r="BQ189" s="470"/>
      <c r="BR189" s="470"/>
      <c r="BS189" s="470"/>
      <c r="BT189" s="470"/>
      <c r="BU189" s="470"/>
      <c r="BV189" s="470"/>
      <c r="BW189" s="470"/>
      <c r="BX189" s="470"/>
      <c r="BY189" s="470"/>
      <c r="BZ189" s="470"/>
      <c r="CA189" s="470"/>
      <c r="CB189" s="470"/>
    </row>
    <row r="190" spans="1:80" s="579" customFormat="1" ht="24.75" customHeight="1" x14ac:dyDescent="0.2">
      <c r="A190" s="975"/>
      <c r="B190" s="976"/>
      <c r="C190" s="975"/>
      <c r="D190" s="976"/>
      <c r="E190" s="89"/>
      <c r="F190" s="89"/>
      <c r="G190" s="89"/>
      <c r="H190" s="89"/>
      <c r="I190" s="89"/>
      <c r="J190" s="89"/>
      <c r="K190" s="89"/>
      <c r="L190" s="89"/>
      <c r="M190" s="89"/>
      <c r="N190" s="89"/>
      <c r="O190" s="89"/>
      <c r="P190" s="89"/>
      <c r="Q190" s="89"/>
      <c r="R190" s="977"/>
      <c r="S190" s="882"/>
      <c r="T190" s="90"/>
      <c r="U190" s="90"/>
      <c r="V190" s="90"/>
      <c r="W190" s="90"/>
      <c r="X190" s="90"/>
      <c r="Y190" s="90"/>
      <c r="Z190" s="90"/>
      <c r="AA190" s="90"/>
      <c r="AB190" s="90"/>
      <c r="AC190" s="90"/>
      <c r="AD190" s="90"/>
      <c r="AE190" s="90"/>
      <c r="AF190" s="979"/>
      <c r="AG190" s="71"/>
      <c r="AH190" s="71"/>
      <c r="AI190" s="71"/>
      <c r="AJ190" s="71"/>
      <c r="AK190" s="71"/>
      <c r="AL190" s="71"/>
      <c r="AM190" s="71"/>
      <c r="AN190" s="71"/>
      <c r="AO190" s="71"/>
      <c r="AP190" s="71"/>
      <c r="AQ190" s="71"/>
      <c r="AR190" s="71"/>
      <c r="AS190" s="71"/>
      <c r="AT190" s="71"/>
      <c r="AU190" s="71"/>
      <c r="AV190" s="71"/>
      <c r="AW190" s="71"/>
      <c r="AX190" s="71"/>
      <c r="AY190" s="71"/>
      <c r="AZ190" s="71"/>
      <c r="BA190" s="71"/>
      <c r="BB190" s="71"/>
      <c r="BC190" s="71"/>
      <c r="BD190" s="71"/>
      <c r="BE190" s="71"/>
      <c r="BF190" s="71"/>
      <c r="BG190" s="71"/>
      <c r="BH190" s="71"/>
      <c r="BI190" s="71"/>
      <c r="BJ190" s="585"/>
      <c r="BK190" s="470"/>
      <c r="BL190" s="470"/>
      <c r="BM190" s="470"/>
      <c r="BN190" s="470"/>
      <c r="BO190" s="470"/>
      <c r="BP190" s="470"/>
      <c r="BQ190" s="470"/>
      <c r="BR190" s="470"/>
      <c r="BS190" s="470"/>
      <c r="BT190" s="470"/>
      <c r="BU190" s="470"/>
      <c r="BV190" s="470"/>
      <c r="BW190" s="470"/>
      <c r="BX190" s="470"/>
      <c r="BY190" s="470"/>
      <c r="BZ190" s="470"/>
      <c r="CA190" s="470"/>
      <c r="CB190" s="470"/>
    </row>
    <row r="191" spans="1:80" s="579" customFormat="1" ht="24.75" customHeight="1" x14ac:dyDescent="0.2">
      <c r="A191" s="975"/>
      <c r="B191" s="976"/>
      <c r="C191" s="975"/>
      <c r="D191" s="976"/>
      <c r="E191" s="89"/>
      <c r="F191" s="89"/>
      <c r="G191" s="89"/>
      <c r="H191" s="89"/>
      <c r="I191" s="89"/>
      <c r="J191" s="89"/>
      <c r="K191" s="89"/>
      <c r="L191" s="89"/>
      <c r="M191" s="89"/>
      <c r="N191" s="89"/>
      <c r="O191" s="89"/>
      <c r="P191" s="89"/>
      <c r="Q191" s="89"/>
      <c r="R191" s="977"/>
      <c r="S191" s="882"/>
      <c r="T191" s="90"/>
      <c r="U191" s="90"/>
      <c r="V191" s="90"/>
      <c r="W191" s="90"/>
      <c r="X191" s="90"/>
      <c r="Y191" s="90"/>
      <c r="Z191" s="90"/>
      <c r="AA191" s="90"/>
      <c r="AB191" s="90"/>
      <c r="AC191" s="90"/>
      <c r="AD191" s="90"/>
      <c r="AE191" s="90"/>
      <c r="AF191" s="979"/>
      <c r="AG191" s="71"/>
      <c r="AH191" s="71"/>
      <c r="AI191" s="71"/>
      <c r="AJ191" s="71"/>
      <c r="AK191" s="71"/>
      <c r="AL191" s="71"/>
      <c r="AM191" s="71"/>
      <c r="AN191" s="71"/>
      <c r="AO191" s="71"/>
      <c r="AP191" s="71"/>
      <c r="AQ191" s="71"/>
      <c r="AR191" s="71"/>
      <c r="AS191" s="71"/>
      <c r="AT191" s="71"/>
      <c r="AU191" s="71"/>
      <c r="AV191" s="71"/>
      <c r="AW191" s="71"/>
      <c r="AX191" s="71"/>
      <c r="AY191" s="71"/>
      <c r="AZ191" s="71"/>
      <c r="BA191" s="71"/>
      <c r="BB191" s="71"/>
      <c r="BC191" s="71"/>
      <c r="BD191" s="71"/>
      <c r="BE191" s="71"/>
      <c r="BF191" s="71"/>
      <c r="BG191" s="71"/>
      <c r="BH191" s="71"/>
      <c r="BI191" s="71"/>
      <c r="BJ191" s="585"/>
      <c r="BK191" s="470"/>
      <c r="BL191" s="470"/>
      <c r="BM191" s="470"/>
      <c r="BN191" s="470"/>
      <c r="BO191" s="470"/>
      <c r="BP191" s="470"/>
      <c r="BQ191" s="470"/>
      <c r="BR191" s="470"/>
      <c r="BS191" s="470"/>
      <c r="BT191" s="470"/>
      <c r="BU191" s="470"/>
      <c r="BV191" s="470"/>
      <c r="BW191" s="470"/>
      <c r="BX191" s="470"/>
      <c r="BY191" s="470"/>
      <c r="BZ191" s="470"/>
      <c r="CA191" s="470"/>
      <c r="CB191" s="470"/>
    </row>
    <row r="192" spans="1:80" s="579" customFormat="1" x14ac:dyDescent="0.2">
      <c r="A192" s="975"/>
      <c r="B192" s="976"/>
      <c r="C192" s="975"/>
      <c r="D192" s="976"/>
      <c r="E192" s="89"/>
      <c r="F192" s="89"/>
      <c r="G192" s="89"/>
      <c r="H192" s="89"/>
      <c r="I192" s="89"/>
      <c r="J192" s="89"/>
      <c r="K192" s="89"/>
      <c r="L192" s="89"/>
      <c r="M192" s="89"/>
      <c r="N192" s="89"/>
      <c r="O192" s="89"/>
      <c r="P192" s="89"/>
      <c r="Q192" s="89"/>
      <c r="R192" s="977"/>
      <c r="S192" s="882"/>
      <c r="T192" s="90"/>
      <c r="U192" s="90"/>
      <c r="V192" s="90"/>
      <c r="W192" s="90"/>
      <c r="X192" s="90"/>
      <c r="Y192" s="90"/>
      <c r="Z192" s="90"/>
      <c r="AA192" s="90"/>
      <c r="AB192" s="90"/>
      <c r="AC192" s="90"/>
      <c r="AD192" s="90"/>
      <c r="AE192" s="90"/>
      <c r="AF192" s="979"/>
      <c r="AG192" s="71"/>
      <c r="AH192" s="71"/>
      <c r="AI192" s="71"/>
      <c r="AJ192" s="71"/>
      <c r="AK192" s="71"/>
      <c r="AL192" s="71"/>
      <c r="AM192" s="71"/>
      <c r="AN192" s="71"/>
      <c r="AO192" s="71"/>
      <c r="AP192" s="71"/>
      <c r="AQ192" s="71"/>
      <c r="AR192" s="71"/>
      <c r="AS192" s="71"/>
      <c r="AT192" s="71"/>
      <c r="AU192" s="71"/>
      <c r="AV192" s="71"/>
      <c r="AW192" s="71"/>
      <c r="AX192" s="71"/>
      <c r="AY192" s="71"/>
      <c r="AZ192" s="71"/>
      <c r="BA192" s="71"/>
      <c r="BB192" s="71"/>
      <c r="BC192" s="71"/>
      <c r="BD192" s="71"/>
      <c r="BE192" s="71"/>
      <c r="BF192" s="71"/>
      <c r="BG192" s="71"/>
      <c r="BH192" s="71"/>
      <c r="BI192" s="71"/>
      <c r="BJ192" s="585"/>
      <c r="BK192" s="470"/>
      <c r="BL192" s="470"/>
      <c r="BM192" s="470"/>
      <c r="BN192" s="470"/>
      <c r="BO192" s="470"/>
      <c r="BP192" s="470"/>
      <c r="BQ192" s="470"/>
      <c r="BR192" s="470"/>
      <c r="BS192" s="470"/>
      <c r="BT192" s="470"/>
      <c r="BU192" s="470"/>
      <c r="BV192" s="470"/>
      <c r="BW192" s="470"/>
      <c r="BX192" s="470"/>
      <c r="BY192" s="470"/>
      <c r="BZ192" s="470"/>
      <c r="CA192" s="470"/>
      <c r="CB192" s="470"/>
    </row>
    <row r="193" spans="1:80" s="579" customFormat="1" x14ac:dyDescent="0.2">
      <c r="A193" s="975"/>
      <c r="B193" s="976"/>
      <c r="C193" s="975"/>
      <c r="D193" s="976"/>
      <c r="E193" s="89"/>
      <c r="F193" s="89"/>
      <c r="G193" s="89"/>
      <c r="H193" s="89"/>
      <c r="I193" s="89"/>
      <c r="J193" s="89"/>
      <c r="K193" s="89"/>
      <c r="L193" s="89"/>
      <c r="M193" s="89"/>
      <c r="N193" s="89"/>
      <c r="O193" s="89"/>
      <c r="P193" s="89"/>
      <c r="Q193" s="89"/>
      <c r="R193" s="977"/>
      <c r="S193" s="882"/>
      <c r="T193" s="90"/>
      <c r="U193" s="90"/>
      <c r="V193" s="90"/>
      <c r="W193" s="90"/>
      <c r="X193" s="90"/>
      <c r="Y193" s="90"/>
      <c r="Z193" s="90"/>
      <c r="AA193" s="90"/>
      <c r="AB193" s="90"/>
      <c r="AC193" s="90"/>
      <c r="AD193" s="90"/>
      <c r="AE193" s="90"/>
      <c r="AF193" s="979"/>
      <c r="AG193" s="71"/>
      <c r="AH193" s="71"/>
      <c r="AI193" s="71"/>
      <c r="AJ193" s="71"/>
      <c r="AK193" s="71"/>
      <c r="AL193" s="71"/>
      <c r="AM193" s="71"/>
      <c r="AN193" s="71"/>
      <c r="AO193" s="71"/>
      <c r="AP193" s="71"/>
      <c r="AQ193" s="71"/>
      <c r="AR193" s="71"/>
      <c r="AS193" s="71"/>
      <c r="AT193" s="71"/>
      <c r="AU193" s="71"/>
      <c r="AV193" s="71"/>
      <c r="AW193" s="71"/>
      <c r="AX193" s="71"/>
      <c r="AY193" s="71"/>
      <c r="AZ193" s="71"/>
      <c r="BA193" s="71"/>
      <c r="BB193" s="71"/>
      <c r="BC193" s="71"/>
      <c r="BD193" s="71"/>
      <c r="BE193" s="71"/>
      <c r="BF193" s="71"/>
      <c r="BG193" s="71"/>
      <c r="BH193" s="71"/>
      <c r="BI193" s="71"/>
      <c r="BJ193" s="585"/>
      <c r="BK193" s="470"/>
      <c r="BL193" s="470"/>
      <c r="BM193" s="470"/>
      <c r="BN193" s="470"/>
      <c r="BO193" s="470"/>
      <c r="BP193" s="470"/>
      <c r="BQ193" s="470"/>
      <c r="BR193" s="470"/>
      <c r="BS193" s="470"/>
      <c r="BT193" s="470"/>
      <c r="BU193" s="470"/>
      <c r="BV193" s="470"/>
      <c r="BW193" s="470"/>
      <c r="BX193" s="470"/>
      <c r="BY193" s="470"/>
      <c r="BZ193" s="470"/>
      <c r="CA193" s="470"/>
      <c r="CB193" s="470"/>
    </row>
    <row r="194" spans="1:80" s="579" customFormat="1" x14ac:dyDescent="0.2">
      <c r="A194" s="975"/>
      <c r="B194" s="976"/>
      <c r="C194" s="975"/>
      <c r="D194" s="976"/>
      <c r="E194" s="89"/>
      <c r="F194" s="89"/>
      <c r="G194" s="89"/>
      <c r="H194" s="89"/>
      <c r="I194" s="89"/>
      <c r="J194" s="89"/>
      <c r="K194" s="89"/>
      <c r="L194" s="89"/>
      <c r="M194" s="89"/>
      <c r="N194" s="89"/>
      <c r="O194" s="89"/>
      <c r="P194" s="89"/>
      <c r="Q194" s="89"/>
      <c r="R194" s="977"/>
      <c r="S194" s="882"/>
      <c r="T194" s="90"/>
      <c r="U194" s="90"/>
      <c r="V194" s="90"/>
      <c r="W194" s="90"/>
      <c r="X194" s="90"/>
      <c r="Y194" s="90"/>
      <c r="Z194" s="90"/>
      <c r="AA194" s="90"/>
      <c r="AB194" s="90"/>
      <c r="AC194" s="90"/>
      <c r="AD194" s="90"/>
      <c r="AE194" s="90"/>
      <c r="AF194" s="979"/>
      <c r="AG194" s="71"/>
      <c r="AH194" s="71"/>
      <c r="AI194" s="71"/>
      <c r="AJ194" s="71"/>
      <c r="AK194" s="71"/>
      <c r="AL194" s="71"/>
      <c r="AM194" s="71"/>
      <c r="AN194" s="71"/>
      <c r="AO194" s="71"/>
      <c r="AP194" s="71"/>
      <c r="AQ194" s="71"/>
      <c r="AR194" s="71"/>
      <c r="AS194" s="71"/>
      <c r="AT194" s="71"/>
      <c r="AU194" s="71"/>
      <c r="AV194" s="71"/>
      <c r="AW194" s="71"/>
      <c r="AX194" s="71"/>
      <c r="AY194" s="71"/>
      <c r="AZ194" s="71"/>
      <c r="BA194" s="71"/>
      <c r="BB194" s="71"/>
      <c r="BC194" s="71"/>
      <c r="BD194" s="71"/>
      <c r="BE194" s="71"/>
      <c r="BF194" s="71"/>
      <c r="BG194" s="71"/>
      <c r="BH194" s="71"/>
      <c r="BI194" s="71"/>
      <c r="BJ194" s="585"/>
      <c r="BK194" s="470"/>
      <c r="BL194" s="470"/>
      <c r="BM194" s="470"/>
      <c r="BN194" s="470"/>
      <c r="BO194" s="470"/>
      <c r="BP194" s="470"/>
      <c r="BQ194" s="470"/>
      <c r="BR194" s="470"/>
      <c r="BS194" s="470"/>
      <c r="BT194" s="470"/>
      <c r="BU194" s="470"/>
      <c r="BV194" s="470"/>
      <c r="BW194" s="470"/>
      <c r="BX194" s="470"/>
      <c r="BY194" s="470"/>
      <c r="BZ194" s="470"/>
      <c r="CA194" s="470"/>
      <c r="CB194" s="470"/>
    </row>
    <row r="195" spans="1:80" s="579" customFormat="1" x14ac:dyDescent="0.2">
      <c r="A195" s="975"/>
      <c r="B195" s="976"/>
      <c r="C195" s="975"/>
      <c r="D195" s="976"/>
      <c r="E195" s="89"/>
      <c r="F195" s="89"/>
      <c r="G195" s="89"/>
      <c r="H195" s="89"/>
      <c r="I195" s="89"/>
      <c r="J195" s="89"/>
      <c r="K195" s="89"/>
      <c r="L195" s="89"/>
      <c r="M195" s="89"/>
      <c r="N195" s="89"/>
      <c r="O195" s="89"/>
      <c r="P195" s="89"/>
      <c r="Q195" s="89"/>
      <c r="R195" s="977"/>
      <c r="S195" s="882"/>
      <c r="T195" s="90"/>
      <c r="U195" s="90"/>
      <c r="V195" s="90"/>
      <c r="W195" s="90"/>
      <c r="X195" s="90"/>
      <c r="Y195" s="90"/>
      <c r="Z195" s="90"/>
      <c r="AA195" s="90"/>
      <c r="AB195" s="90"/>
      <c r="AC195" s="90"/>
      <c r="AD195" s="90"/>
      <c r="AE195" s="90"/>
      <c r="AF195" s="979"/>
      <c r="AG195" s="71"/>
      <c r="AH195" s="71"/>
      <c r="AI195" s="71"/>
      <c r="AJ195" s="71"/>
      <c r="AK195" s="71"/>
      <c r="AL195" s="71"/>
      <c r="AM195" s="71"/>
      <c r="AN195" s="71"/>
      <c r="AO195" s="71"/>
      <c r="AP195" s="71"/>
      <c r="AQ195" s="71"/>
      <c r="AR195" s="71"/>
      <c r="AS195" s="71"/>
      <c r="AT195" s="71"/>
      <c r="AU195" s="71"/>
      <c r="AV195" s="71"/>
      <c r="AW195" s="71"/>
      <c r="AX195" s="71"/>
      <c r="AY195" s="71"/>
      <c r="AZ195" s="71"/>
      <c r="BA195" s="71"/>
      <c r="BB195" s="71"/>
      <c r="BC195" s="71"/>
      <c r="BD195" s="71"/>
      <c r="BE195" s="71"/>
      <c r="BF195" s="71"/>
      <c r="BG195" s="71"/>
      <c r="BH195" s="71"/>
      <c r="BI195" s="71"/>
      <c r="BJ195" s="585"/>
      <c r="BK195" s="470"/>
      <c r="BL195" s="470"/>
      <c r="BM195" s="470"/>
      <c r="BN195" s="470"/>
      <c r="BO195" s="470"/>
      <c r="BP195" s="470"/>
      <c r="BQ195" s="470"/>
      <c r="BR195" s="470"/>
      <c r="BS195" s="470"/>
      <c r="BT195" s="470"/>
      <c r="BU195" s="470"/>
      <c r="BV195" s="470"/>
      <c r="BW195" s="470"/>
      <c r="BX195" s="470"/>
      <c r="BY195" s="470"/>
      <c r="BZ195" s="470"/>
      <c r="CA195" s="470"/>
      <c r="CB195" s="470"/>
    </row>
    <row r="196" spans="1:80" s="579" customFormat="1" x14ac:dyDescent="0.2">
      <c r="A196" s="975"/>
      <c r="B196" s="976"/>
      <c r="C196" s="975"/>
      <c r="D196" s="976"/>
      <c r="E196" s="89"/>
      <c r="F196" s="89"/>
      <c r="G196" s="89"/>
      <c r="H196" s="89"/>
      <c r="I196" s="89"/>
      <c r="J196" s="89"/>
      <c r="K196" s="89"/>
      <c r="L196" s="89"/>
      <c r="M196" s="89"/>
      <c r="N196" s="89"/>
      <c r="O196" s="89"/>
      <c r="P196" s="89"/>
      <c r="Q196" s="89"/>
      <c r="R196" s="977"/>
      <c r="S196" s="882"/>
      <c r="T196" s="90"/>
      <c r="U196" s="90"/>
      <c r="V196" s="90"/>
      <c r="W196" s="90"/>
      <c r="X196" s="90"/>
      <c r="Y196" s="90"/>
      <c r="Z196" s="90"/>
      <c r="AA196" s="90"/>
      <c r="AB196" s="90"/>
      <c r="AC196" s="90"/>
      <c r="AD196" s="90"/>
      <c r="AE196" s="90"/>
      <c r="AF196" s="979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585"/>
      <c r="BK196" s="470"/>
      <c r="BL196" s="470"/>
      <c r="BM196" s="470"/>
      <c r="BN196" s="470"/>
      <c r="BO196" s="470"/>
      <c r="BP196" s="470"/>
      <c r="BQ196" s="470"/>
      <c r="BR196" s="470"/>
      <c r="BS196" s="470"/>
      <c r="BT196" s="470"/>
      <c r="BU196" s="470"/>
      <c r="BV196" s="470"/>
      <c r="BW196" s="470"/>
      <c r="BX196" s="470"/>
      <c r="BY196" s="470"/>
      <c r="BZ196" s="470"/>
      <c r="CA196" s="470"/>
      <c r="CB196" s="470"/>
    </row>
    <row r="197" spans="1:80" s="579" customFormat="1" x14ac:dyDescent="0.2">
      <c r="A197" s="975"/>
      <c r="B197" s="976"/>
      <c r="C197" s="975"/>
      <c r="D197" s="976"/>
      <c r="E197" s="89"/>
      <c r="F197" s="89"/>
      <c r="G197" s="89"/>
      <c r="H197" s="89"/>
      <c r="I197" s="89"/>
      <c r="J197" s="89"/>
      <c r="K197" s="89"/>
      <c r="L197" s="89"/>
      <c r="M197" s="89"/>
      <c r="N197" s="89"/>
      <c r="O197" s="89"/>
      <c r="P197" s="89"/>
      <c r="Q197" s="89"/>
      <c r="R197" s="977"/>
      <c r="S197" s="882"/>
      <c r="T197" s="90"/>
      <c r="U197" s="90"/>
      <c r="V197" s="90"/>
      <c r="W197" s="90"/>
      <c r="X197" s="90"/>
      <c r="Y197" s="90"/>
      <c r="Z197" s="90"/>
      <c r="AA197" s="90"/>
      <c r="AB197" s="90"/>
      <c r="AC197" s="90"/>
      <c r="AD197" s="90"/>
      <c r="AE197" s="90"/>
      <c r="AF197" s="979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585"/>
      <c r="BK197" s="470"/>
      <c r="BL197" s="470"/>
      <c r="BM197" s="470"/>
      <c r="BN197" s="470"/>
      <c r="BO197" s="470"/>
      <c r="BP197" s="470"/>
      <c r="BQ197" s="470"/>
      <c r="BR197" s="470"/>
      <c r="BS197" s="470"/>
      <c r="BT197" s="470"/>
      <c r="BU197" s="470"/>
      <c r="BV197" s="470"/>
      <c r="BW197" s="470"/>
      <c r="BX197" s="470"/>
      <c r="BY197" s="470"/>
      <c r="BZ197" s="470"/>
      <c r="CA197" s="470"/>
      <c r="CB197" s="470"/>
    </row>
    <row r="198" spans="1:80" s="579" customFormat="1" x14ac:dyDescent="0.2">
      <c r="A198" s="975"/>
      <c r="B198" s="976"/>
      <c r="C198" s="975"/>
      <c r="D198" s="976"/>
      <c r="E198" s="89"/>
      <c r="F198" s="89"/>
      <c r="G198" s="89"/>
      <c r="H198" s="89"/>
      <c r="I198" s="89"/>
      <c r="J198" s="89"/>
      <c r="K198" s="89"/>
      <c r="L198" s="89"/>
      <c r="M198" s="89"/>
      <c r="N198" s="89"/>
      <c r="O198" s="89"/>
      <c r="P198" s="89"/>
      <c r="Q198" s="89"/>
      <c r="R198" s="977"/>
      <c r="S198" s="882"/>
      <c r="T198" s="90"/>
      <c r="U198" s="90"/>
      <c r="V198" s="90"/>
      <c r="W198" s="90"/>
      <c r="X198" s="90"/>
      <c r="Y198" s="90"/>
      <c r="Z198" s="90"/>
      <c r="AA198" s="90"/>
      <c r="AB198" s="90"/>
      <c r="AC198" s="90"/>
      <c r="AD198" s="90"/>
      <c r="AE198" s="90"/>
      <c r="AF198" s="979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585"/>
      <c r="BK198" s="470"/>
      <c r="BL198" s="470"/>
      <c r="BM198" s="470"/>
      <c r="BN198" s="470"/>
      <c r="BO198" s="470"/>
      <c r="BP198" s="470"/>
      <c r="BQ198" s="470"/>
      <c r="BR198" s="470"/>
      <c r="BS198" s="470"/>
      <c r="BT198" s="470"/>
      <c r="BU198" s="470"/>
      <c r="BV198" s="470"/>
      <c r="BW198" s="470"/>
      <c r="BX198" s="470"/>
      <c r="BY198" s="470"/>
      <c r="BZ198" s="470"/>
      <c r="CA198" s="470"/>
      <c r="CB198" s="470"/>
    </row>
    <row r="199" spans="1:80" s="579" customFormat="1" x14ac:dyDescent="0.2">
      <c r="A199" s="975"/>
      <c r="B199" s="976"/>
      <c r="C199" s="975"/>
      <c r="D199" s="976"/>
      <c r="E199" s="89"/>
      <c r="F199" s="89"/>
      <c r="G199" s="89"/>
      <c r="H199" s="89"/>
      <c r="I199" s="89"/>
      <c r="J199" s="89"/>
      <c r="K199" s="89"/>
      <c r="L199" s="89"/>
      <c r="M199" s="89"/>
      <c r="N199" s="89"/>
      <c r="O199" s="89"/>
      <c r="P199" s="89"/>
      <c r="Q199" s="89"/>
      <c r="R199" s="977"/>
      <c r="S199" s="882"/>
      <c r="T199" s="90"/>
      <c r="U199" s="90"/>
      <c r="V199" s="90"/>
      <c r="W199" s="90"/>
      <c r="X199" s="90"/>
      <c r="Y199" s="90"/>
      <c r="Z199" s="90"/>
      <c r="AA199" s="90"/>
      <c r="AB199" s="90"/>
      <c r="AC199" s="90"/>
      <c r="AD199" s="90"/>
      <c r="AE199" s="90"/>
      <c r="AF199" s="979"/>
      <c r="AG199" s="71"/>
      <c r="AH199" s="71"/>
      <c r="AI199" s="71"/>
      <c r="AJ199" s="71"/>
      <c r="AK199" s="71"/>
      <c r="AL199" s="71"/>
      <c r="AM199" s="71"/>
      <c r="AN199" s="71"/>
      <c r="AO199" s="71"/>
      <c r="AP199" s="71"/>
      <c r="AQ199" s="71"/>
      <c r="AR199" s="71"/>
      <c r="AS199" s="71"/>
      <c r="AT199" s="71"/>
      <c r="AU199" s="71"/>
      <c r="AV199" s="71"/>
      <c r="AW199" s="71"/>
      <c r="AX199" s="71"/>
      <c r="AY199" s="71"/>
      <c r="AZ199" s="71"/>
      <c r="BA199" s="71"/>
      <c r="BB199" s="71"/>
      <c r="BC199" s="71"/>
      <c r="BD199" s="71"/>
      <c r="BE199" s="71"/>
      <c r="BF199" s="71"/>
      <c r="BG199" s="71"/>
      <c r="BH199" s="71"/>
      <c r="BI199" s="71"/>
      <c r="BJ199" s="585"/>
      <c r="BK199" s="470"/>
      <c r="BL199" s="470"/>
      <c r="BM199" s="470"/>
      <c r="BN199" s="470"/>
      <c r="BO199" s="470"/>
      <c r="BP199" s="470"/>
      <c r="BQ199" s="470"/>
      <c r="BR199" s="470"/>
      <c r="BS199" s="470"/>
      <c r="BT199" s="470"/>
      <c r="BU199" s="470"/>
      <c r="BV199" s="470"/>
      <c r="BW199" s="470"/>
      <c r="BX199" s="470"/>
      <c r="BY199" s="470"/>
      <c r="BZ199" s="470"/>
      <c r="CA199" s="470"/>
      <c r="CB199" s="470"/>
    </row>
    <row r="200" spans="1:80" s="579" customFormat="1" x14ac:dyDescent="0.2">
      <c r="A200" s="975"/>
      <c r="B200" s="976"/>
      <c r="C200" s="975"/>
      <c r="D200" s="976"/>
      <c r="E200" s="89"/>
      <c r="F200" s="89"/>
      <c r="G200" s="89"/>
      <c r="H200" s="89"/>
      <c r="I200" s="89"/>
      <c r="J200" s="89"/>
      <c r="K200" s="89"/>
      <c r="L200" s="89"/>
      <c r="M200" s="89"/>
      <c r="N200" s="89"/>
      <c r="O200" s="89"/>
      <c r="P200" s="89"/>
      <c r="Q200" s="89"/>
      <c r="R200" s="977"/>
      <c r="S200" s="882"/>
      <c r="T200" s="90"/>
      <c r="U200" s="90"/>
      <c r="V200" s="90"/>
      <c r="W200" s="90"/>
      <c r="X200" s="90"/>
      <c r="Y200" s="90"/>
      <c r="Z200" s="90"/>
      <c r="AA200" s="90"/>
      <c r="AB200" s="90"/>
      <c r="AC200" s="90"/>
      <c r="AD200" s="90"/>
      <c r="AE200" s="90"/>
      <c r="AF200" s="979"/>
      <c r="AG200" s="71"/>
      <c r="AH200" s="71"/>
      <c r="AI200" s="71"/>
      <c r="AJ200" s="71"/>
      <c r="AK200" s="71"/>
      <c r="AL200" s="71"/>
      <c r="AM200" s="71"/>
      <c r="AN200" s="71"/>
      <c r="AO200" s="71"/>
      <c r="AP200" s="71"/>
      <c r="AQ200" s="71"/>
      <c r="AR200" s="71"/>
      <c r="AS200" s="71"/>
      <c r="AT200" s="71"/>
      <c r="AU200" s="71"/>
      <c r="AV200" s="71"/>
      <c r="AW200" s="71"/>
      <c r="AX200" s="71"/>
      <c r="AY200" s="71"/>
      <c r="AZ200" s="71"/>
      <c r="BA200" s="71"/>
      <c r="BB200" s="71"/>
      <c r="BC200" s="71"/>
      <c r="BD200" s="71"/>
      <c r="BE200" s="71"/>
      <c r="BF200" s="71"/>
      <c r="BG200" s="71"/>
      <c r="BH200" s="71"/>
      <c r="BI200" s="71"/>
      <c r="BJ200" s="585"/>
      <c r="BK200" s="470"/>
      <c r="BL200" s="470"/>
      <c r="BM200" s="470"/>
      <c r="BN200" s="470"/>
      <c r="BO200" s="470"/>
      <c r="BP200" s="470"/>
      <c r="BQ200" s="470"/>
      <c r="BR200" s="470"/>
      <c r="BS200" s="470"/>
      <c r="BT200" s="470"/>
      <c r="BU200" s="470"/>
      <c r="BV200" s="470"/>
      <c r="BW200" s="470"/>
      <c r="BX200" s="470"/>
      <c r="BY200" s="470"/>
      <c r="BZ200" s="470"/>
      <c r="CA200" s="470"/>
      <c r="CB200" s="470"/>
    </row>
    <row r="201" spans="1:80" s="579" customFormat="1" x14ac:dyDescent="0.2">
      <c r="A201" s="975"/>
      <c r="B201" s="976"/>
      <c r="C201" s="975"/>
      <c r="D201" s="976"/>
      <c r="E201" s="89"/>
      <c r="F201" s="89"/>
      <c r="G201" s="89"/>
      <c r="H201" s="89"/>
      <c r="I201" s="89"/>
      <c r="J201" s="89"/>
      <c r="K201" s="89"/>
      <c r="L201" s="89"/>
      <c r="M201" s="89"/>
      <c r="N201" s="89"/>
      <c r="O201" s="89"/>
      <c r="P201" s="89"/>
      <c r="Q201" s="89"/>
      <c r="R201" s="977"/>
      <c r="S201" s="882"/>
      <c r="T201" s="286"/>
      <c r="U201" s="286"/>
      <c r="V201" s="286"/>
      <c r="W201" s="286"/>
      <c r="X201" s="286"/>
      <c r="Y201" s="286"/>
      <c r="Z201" s="286"/>
      <c r="AA201" s="286"/>
      <c r="AB201" s="286"/>
      <c r="AC201" s="286"/>
      <c r="AD201" s="286"/>
      <c r="AE201" s="286"/>
      <c r="AF201" s="979"/>
      <c r="AG201" s="286"/>
      <c r="AH201" s="286"/>
      <c r="AI201" s="286"/>
      <c r="AJ201" s="286"/>
      <c r="AK201" s="286"/>
      <c r="AL201" s="286"/>
      <c r="AM201" s="286"/>
      <c r="AN201" s="286"/>
      <c r="AO201" s="286"/>
      <c r="AP201" s="286"/>
      <c r="AQ201" s="286"/>
      <c r="AR201" s="286"/>
      <c r="AS201" s="286"/>
      <c r="AT201" s="286"/>
      <c r="AU201" s="286"/>
      <c r="AV201" s="286"/>
      <c r="AW201" s="286"/>
      <c r="AX201" s="286"/>
      <c r="AY201" s="286"/>
      <c r="AZ201" s="286"/>
      <c r="BA201" s="286"/>
      <c r="BB201" s="286"/>
      <c r="BC201" s="286"/>
      <c r="BD201" s="286"/>
      <c r="BE201" s="286"/>
      <c r="BF201" s="286"/>
      <c r="BG201" s="286"/>
      <c r="BH201" s="286"/>
      <c r="BI201" s="286"/>
      <c r="BJ201" s="585"/>
      <c r="BK201" s="470"/>
      <c r="BL201" s="470"/>
      <c r="BM201" s="470"/>
      <c r="BN201" s="470"/>
      <c r="BO201" s="470"/>
      <c r="BP201" s="470"/>
      <c r="BQ201" s="470"/>
      <c r="BR201" s="470"/>
      <c r="BS201" s="470"/>
      <c r="BT201" s="470"/>
      <c r="BU201" s="470"/>
      <c r="BV201" s="470"/>
      <c r="BW201" s="470"/>
      <c r="BX201" s="470"/>
      <c r="BY201" s="470"/>
      <c r="BZ201" s="470"/>
      <c r="CA201" s="470"/>
      <c r="CB201" s="470"/>
    </row>
    <row r="202" spans="1:80" s="579" customFormat="1" x14ac:dyDescent="0.2">
      <c r="A202" s="975"/>
      <c r="B202" s="976"/>
      <c r="C202" s="975"/>
      <c r="D202" s="976"/>
      <c r="E202" s="89"/>
      <c r="F202" s="89"/>
      <c r="G202" s="89"/>
      <c r="H202" s="89"/>
      <c r="I202" s="89"/>
      <c r="J202" s="89"/>
      <c r="K202" s="89"/>
      <c r="L202" s="89"/>
      <c r="M202" s="89"/>
      <c r="N202" s="89"/>
      <c r="O202" s="89"/>
      <c r="P202" s="89"/>
      <c r="Q202" s="89"/>
      <c r="R202" s="977"/>
      <c r="S202" s="882"/>
      <c r="T202" s="286"/>
      <c r="U202" s="286"/>
      <c r="V202" s="286"/>
      <c r="W202" s="286"/>
      <c r="X202" s="286"/>
      <c r="Y202" s="286"/>
      <c r="Z202" s="286"/>
      <c r="AA202" s="286"/>
      <c r="AB202" s="286"/>
      <c r="AC202" s="286"/>
      <c r="AD202" s="286"/>
      <c r="AE202" s="286"/>
      <c r="AF202" s="979"/>
      <c r="AG202" s="286"/>
      <c r="AH202" s="286"/>
      <c r="AI202" s="286"/>
      <c r="AJ202" s="286"/>
      <c r="AK202" s="286"/>
      <c r="AL202" s="286"/>
      <c r="AM202" s="286"/>
      <c r="AN202" s="286"/>
      <c r="AO202" s="286"/>
      <c r="AP202" s="286"/>
      <c r="AQ202" s="286"/>
      <c r="AR202" s="286"/>
      <c r="AS202" s="286"/>
      <c r="AT202" s="286"/>
      <c r="AU202" s="286"/>
      <c r="AV202" s="286"/>
      <c r="AW202" s="286"/>
      <c r="AX202" s="286"/>
      <c r="AY202" s="286"/>
      <c r="AZ202" s="286"/>
      <c r="BA202" s="286"/>
      <c r="BB202" s="286"/>
      <c r="BC202" s="286"/>
      <c r="BD202" s="286"/>
      <c r="BE202" s="286"/>
      <c r="BF202" s="286"/>
      <c r="BG202" s="286"/>
      <c r="BH202" s="286"/>
      <c r="BI202" s="286"/>
      <c r="BJ202" s="585"/>
      <c r="BK202" s="470"/>
      <c r="BL202" s="470"/>
      <c r="BM202" s="470"/>
      <c r="BN202" s="470"/>
      <c r="BO202" s="470"/>
      <c r="BP202" s="470"/>
      <c r="BQ202" s="470"/>
      <c r="BR202" s="470"/>
      <c r="BS202" s="470"/>
      <c r="BT202" s="470"/>
      <c r="BU202" s="470"/>
      <c r="BV202" s="470"/>
      <c r="BW202" s="470"/>
      <c r="BX202" s="470"/>
      <c r="BY202" s="470"/>
      <c r="BZ202" s="470"/>
      <c r="CA202" s="470"/>
      <c r="CB202" s="470"/>
    </row>
    <row r="203" spans="1:80" s="579" customFormat="1" x14ac:dyDescent="0.2">
      <c r="A203" s="975"/>
      <c r="B203" s="976"/>
      <c r="C203" s="975"/>
      <c r="D203" s="976"/>
      <c r="E203" s="1007"/>
      <c r="F203" s="1007"/>
      <c r="G203" s="1007"/>
      <c r="H203" s="1007"/>
      <c r="I203" s="1007"/>
      <c r="J203" s="1007"/>
      <c r="K203" s="1007"/>
      <c r="L203" s="1007"/>
      <c r="M203" s="1007"/>
      <c r="N203" s="1007"/>
      <c r="O203" s="1007"/>
      <c r="P203" s="1007"/>
      <c r="Q203" s="1008"/>
      <c r="R203" s="977"/>
      <c r="S203" s="882"/>
      <c r="T203" s="1009"/>
      <c r="U203" s="1009"/>
      <c r="V203" s="1009"/>
      <c r="W203" s="1009"/>
      <c r="X203" s="1009"/>
      <c r="Y203" s="1009"/>
      <c r="Z203" s="1009"/>
      <c r="AA203" s="1009"/>
      <c r="AB203" s="1009"/>
      <c r="AC203" s="1009"/>
      <c r="AD203" s="1009"/>
      <c r="AE203" s="1010"/>
      <c r="AF203" s="979"/>
      <c r="AG203" s="1009"/>
      <c r="AH203" s="1009"/>
      <c r="AI203" s="1009"/>
      <c r="AJ203" s="1009"/>
      <c r="AK203" s="1009"/>
      <c r="AL203" s="1009"/>
      <c r="AM203" s="1009"/>
      <c r="AN203" s="1009"/>
      <c r="AO203" s="1009"/>
      <c r="AP203" s="1009"/>
      <c r="AQ203" s="1009"/>
      <c r="AR203" s="1009"/>
      <c r="AS203" s="286"/>
      <c r="AT203" s="1009"/>
      <c r="AU203" s="1009"/>
      <c r="AV203" s="1009"/>
      <c r="AW203" s="1009"/>
      <c r="AX203" s="1009"/>
      <c r="AY203" s="1009"/>
      <c r="AZ203" s="1009"/>
      <c r="BA203" s="1009"/>
      <c r="BB203" s="1009"/>
      <c r="BC203" s="1009"/>
      <c r="BD203" s="1009"/>
      <c r="BE203" s="1009"/>
      <c r="BF203" s="286"/>
      <c r="BG203" s="286"/>
      <c r="BH203" s="1011"/>
      <c r="BI203" s="1011"/>
      <c r="BJ203" s="585"/>
      <c r="BK203" s="470"/>
      <c r="BL203" s="470"/>
      <c r="BM203" s="470"/>
      <c r="BN203" s="470"/>
      <c r="BO203" s="470"/>
      <c r="BP203" s="470"/>
      <c r="BQ203" s="470"/>
      <c r="BR203" s="470"/>
      <c r="BS203" s="470"/>
      <c r="BT203" s="470"/>
      <c r="BU203" s="470"/>
      <c r="BV203" s="470"/>
      <c r="BW203" s="470"/>
      <c r="BX203" s="470"/>
      <c r="BY203" s="470"/>
      <c r="BZ203" s="470"/>
      <c r="CA203" s="470"/>
      <c r="CB203" s="470"/>
    </row>
    <row r="204" spans="1:80" s="579" customFormat="1" x14ac:dyDescent="0.2">
      <c r="A204" s="975"/>
      <c r="B204" s="976"/>
      <c r="C204" s="975"/>
      <c r="D204" s="976"/>
      <c r="E204" s="977"/>
      <c r="F204" s="977"/>
      <c r="G204" s="977"/>
      <c r="H204" s="977"/>
      <c r="I204" s="977"/>
      <c r="J204" s="977"/>
      <c r="K204" s="977"/>
      <c r="L204" s="977"/>
      <c r="M204" s="977"/>
      <c r="N204" s="977"/>
      <c r="O204" s="977"/>
      <c r="P204" s="977"/>
      <c r="Q204" s="978"/>
      <c r="R204" s="977"/>
      <c r="S204" s="882"/>
      <c r="T204" s="976"/>
      <c r="U204" s="976"/>
      <c r="V204" s="976"/>
      <c r="W204" s="976"/>
      <c r="X204" s="976"/>
      <c r="Y204" s="976"/>
      <c r="Z204" s="976"/>
      <c r="AA204" s="976"/>
      <c r="AB204" s="976"/>
      <c r="AC204" s="976"/>
      <c r="AD204" s="976"/>
      <c r="AE204" s="958"/>
      <c r="AF204" s="979"/>
      <c r="AG204" s="976"/>
      <c r="AH204" s="976"/>
      <c r="AI204" s="976"/>
      <c r="AJ204" s="976"/>
      <c r="AK204" s="976"/>
      <c r="AL204" s="976"/>
      <c r="AM204" s="976"/>
      <c r="AN204" s="976"/>
      <c r="AO204" s="976"/>
      <c r="AP204" s="976"/>
      <c r="AQ204" s="976"/>
      <c r="AR204" s="976"/>
      <c r="AS204" s="959"/>
      <c r="AT204" s="976"/>
      <c r="AU204" s="976"/>
      <c r="AV204" s="976"/>
      <c r="AW204" s="976"/>
      <c r="AX204" s="976"/>
      <c r="AY204" s="976"/>
      <c r="AZ204" s="976"/>
      <c r="BA204" s="976"/>
      <c r="BB204" s="976"/>
      <c r="BC204" s="976"/>
      <c r="BD204" s="976"/>
      <c r="BE204" s="976"/>
      <c r="BF204" s="959"/>
      <c r="BG204" s="959"/>
      <c r="BH204" s="918"/>
      <c r="BI204" s="918"/>
      <c r="BJ204" s="585"/>
      <c r="BK204" s="470"/>
      <c r="BL204" s="470"/>
      <c r="BM204" s="470"/>
      <c r="BN204" s="470"/>
      <c r="BO204" s="470"/>
      <c r="BP204" s="470"/>
      <c r="BQ204" s="470"/>
      <c r="BR204" s="470"/>
      <c r="BS204" s="470"/>
      <c r="BT204" s="470"/>
      <c r="BU204" s="470"/>
      <c r="BV204" s="470"/>
      <c r="BW204" s="470"/>
      <c r="BX204" s="470"/>
      <c r="BY204" s="470"/>
      <c r="BZ204" s="470"/>
      <c r="CA204" s="470"/>
      <c r="CB204" s="470"/>
    </row>
    <row r="205" spans="1:80" s="579" customFormat="1" x14ac:dyDescent="0.2">
      <c r="A205" s="975"/>
      <c r="B205" s="976"/>
      <c r="C205" s="975"/>
      <c r="D205" s="976"/>
      <c r="E205" s="977"/>
      <c r="F205" s="977"/>
      <c r="G205" s="977"/>
      <c r="H205" s="977"/>
      <c r="I205" s="977"/>
      <c r="J205" s="977"/>
      <c r="K205" s="977"/>
      <c r="L205" s="977"/>
      <c r="M205" s="977"/>
      <c r="N205" s="977"/>
      <c r="O205" s="977"/>
      <c r="P205" s="977"/>
      <c r="Q205" s="978"/>
      <c r="R205" s="977"/>
      <c r="S205" s="882"/>
      <c r="T205" s="976"/>
      <c r="U205" s="976"/>
      <c r="V205" s="976"/>
      <c r="W205" s="976"/>
      <c r="X205" s="976"/>
      <c r="Y205" s="976"/>
      <c r="Z205" s="976"/>
      <c r="AA205" s="976"/>
      <c r="AB205" s="976"/>
      <c r="AC205" s="976"/>
      <c r="AD205" s="976"/>
      <c r="AE205" s="958"/>
      <c r="AF205" s="979"/>
      <c r="AG205" s="976"/>
      <c r="AH205" s="976"/>
      <c r="AI205" s="976"/>
      <c r="AJ205" s="976"/>
      <c r="AK205" s="976"/>
      <c r="AL205" s="976"/>
      <c r="AM205" s="976"/>
      <c r="AN205" s="976"/>
      <c r="AO205" s="976"/>
      <c r="AP205" s="976"/>
      <c r="AQ205" s="976"/>
      <c r="AR205" s="976"/>
      <c r="AS205" s="959"/>
      <c r="AT205" s="976"/>
      <c r="AU205" s="976"/>
      <c r="AV205" s="976"/>
      <c r="AW205" s="976"/>
      <c r="AX205" s="976"/>
      <c r="AY205" s="976"/>
      <c r="AZ205" s="976"/>
      <c r="BA205" s="976"/>
      <c r="BB205" s="976"/>
      <c r="BC205" s="976"/>
      <c r="BD205" s="976"/>
      <c r="BE205" s="976"/>
      <c r="BF205" s="959"/>
      <c r="BG205" s="959"/>
      <c r="BH205" s="918"/>
      <c r="BI205" s="918"/>
      <c r="BJ205" s="585"/>
      <c r="BK205" s="470"/>
      <c r="BL205" s="470"/>
      <c r="BM205" s="470"/>
      <c r="BN205" s="470"/>
      <c r="BO205" s="470"/>
      <c r="BP205" s="470"/>
      <c r="BQ205" s="470"/>
      <c r="BR205" s="470"/>
      <c r="BS205" s="470"/>
      <c r="BT205" s="470"/>
      <c r="BU205" s="470"/>
      <c r="BV205" s="470"/>
      <c r="BW205" s="470"/>
      <c r="BX205" s="470"/>
      <c r="BY205" s="470"/>
      <c r="BZ205" s="470"/>
      <c r="CA205" s="470"/>
      <c r="CB205" s="470"/>
    </row>
    <row r="206" spans="1:80" s="579" customFormat="1" x14ac:dyDescent="0.2">
      <c r="A206" s="975"/>
      <c r="B206" s="976"/>
      <c r="C206" s="975"/>
      <c r="D206" s="976"/>
      <c r="E206" s="977"/>
      <c r="F206" s="977"/>
      <c r="G206" s="977"/>
      <c r="H206" s="977"/>
      <c r="I206" s="977"/>
      <c r="J206" s="977"/>
      <c r="K206" s="977"/>
      <c r="L206" s="977"/>
      <c r="M206" s="977"/>
      <c r="N206" s="977"/>
      <c r="O206" s="977"/>
      <c r="P206" s="977"/>
      <c r="Q206" s="978"/>
      <c r="R206" s="977"/>
      <c r="S206" s="882"/>
      <c r="T206" s="976"/>
      <c r="U206" s="976"/>
      <c r="V206" s="976"/>
      <c r="W206" s="976"/>
      <c r="X206" s="976"/>
      <c r="Y206" s="976"/>
      <c r="Z206" s="976"/>
      <c r="AA206" s="976"/>
      <c r="AB206" s="976"/>
      <c r="AC206" s="976"/>
      <c r="AD206" s="976"/>
      <c r="AE206" s="958"/>
      <c r="AF206" s="979"/>
      <c r="AG206" s="976"/>
      <c r="AH206" s="976"/>
      <c r="AI206" s="976"/>
      <c r="AJ206" s="976"/>
      <c r="AK206" s="976"/>
      <c r="AL206" s="976"/>
      <c r="AM206" s="976"/>
      <c r="AN206" s="976"/>
      <c r="AO206" s="976"/>
      <c r="AP206" s="976"/>
      <c r="AQ206" s="976"/>
      <c r="AR206" s="976"/>
      <c r="AS206" s="959"/>
      <c r="AT206" s="976"/>
      <c r="AU206" s="976"/>
      <c r="AV206" s="976"/>
      <c r="AW206" s="976"/>
      <c r="AX206" s="976"/>
      <c r="AY206" s="976"/>
      <c r="AZ206" s="976"/>
      <c r="BA206" s="976"/>
      <c r="BB206" s="976"/>
      <c r="BC206" s="976"/>
      <c r="BD206" s="976"/>
      <c r="BE206" s="976"/>
      <c r="BF206" s="959"/>
      <c r="BG206" s="959"/>
      <c r="BH206" s="918"/>
      <c r="BI206" s="918"/>
      <c r="BJ206" s="585"/>
      <c r="BK206" s="470"/>
      <c r="BL206" s="470"/>
      <c r="BM206" s="470"/>
      <c r="BN206" s="470"/>
      <c r="BO206" s="470"/>
      <c r="BP206" s="470"/>
      <c r="BQ206" s="470"/>
      <c r="BR206" s="470"/>
      <c r="BS206" s="470"/>
      <c r="BT206" s="470"/>
      <c r="BU206" s="470"/>
      <c r="BV206" s="470"/>
      <c r="BW206" s="470"/>
      <c r="BX206" s="470"/>
      <c r="BY206" s="470"/>
      <c r="BZ206" s="470"/>
      <c r="CA206" s="470"/>
      <c r="CB206" s="470"/>
    </row>
    <row r="207" spans="1:80" s="579" customFormat="1" x14ac:dyDescent="0.2">
      <c r="A207" s="975"/>
      <c r="B207" s="976"/>
      <c r="C207" s="975"/>
      <c r="D207" s="976"/>
      <c r="E207" s="977"/>
      <c r="F207" s="977"/>
      <c r="G207" s="977"/>
      <c r="H207" s="977"/>
      <c r="I207" s="977"/>
      <c r="J207" s="977"/>
      <c r="K207" s="977"/>
      <c r="L207" s="977"/>
      <c r="M207" s="977"/>
      <c r="N207" s="977"/>
      <c r="O207" s="977"/>
      <c r="P207" s="977"/>
      <c r="Q207" s="978"/>
      <c r="R207" s="977"/>
      <c r="S207" s="882"/>
      <c r="T207" s="976"/>
      <c r="U207" s="976"/>
      <c r="V207" s="976"/>
      <c r="W207" s="976"/>
      <c r="X207" s="976"/>
      <c r="Y207" s="976"/>
      <c r="Z207" s="976"/>
      <c r="AA207" s="976"/>
      <c r="AB207" s="976"/>
      <c r="AC207" s="976"/>
      <c r="AD207" s="976"/>
      <c r="AE207" s="958"/>
      <c r="AF207" s="979"/>
      <c r="AG207" s="976"/>
      <c r="AH207" s="976"/>
      <c r="AI207" s="976"/>
      <c r="AJ207" s="976"/>
      <c r="AK207" s="976"/>
      <c r="AL207" s="976"/>
      <c r="AM207" s="976"/>
      <c r="AN207" s="976"/>
      <c r="AO207" s="976"/>
      <c r="AP207" s="976"/>
      <c r="AQ207" s="976"/>
      <c r="AR207" s="976"/>
      <c r="AS207" s="959"/>
      <c r="AT207" s="976"/>
      <c r="AU207" s="976"/>
      <c r="AV207" s="976"/>
      <c r="AW207" s="976"/>
      <c r="AX207" s="976"/>
      <c r="AY207" s="976"/>
      <c r="AZ207" s="976"/>
      <c r="BA207" s="976"/>
      <c r="BB207" s="976"/>
      <c r="BC207" s="976"/>
      <c r="BD207" s="976"/>
      <c r="BE207" s="976"/>
      <c r="BF207" s="959"/>
      <c r="BG207" s="959"/>
      <c r="BH207" s="918"/>
      <c r="BI207" s="918"/>
      <c r="BJ207" s="585"/>
      <c r="BK207" s="470"/>
      <c r="BL207" s="470"/>
      <c r="BM207" s="470"/>
      <c r="BN207" s="470"/>
      <c r="BO207" s="470"/>
      <c r="BP207" s="470"/>
      <c r="BQ207" s="470"/>
      <c r="BR207" s="470"/>
      <c r="BS207" s="470"/>
      <c r="BT207" s="470"/>
      <c r="BU207" s="470"/>
      <c r="BV207" s="470"/>
      <c r="BW207" s="470"/>
      <c r="BX207" s="470"/>
      <c r="BY207" s="470"/>
      <c r="BZ207" s="470"/>
      <c r="CA207" s="470"/>
      <c r="CB207" s="470"/>
    </row>
    <row r="208" spans="1:80" s="579" customFormat="1" x14ac:dyDescent="0.2">
      <c r="A208" s="975"/>
      <c r="B208" s="976"/>
      <c r="C208" s="975"/>
      <c r="D208" s="976"/>
      <c r="E208" s="977"/>
      <c r="F208" s="977"/>
      <c r="G208" s="977"/>
      <c r="H208" s="977"/>
      <c r="I208" s="977"/>
      <c r="J208" s="977"/>
      <c r="K208" s="977"/>
      <c r="L208" s="977"/>
      <c r="M208" s="977"/>
      <c r="N208" s="977"/>
      <c r="O208" s="977"/>
      <c r="P208" s="977"/>
      <c r="Q208" s="978"/>
      <c r="R208" s="977"/>
      <c r="S208" s="882"/>
      <c r="T208" s="976"/>
      <c r="U208" s="976"/>
      <c r="V208" s="976"/>
      <c r="W208" s="976"/>
      <c r="X208" s="976"/>
      <c r="Y208" s="976"/>
      <c r="Z208" s="976"/>
      <c r="AA208" s="976"/>
      <c r="AB208" s="976"/>
      <c r="AC208" s="976"/>
      <c r="AD208" s="976"/>
      <c r="AE208" s="958"/>
      <c r="AF208" s="979"/>
      <c r="AG208" s="976"/>
      <c r="AH208" s="976"/>
      <c r="AI208" s="976"/>
      <c r="AJ208" s="976"/>
      <c r="AK208" s="976"/>
      <c r="AL208" s="976"/>
      <c r="AM208" s="976"/>
      <c r="AN208" s="976"/>
      <c r="AO208" s="976"/>
      <c r="AP208" s="976"/>
      <c r="AQ208" s="976"/>
      <c r="AR208" s="976"/>
      <c r="AS208" s="959"/>
      <c r="AT208" s="976"/>
      <c r="AU208" s="976"/>
      <c r="AV208" s="976"/>
      <c r="AW208" s="976"/>
      <c r="AX208" s="976"/>
      <c r="AY208" s="976"/>
      <c r="AZ208" s="976"/>
      <c r="BA208" s="976"/>
      <c r="BB208" s="976"/>
      <c r="BC208" s="976"/>
      <c r="BD208" s="976"/>
      <c r="BE208" s="976"/>
      <c r="BF208" s="959"/>
      <c r="BG208" s="959"/>
      <c r="BH208" s="918"/>
      <c r="BI208" s="918"/>
      <c r="BJ208" s="585"/>
      <c r="BK208" s="470"/>
      <c r="BL208" s="470"/>
      <c r="BM208" s="470"/>
      <c r="BN208" s="470"/>
      <c r="BO208" s="470"/>
      <c r="BP208" s="470"/>
      <c r="BQ208" s="470"/>
      <c r="BR208" s="470"/>
      <c r="BS208" s="470"/>
      <c r="BT208" s="470"/>
      <c r="BU208" s="470"/>
      <c r="BV208" s="470"/>
      <c r="BW208" s="470"/>
      <c r="BX208" s="470"/>
      <c r="BY208" s="470"/>
      <c r="BZ208" s="470"/>
      <c r="CA208" s="470"/>
      <c r="CB208" s="470"/>
    </row>
    <row r="209" spans="1:80" s="579" customFormat="1" x14ac:dyDescent="0.2">
      <c r="A209" s="975"/>
      <c r="B209" s="976"/>
      <c r="C209" s="975"/>
      <c r="D209" s="976"/>
      <c r="E209" s="977"/>
      <c r="F209" s="977"/>
      <c r="G209" s="977"/>
      <c r="H209" s="977"/>
      <c r="I209" s="977"/>
      <c r="J209" s="977"/>
      <c r="K209" s="977"/>
      <c r="L209" s="977"/>
      <c r="M209" s="977"/>
      <c r="N209" s="977"/>
      <c r="O209" s="977"/>
      <c r="P209" s="977"/>
      <c r="Q209" s="978"/>
      <c r="R209" s="977"/>
      <c r="S209" s="882"/>
      <c r="T209" s="976"/>
      <c r="U209" s="976"/>
      <c r="V209" s="976"/>
      <c r="W209" s="976"/>
      <c r="X209" s="976"/>
      <c r="Y209" s="976"/>
      <c r="Z209" s="976"/>
      <c r="AA209" s="976"/>
      <c r="AB209" s="976"/>
      <c r="AC209" s="976"/>
      <c r="AD209" s="976"/>
      <c r="AE209" s="958"/>
      <c r="AF209" s="979"/>
      <c r="AG209" s="976"/>
      <c r="AH209" s="976"/>
      <c r="AI209" s="976"/>
      <c r="AJ209" s="976"/>
      <c r="AK209" s="976"/>
      <c r="AL209" s="976"/>
      <c r="AM209" s="976"/>
      <c r="AN209" s="976"/>
      <c r="AO209" s="976"/>
      <c r="AP209" s="976"/>
      <c r="AQ209" s="976"/>
      <c r="AR209" s="976"/>
      <c r="AS209" s="959"/>
      <c r="AT209" s="976"/>
      <c r="AU209" s="976"/>
      <c r="AV209" s="976"/>
      <c r="AW209" s="976"/>
      <c r="AX209" s="976"/>
      <c r="AY209" s="976"/>
      <c r="AZ209" s="976"/>
      <c r="BA209" s="976"/>
      <c r="BB209" s="976"/>
      <c r="BC209" s="976"/>
      <c r="BD209" s="976"/>
      <c r="BE209" s="976"/>
      <c r="BF209" s="959"/>
      <c r="BG209" s="959"/>
      <c r="BH209" s="918"/>
      <c r="BI209" s="918"/>
      <c r="BJ209" s="585"/>
      <c r="BK209" s="470"/>
      <c r="BL209" s="470"/>
      <c r="BM209" s="470"/>
      <c r="BN209" s="470"/>
      <c r="BO209" s="470"/>
      <c r="BP209" s="470"/>
      <c r="BQ209" s="470"/>
      <c r="BR209" s="470"/>
      <c r="BS209" s="470"/>
      <c r="BT209" s="470"/>
      <c r="BU209" s="470"/>
      <c r="BV209" s="470"/>
      <c r="BW209" s="470"/>
      <c r="BX209" s="470"/>
      <c r="BY209" s="470"/>
      <c r="BZ209" s="470"/>
      <c r="CA209" s="470"/>
      <c r="CB209" s="470"/>
    </row>
    <row r="210" spans="1:80" s="579" customFormat="1" x14ac:dyDescent="0.2">
      <c r="A210" s="975"/>
      <c r="B210" s="976"/>
      <c r="C210" s="975"/>
      <c r="D210" s="976"/>
      <c r="E210" s="977"/>
      <c r="F210" s="977"/>
      <c r="G210" s="977"/>
      <c r="H210" s="977"/>
      <c r="I210" s="977"/>
      <c r="J210" s="977"/>
      <c r="K210" s="977"/>
      <c r="L210" s="977"/>
      <c r="M210" s="977"/>
      <c r="N210" s="977"/>
      <c r="O210" s="977"/>
      <c r="P210" s="977"/>
      <c r="Q210" s="978"/>
      <c r="R210" s="977"/>
      <c r="S210" s="882"/>
      <c r="T210" s="976"/>
      <c r="U210" s="976"/>
      <c r="V210" s="976"/>
      <c r="W210" s="976"/>
      <c r="X210" s="976"/>
      <c r="Y210" s="976"/>
      <c r="Z210" s="976"/>
      <c r="AA210" s="976"/>
      <c r="AB210" s="976"/>
      <c r="AC210" s="976"/>
      <c r="AD210" s="976"/>
      <c r="AE210" s="958"/>
      <c r="AF210" s="979"/>
      <c r="AG210" s="976"/>
      <c r="AH210" s="976"/>
      <c r="AI210" s="976"/>
      <c r="AJ210" s="976"/>
      <c r="AK210" s="976"/>
      <c r="AL210" s="976"/>
      <c r="AM210" s="976"/>
      <c r="AN210" s="976"/>
      <c r="AO210" s="976"/>
      <c r="AP210" s="976"/>
      <c r="AQ210" s="976"/>
      <c r="AR210" s="976"/>
      <c r="AS210" s="959"/>
      <c r="AT210" s="976"/>
      <c r="AU210" s="976"/>
      <c r="AV210" s="976"/>
      <c r="AW210" s="976"/>
      <c r="AX210" s="976"/>
      <c r="AY210" s="976"/>
      <c r="AZ210" s="976"/>
      <c r="BA210" s="976"/>
      <c r="BB210" s="976"/>
      <c r="BC210" s="976"/>
      <c r="BD210" s="976"/>
      <c r="BE210" s="976"/>
      <c r="BF210" s="959"/>
      <c r="BG210" s="959"/>
      <c r="BH210" s="918"/>
      <c r="BI210" s="918"/>
      <c r="BJ210" s="585"/>
      <c r="BK210" s="470"/>
      <c r="BL210" s="470"/>
      <c r="BM210" s="470"/>
      <c r="BN210" s="470"/>
      <c r="BO210" s="470"/>
      <c r="BP210" s="470"/>
      <c r="BQ210" s="470"/>
      <c r="BR210" s="470"/>
      <c r="BS210" s="470"/>
      <c r="BT210" s="470"/>
      <c r="BU210" s="470"/>
      <c r="BV210" s="470"/>
      <c r="BW210" s="470"/>
      <c r="BX210" s="470"/>
      <c r="BY210" s="470"/>
      <c r="BZ210" s="470"/>
      <c r="CA210" s="470"/>
      <c r="CB210" s="470"/>
    </row>
    <row r="211" spans="1:80" s="579" customFormat="1" x14ac:dyDescent="0.2">
      <c r="A211" s="975"/>
      <c r="B211" s="976"/>
      <c r="C211" s="975"/>
      <c r="D211" s="976"/>
      <c r="E211" s="977"/>
      <c r="F211" s="977"/>
      <c r="G211" s="977"/>
      <c r="H211" s="977"/>
      <c r="I211" s="977"/>
      <c r="J211" s="977"/>
      <c r="K211" s="977"/>
      <c r="L211" s="977"/>
      <c r="M211" s="977"/>
      <c r="N211" s="977"/>
      <c r="O211" s="977"/>
      <c r="P211" s="977"/>
      <c r="Q211" s="978"/>
      <c r="R211" s="977"/>
      <c r="S211" s="882"/>
      <c r="T211" s="976"/>
      <c r="U211" s="976"/>
      <c r="V211" s="976"/>
      <c r="W211" s="976"/>
      <c r="X211" s="976"/>
      <c r="Y211" s="976"/>
      <c r="Z211" s="976"/>
      <c r="AA211" s="976"/>
      <c r="AB211" s="976"/>
      <c r="AC211" s="976"/>
      <c r="AD211" s="976"/>
      <c r="AE211" s="958"/>
      <c r="AF211" s="979"/>
      <c r="AG211" s="976"/>
      <c r="AH211" s="976"/>
      <c r="AI211" s="976"/>
      <c r="AJ211" s="976"/>
      <c r="AK211" s="976"/>
      <c r="AL211" s="976"/>
      <c r="AM211" s="976"/>
      <c r="AN211" s="976"/>
      <c r="AO211" s="976"/>
      <c r="AP211" s="976"/>
      <c r="AQ211" s="976"/>
      <c r="AR211" s="976"/>
      <c r="AS211" s="959"/>
      <c r="AT211" s="976"/>
      <c r="AU211" s="976"/>
      <c r="AV211" s="976"/>
      <c r="AW211" s="976"/>
      <c r="AX211" s="976"/>
      <c r="AY211" s="976"/>
      <c r="AZ211" s="976"/>
      <c r="BA211" s="976"/>
      <c r="BB211" s="976"/>
      <c r="BC211" s="976"/>
      <c r="BD211" s="976"/>
      <c r="BE211" s="976"/>
      <c r="BF211" s="959"/>
      <c r="BG211" s="959"/>
      <c r="BH211" s="918"/>
      <c r="BI211" s="918"/>
      <c r="BJ211" s="585"/>
      <c r="BK211" s="470"/>
      <c r="BL211" s="470"/>
      <c r="BM211" s="470"/>
      <c r="BN211" s="470"/>
      <c r="BO211" s="470"/>
      <c r="BP211" s="470"/>
      <c r="BQ211" s="470"/>
      <c r="BR211" s="470"/>
      <c r="BS211" s="470"/>
      <c r="BT211" s="470"/>
      <c r="BU211" s="470"/>
      <c r="BV211" s="470"/>
      <c r="BW211" s="470"/>
      <c r="BX211" s="470"/>
      <c r="BY211" s="470"/>
      <c r="BZ211" s="470"/>
      <c r="CA211" s="470"/>
      <c r="CB211" s="470"/>
    </row>
    <row r="212" spans="1:80" s="579" customFormat="1" x14ac:dyDescent="0.2">
      <c r="A212" s="975"/>
      <c r="B212" s="976"/>
      <c r="C212" s="975"/>
      <c r="D212" s="976"/>
      <c r="E212" s="977"/>
      <c r="F212" s="977"/>
      <c r="G212" s="977"/>
      <c r="H212" s="977"/>
      <c r="I212" s="977"/>
      <c r="J212" s="977"/>
      <c r="K212" s="977"/>
      <c r="L212" s="977"/>
      <c r="M212" s="977"/>
      <c r="N212" s="977"/>
      <c r="O212" s="977"/>
      <c r="P212" s="977"/>
      <c r="Q212" s="978"/>
      <c r="R212" s="977"/>
      <c r="S212" s="882"/>
      <c r="T212" s="976"/>
      <c r="U212" s="976"/>
      <c r="V212" s="976"/>
      <c r="W212" s="976"/>
      <c r="X212" s="976"/>
      <c r="Y212" s="976"/>
      <c r="Z212" s="976"/>
      <c r="AA212" s="976"/>
      <c r="AB212" s="976"/>
      <c r="AC212" s="976"/>
      <c r="AD212" s="976"/>
      <c r="AE212" s="958"/>
      <c r="AF212" s="979"/>
      <c r="AG212" s="976"/>
      <c r="AH212" s="976"/>
      <c r="AI212" s="976"/>
      <c r="AJ212" s="976"/>
      <c r="AK212" s="976"/>
      <c r="AL212" s="976"/>
      <c r="AM212" s="976"/>
      <c r="AN212" s="976"/>
      <c r="AO212" s="976"/>
      <c r="AP212" s="976"/>
      <c r="AQ212" s="976"/>
      <c r="AR212" s="976"/>
      <c r="AS212" s="959"/>
      <c r="AT212" s="976"/>
      <c r="AU212" s="976"/>
      <c r="AV212" s="976"/>
      <c r="AW212" s="976"/>
      <c r="AX212" s="976"/>
      <c r="AY212" s="976"/>
      <c r="AZ212" s="976"/>
      <c r="BA212" s="976"/>
      <c r="BB212" s="976"/>
      <c r="BC212" s="976"/>
      <c r="BD212" s="976"/>
      <c r="BE212" s="976"/>
      <c r="BF212" s="959"/>
      <c r="BG212" s="959"/>
      <c r="BH212" s="918"/>
      <c r="BI212" s="918"/>
      <c r="BJ212" s="585"/>
      <c r="BK212" s="470"/>
      <c r="BL212" s="470"/>
      <c r="BM212" s="470"/>
      <c r="BN212" s="470"/>
      <c r="BO212" s="470"/>
      <c r="BP212" s="470"/>
      <c r="BQ212" s="470"/>
      <c r="BR212" s="470"/>
      <c r="BS212" s="470"/>
      <c r="BT212" s="470"/>
      <c r="BU212" s="470"/>
      <c r="BV212" s="470"/>
      <c r="BW212" s="470"/>
      <c r="BX212" s="470"/>
      <c r="BY212" s="470"/>
      <c r="BZ212" s="470"/>
      <c r="CA212" s="470"/>
      <c r="CB212" s="470"/>
    </row>
    <row r="213" spans="1:80" s="579" customFormat="1" x14ac:dyDescent="0.2">
      <c r="A213" s="975"/>
      <c r="B213" s="976"/>
      <c r="C213" s="975"/>
      <c r="D213" s="976"/>
      <c r="E213" s="977"/>
      <c r="F213" s="977"/>
      <c r="G213" s="977"/>
      <c r="H213" s="977"/>
      <c r="I213" s="977"/>
      <c r="J213" s="977"/>
      <c r="K213" s="977"/>
      <c r="L213" s="977"/>
      <c r="M213" s="977"/>
      <c r="N213" s="977"/>
      <c r="O213" s="977"/>
      <c r="P213" s="977"/>
      <c r="Q213" s="978"/>
      <c r="R213" s="977"/>
      <c r="S213" s="882"/>
      <c r="T213" s="976"/>
      <c r="U213" s="976"/>
      <c r="V213" s="976"/>
      <c r="W213" s="976"/>
      <c r="X213" s="976"/>
      <c r="Y213" s="976"/>
      <c r="Z213" s="976"/>
      <c r="AA213" s="976"/>
      <c r="AB213" s="976"/>
      <c r="AC213" s="976"/>
      <c r="AD213" s="976"/>
      <c r="AE213" s="958"/>
      <c r="AF213" s="979"/>
      <c r="AG213" s="976"/>
      <c r="AH213" s="976"/>
      <c r="AI213" s="976"/>
      <c r="AJ213" s="976"/>
      <c r="AK213" s="976"/>
      <c r="AL213" s="976"/>
      <c r="AM213" s="976"/>
      <c r="AN213" s="976"/>
      <c r="AO213" s="976"/>
      <c r="AP213" s="976"/>
      <c r="AQ213" s="976"/>
      <c r="AR213" s="976"/>
      <c r="AS213" s="959"/>
      <c r="AT213" s="976"/>
      <c r="AU213" s="976"/>
      <c r="AV213" s="976"/>
      <c r="AW213" s="976"/>
      <c r="AX213" s="976"/>
      <c r="AY213" s="976"/>
      <c r="AZ213" s="976"/>
      <c r="BA213" s="976"/>
      <c r="BB213" s="976"/>
      <c r="BC213" s="976"/>
      <c r="BD213" s="976"/>
      <c r="BE213" s="976"/>
      <c r="BF213" s="959"/>
      <c r="BG213" s="959"/>
      <c r="BH213" s="918"/>
      <c r="BI213" s="918"/>
      <c r="BJ213" s="585"/>
      <c r="BK213" s="470"/>
      <c r="BL213" s="470"/>
      <c r="BM213" s="470"/>
      <c r="BN213" s="470"/>
      <c r="BO213" s="470"/>
      <c r="BP213" s="470"/>
      <c r="BQ213" s="470"/>
      <c r="BR213" s="470"/>
      <c r="BS213" s="470"/>
      <c r="BT213" s="470"/>
      <c r="BU213" s="470"/>
      <c r="BV213" s="470"/>
      <c r="BW213" s="470"/>
      <c r="BX213" s="470"/>
      <c r="BY213" s="470"/>
      <c r="BZ213" s="470"/>
      <c r="CA213" s="470"/>
      <c r="CB213" s="470"/>
    </row>
    <row r="214" spans="1:80" s="579" customFormat="1" x14ac:dyDescent="0.2">
      <c r="A214" s="975"/>
      <c r="B214" s="976"/>
      <c r="C214" s="975"/>
      <c r="D214" s="976"/>
      <c r="E214" s="977"/>
      <c r="F214" s="977"/>
      <c r="G214" s="977"/>
      <c r="H214" s="977"/>
      <c r="I214" s="977"/>
      <c r="J214" s="977"/>
      <c r="K214" s="977"/>
      <c r="L214" s="977"/>
      <c r="M214" s="977"/>
      <c r="N214" s="977"/>
      <c r="O214" s="977"/>
      <c r="P214" s="977"/>
      <c r="Q214" s="978"/>
      <c r="R214" s="977"/>
      <c r="S214" s="882"/>
      <c r="T214" s="976"/>
      <c r="U214" s="976"/>
      <c r="V214" s="976"/>
      <c r="W214" s="976"/>
      <c r="X214" s="976"/>
      <c r="Y214" s="976"/>
      <c r="Z214" s="976"/>
      <c r="AA214" s="976"/>
      <c r="AB214" s="976"/>
      <c r="AC214" s="976"/>
      <c r="AD214" s="976"/>
      <c r="AE214" s="958"/>
      <c r="AF214" s="979"/>
      <c r="AG214" s="976"/>
      <c r="AH214" s="976"/>
      <c r="AI214" s="976"/>
      <c r="AJ214" s="976"/>
      <c r="AK214" s="976"/>
      <c r="AL214" s="976"/>
      <c r="AM214" s="976"/>
      <c r="AN214" s="976"/>
      <c r="AO214" s="976"/>
      <c r="AP214" s="976"/>
      <c r="AQ214" s="976"/>
      <c r="AR214" s="976"/>
      <c r="AS214" s="959"/>
      <c r="AT214" s="976"/>
      <c r="AU214" s="976"/>
      <c r="AV214" s="976"/>
      <c r="AW214" s="976"/>
      <c r="AX214" s="976"/>
      <c r="AY214" s="976"/>
      <c r="AZ214" s="976"/>
      <c r="BA214" s="976"/>
      <c r="BB214" s="976"/>
      <c r="BC214" s="976"/>
      <c r="BD214" s="976"/>
      <c r="BE214" s="976"/>
      <c r="BF214" s="959"/>
      <c r="BG214" s="959"/>
      <c r="BH214" s="918"/>
      <c r="BI214" s="918"/>
      <c r="BJ214" s="585"/>
      <c r="BK214" s="470"/>
      <c r="BL214" s="470"/>
      <c r="BM214" s="470"/>
      <c r="BN214" s="470"/>
      <c r="BO214" s="470"/>
      <c r="BP214" s="470"/>
      <c r="BQ214" s="470"/>
      <c r="BR214" s="470"/>
      <c r="BS214" s="470"/>
      <c r="BT214" s="470"/>
      <c r="BU214" s="470"/>
      <c r="BV214" s="470"/>
      <c r="BW214" s="470"/>
      <c r="BX214" s="470"/>
      <c r="BY214" s="470"/>
      <c r="BZ214" s="470"/>
      <c r="CA214" s="470"/>
      <c r="CB214" s="470"/>
    </row>
  </sheetData>
  <mergeCells count="301">
    <mergeCell ref="AT5:BF6"/>
    <mergeCell ref="AT15:BF16"/>
    <mergeCell ref="AT24:BF25"/>
    <mergeCell ref="AT33:BF34"/>
    <mergeCell ref="AT42:BF43"/>
    <mergeCell ref="AT51:BF52"/>
    <mergeCell ref="AT60:BF61"/>
    <mergeCell ref="AT69:BF70"/>
    <mergeCell ref="AT80:BF81"/>
    <mergeCell ref="AF146:AS146"/>
    <mergeCell ref="BG146:BG148"/>
    <mergeCell ref="BH146:BH148"/>
    <mergeCell ref="BI146:BI148"/>
    <mergeCell ref="D147:D148"/>
    <mergeCell ref="E147:Q147"/>
    <mergeCell ref="S147:S148"/>
    <mergeCell ref="T147:AE147"/>
    <mergeCell ref="AF147:AF148"/>
    <mergeCell ref="AG147:AS147"/>
    <mergeCell ref="AT146:BF147"/>
    <mergeCell ref="A143:B143"/>
    <mergeCell ref="A144:B144"/>
    <mergeCell ref="A145:B145"/>
    <mergeCell ref="A146:A148"/>
    <mergeCell ref="B146:B148"/>
    <mergeCell ref="C146:C148"/>
    <mergeCell ref="D146:Q146"/>
    <mergeCell ref="R146:R148"/>
    <mergeCell ref="S146:AE146"/>
    <mergeCell ref="AF136:AS136"/>
    <mergeCell ref="BG136:BG138"/>
    <mergeCell ref="BH136:BH138"/>
    <mergeCell ref="BI136:BI138"/>
    <mergeCell ref="D137:D138"/>
    <mergeCell ref="E137:Q137"/>
    <mergeCell ref="S137:S138"/>
    <mergeCell ref="T137:AE137"/>
    <mergeCell ref="AF137:AF138"/>
    <mergeCell ref="AG137:AS137"/>
    <mergeCell ref="AT136:BF137"/>
    <mergeCell ref="A133:B133"/>
    <mergeCell ref="A134:B134"/>
    <mergeCell ref="A135:B135"/>
    <mergeCell ref="A136:A138"/>
    <mergeCell ref="B136:B138"/>
    <mergeCell ref="C136:C138"/>
    <mergeCell ref="D136:Q136"/>
    <mergeCell ref="R136:R138"/>
    <mergeCell ref="S136:AE136"/>
    <mergeCell ref="BG126:BG128"/>
    <mergeCell ref="BH126:BH128"/>
    <mergeCell ref="BI126:BI128"/>
    <mergeCell ref="D127:D128"/>
    <mergeCell ref="E127:Q127"/>
    <mergeCell ref="S127:S128"/>
    <mergeCell ref="T127:AE127"/>
    <mergeCell ref="AF127:AF128"/>
    <mergeCell ref="AG127:AS127"/>
    <mergeCell ref="AT126:BF127"/>
    <mergeCell ref="A123:B123"/>
    <mergeCell ref="A125:B125"/>
    <mergeCell ref="A126:A128"/>
    <mergeCell ref="B126:B128"/>
    <mergeCell ref="C126:C128"/>
    <mergeCell ref="D126:Q126"/>
    <mergeCell ref="R126:R128"/>
    <mergeCell ref="S126:AE126"/>
    <mergeCell ref="AF126:AS126"/>
    <mergeCell ref="A124:B124"/>
    <mergeCell ref="BG116:BG118"/>
    <mergeCell ref="BH116:BH118"/>
    <mergeCell ref="BI116:BI118"/>
    <mergeCell ref="D117:D118"/>
    <mergeCell ref="E117:Q117"/>
    <mergeCell ref="S117:S118"/>
    <mergeCell ref="T117:AE117"/>
    <mergeCell ref="AF117:AF118"/>
    <mergeCell ref="AG117:AS117"/>
    <mergeCell ref="AT116:BF117"/>
    <mergeCell ref="A114:B114"/>
    <mergeCell ref="A115:B115"/>
    <mergeCell ref="A116:A118"/>
    <mergeCell ref="B116:B118"/>
    <mergeCell ref="C116:C118"/>
    <mergeCell ref="D116:Q116"/>
    <mergeCell ref="R116:R118"/>
    <mergeCell ref="S116:AE116"/>
    <mergeCell ref="AF116:AS116"/>
    <mergeCell ref="D108:D109"/>
    <mergeCell ref="E108:Q108"/>
    <mergeCell ref="S108:S109"/>
    <mergeCell ref="T108:AE108"/>
    <mergeCell ref="AF108:AF109"/>
    <mergeCell ref="A107:A109"/>
    <mergeCell ref="B107:B109"/>
    <mergeCell ref="C107:C109"/>
    <mergeCell ref="D107:Q107"/>
    <mergeCell ref="R107:R109"/>
    <mergeCell ref="S107:AE107"/>
    <mergeCell ref="BG98:BG100"/>
    <mergeCell ref="BH98:BH100"/>
    <mergeCell ref="AG108:AS108"/>
    <mergeCell ref="AF107:AS107"/>
    <mergeCell ref="BG107:BG109"/>
    <mergeCell ref="BH107:BH109"/>
    <mergeCell ref="BI98:BI100"/>
    <mergeCell ref="BI107:BI109"/>
    <mergeCell ref="AT98:BF99"/>
    <mergeCell ref="AT107:BF108"/>
    <mergeCell ref="D99:D100"/>
    <mergeCell ref="E99:Q99"/>
    <mergeCell ref="S99:S100"/>
    <mergeCell ref="T99:AE99"/>
    <mergeCell ref="AF99:AF100"/>
    <mergeCell ref="AG99:AS99"/>
    <mergeCell ref="AG90:AS90"/>
    <mergeCell ref="A98:A100"/>
    <mergeCell ref="B98:B100"/>
    <mergeCell ref="C98:C100"/>
    <mergeCell ref="D98:Q98"/>
    <mergeCell ref="R98:R100"/>
    <mergeCell ref="S98:AE98"/>
    <mergeCell ref="AF98:AS98"/>
    <mergeCell ref="A89:A91"/>
    <mergeCell ref="B89:B91"/>
    <mergeCell ref="C89:C91"/>
    <mergeCell ref="AF89:AS89"/>
    <mergeCell ref="D90:D91"/>
    <mergeCell ref="E90:Q90"/>
    <mergeCell ref="S90:S91"/>
    <mergeCell ref="T90:AE90"/>
    <mergeCell ref="AF90:AF91"/>
    <mergeCell ref="D89:Q89"/>
    <mergeCell ref="R89:R91"/>
    <mergeCell ref="S89:AE89"/>
    <mergeCell ref="AT89:BF90"/>
    <mergeCell ref="AG81:AS81"/>
    <mergeCell ref="R80:R82"/>
    <mergeCell ref="S80:AE80"/>
    <mergeCell ref="AF80:AS80"/>
    <mergeCell ref="BG80:BG82"/>
    <mergeCell ref="BH80:BH82"/>
    <mergeCell ref="BG89:BG91"/>
    <mergeCell ref="BH89:BH91"/>
    <mergeCell ref="AF81:AF82"/>
    <mergeCell ref="BI89:BI91"/>
    <mergeCell ref="A76:B76"/>
    <mergeCell ref="A77:B77"/>
    <mergeCell ref="A80:A82"/>
    <mergeCell ref="B80:B82"/>
    <mergeCell ref="C80:C82"/>
    <mergeCell ref="D80:Q80"/>
    <mergeCell ref="BI69:BI71"/>
    <mergeCell ref="D70:D71"/>
    <mergeCell ref="E70:Q70"/>
    <mergeCell ref="S70:S71"/>
    <mergeCell ref="T70:AE70"/>
    <mergeCell ref="AF70:AF71"/>
    <mergeCell ref="AG70:AS70"/>
    <mergeCell ref="R69:R71"/>
    <mergeCell ref="S69:AE69"/>
    <mergeCell ref="AF69:AS69"/>
    <mergeCell ref="BG69:BG71"/>
    <mergeCell ref="BH69:BH71"/>
    <mergeCell ref="BI80:BI82"/>
    <mergeCell ref="D81:D82"/>
    <mergeCell ref="E81:Q81"/>
    <mergeCell ref="S81:S82"/>
    <mergeCell ref="T81:AE81"/>
    <mergeCell ref="A67:B67"/>
    <mergeCell ref="A68:B68"/>
    <mergeCell ref="A69:A71"/>
    <mergeCell ref="B69:B71"/>
    <mergeCell ref="C69:C71"/>
    <mergeCell ref="D69:Q69"/>
    <mergeCell ref="BI60:BI62"/>
    <mergeCell ref="D61:D62"/>
    <mergeCell ref="E61:Q61"/>
    <mergeCell ref="S61:S62"/>
    <mergeCell ref="T61:AE61"/>
    <mergeCell ref="AF61:AF62"/>
    <mergeCell ref="AG61:AS61"/>
    <mergeCell ref="R60:R62"/>
    <mergeCell ref="S60:AE60"/>
    <mergeCell ref="AF60:AS60"/>
    <mergeCell ref="BG60:BG62"/>
    <mergeCell ref="BH60:BH62"/>
    <mergeCell ref="A58:B58"/>
    <mergeCell ref="A59:B59"/>
    <mergeCell ref="A60:A62"/>
    <mergeCell ref="B60:B62"/>
    <mergeCell ref="C60:C62"/>
    <mergeCell ref="D60:Q60"/>
    <mergeCell ref="BI51:BI53"/>
    <mergeCell ref="D52:D53"/>
    <mergeCell ref="E52:Q52"/>
    <mergeCell ref="S52:S53"/>
    <mergeCell ref="T52:AE52"/>
    <mergeCell ref="AF52:AF53"/>
    <mergeCell ref="AG52:AS52"/>
    <mergeCell ref="R51:R53"/>
    <mergeCell ref="S51:AE51"/>
    <mergeCell ref="AF51:AS51"/>
    <mergeCell ref="BG51:BG53"/>
    <mergeCell ref="BH51:BH53"/>
    <mergeCell ref="C51:C53"/>
    <mergeCell ref="D51:Q51"/>
    <mergeCell ref="A23:B23"/>
    <mergeCell ref="A31:B31"/>
    <mergeCell ref="BI24:BI26"/>
    <mergeCell ref="D25:D26"/>
    <mergeCell ref="BI42:BI44"/>
    <mergeCell ref="D43:D44"/>
    <mergeCell ref="E43:Q43"/>
    <mergeCell ref="S43:S44"/>
    <mergeCell ref="T43:AE43"/>
    <mergeCell ref="AF43:AF44"/>
    <mergeCell ref="AG43:AS43"/>
    <mergeCell ref="R42:R44"/>
    <mergeCell ref="S42:AE42"/>
    <mergeCell ref="AF42:AS42"/>
    <mergeCell ref="BG42:BG44"/>
    <mergeCell ref="BH42:BH44"/>
    <mergeCell ref="D42:Q42"/>
    <mergeCell ref="BG24:BG26"/>
    <mergeCell ref="A32:B32"/>
    <mergeCell ref="BH33:BH35"/>
    <mergeCell ref="BI33:BI35"/>
    <mergeCell ref="D34:D35"/>
    <mergeCell ref="E34:Q34"/>
    <mergeCell ref="S34:S35"/>
    <mergeCell ref="AG16:AS16"/>
    <mergeCell ref="R15:R17"/>
    <mergeCell ref="S15:AE15"/>
    <mergeCell ref="AF15:AS15"/>
    <mergeCell ref="BG15:BG17"/>
    <mergeCell ref="BH15:BH17"/>
    <mergeCell ref="A22:B22"/>
    <mergeCell ref="A13:B13"/>
    <mergeCell ref="A15:A17"/>
    <mergeCell ref="B15:B17"/>
    <mergeCell ref="C15:C17"/>
    <mergeCell ref="D15:Q15"/>
    <mergeCell ref="BI15:BI17"/>
    <mergeCell ref="D16:D17"/>
    <mergeCell ref="E16:Q16"/>
    <mergeCell ref="S16:S17"/>
    <mergeCell ref="T16:AE16"/>
    <mergeCell ref="A2:B2"/>
    <mergeCell ref="A3:B3"/>
    <mergeCell ref="A5:A7"/>
    <mergeCell ref="B5:B7"/>
    <mergeCell ref="C5:C7"/>
    <mergeCell ref="BH5:BH7"/>
    <mergeCell ref="BI5:BI7"/>
    <mergeCell ref="D6:D7"/>
    <mergeCell ref="E6:Q6"/>
    <mergeCell ref="S6:S7"/>
    <mergeCell ref="T6:AE6"/>
    <mergeCell ref="AF6:AF7"/>
    <mergeCell ref="AG6:AS6"/>
    <mergeCell ref="D5:Q5"/>
    <mergeCell ref="R5:R7"/>
    <mergeCell ref="S5:AE5"/>
    <mergeCell ref="AF5:AS5"/>
    <mergeCell ref="BG5:BG7"/>
    <mergeCell ref="AF16:AF17"/>
    <mergeCell ref="T34:AE34"/>
    <mergeCell ref="AF34:AF35"/>
    <mergeCell ref="AG34:AS34"/>
    <mergeCell ref="A33:A35"/>
    <mergeCell ref="B33:B35"/>
    <mergeCell ref="C33:C35"/>
    <mergeCell ref="D33:Q33"/>
    <mergeCell ref="R33:R35"/>
    <mergeCell ref="S33:AE33"/>
    <mergeCell ref="AF33:AS33"/>
    <mergeCell ref="BG33:BG35"/>
    <mergeCell ref="BH24:BH26"/>
    <mergeCell ref="A12:B12"/>
    <mergeCell ref="A49:B49"/>
    <mergeCell ref="A50:B50"/>
    <mergeCell ref="A51:A53"/>
    <mergeCell ref="B51:B53"/>
    <mergeCell ref="E25:Q25"/>
    <mergeCell ref="S25:S26"/>
    <mergeCell ref="T25:AE25"/>
    <mergeCell ref="AF25:AF26"/>
    <mergeCell ref="AG25:AS25"/>
    <mergeCell ref="A24:A26"/>
    <mergeCell ref="B24:B26"/>
    <mergeCell ref="C24:C26"/>
    <mergeCell ref="D24:Q24"/>
    <mergeCell ref="R24:R26"/>
    <mergeCell ref="S24:AE24"/>
    <mergeCell ref="AF24:AS24"/>
    <mergeCell ref="A40:B40"/>
    <mergeCell ref="A41:B41"/>
    <mergeCell ref="A42:A44"/>
    <mergeCell ref="B42:B44"/>
    <mergeCell ref="C42:C44"/>
  </mergeCells>
  <pageMargins left="0.70866141732283472" right="0.70866141732283472" top="0.74803149606299213" bottom="1.5354330708661419" header="0.31496062992125984" footer="0.31496062992125984"/>
  <pageSetup paperSize="5" scale="75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5" tint="-0.249977111117893"/>
  </sheetPr>
  <dimension ref="A1:DW582"/>
  <sheetViews>
    <sheetView topLeftCell="A124" zoomScaleNormal="100" zoomScaleSheetLayoutView="120" workbookViewId="0">
      <selection activeCell="A127" sqref="A127:XFD135"/>
    </sheetView>
  </sheetViews>
  <sheetFormatPr defaultRowHeight="15" x14ac:dyDescent="0.2"/>
  <cols>
    <col min="1" max="1" width="6.5" style="1" customWidth="1"/>
    <col min="2" max="2" width="71.83203125" style="186" customWidth="1"/>
    <col min="3" max="3" width="8.6640625" customWidth="1"/>
    <col min="4" max="4" width="12" style="4" customWidth="1"/>
    <col min="5" max="6" width="11.6640625" style="4" customWidth="1"/>
    <col min="7" max="7" width="11.6640625" style="635" customWidth="1"/>
    <col min="8" max="8" width="11.6640625" style="4" customWidth="1"/>
    <col min="9" max="10" width="11.6640625" style="792" customWidth="1"/>
    <col min="11" max="16" width="11.6640625" style="4" customWidth="1"/>
    <col min="17" max="17" width="11.6640625" style="15" customWidth="1"/>
    <col min="18" max="18" width="11.6640625" style="1" customWidth="1"/>
    <col min="19" max="19" width="17" customWidth="1"/>
    <col min="20" max="31" width="16.1640625" customWidth="1"/>
    <col min="32" max="32" width="22.1640625" customWidth="1"/>
    <col min="33" max="33" width="22.33203125" customWidth="1"/>
    <col min="34" max="34" width="21.83203125" customWidth="1"/>
    <col min="35" max="35" width="20.5" customWidth="1"/>
    <col min="36" max="36" width="20" customWidth="1"/>
    <col min="37" max="37" width="21.5" customWidth="1"/>
    <col min="38" max="38" width="19.6640625" customWidth="1"/>
    <col min="39" max="39" width="23.1640625" customWidth="1"/>
    <col min="40" max="40" width="19" customWidth="1"/>
    <col min="41" max="41" width="17.83203125" customWidth="1"/>
    <col min="42" max="42" width="20.1640625" customWidth="1"/>
    <col min="43" max="43" width="18.33203125" customWidth="1"/>
    <col min="44" max="44" width="19.5" customWidth="1"/>
    <col min="45" max="45" width="21.33203125" style="13" customWidth="1"/>
    <col min="46" max="46" width="20.1640625" customWidth="1"/>
    <col min="47" max="47" width="23.33203125" customWidth="1"/>
    <col min="48" max="48" width="21" customWidth="1"/>
    <col min="49" max="49" width="17.83203125" customWidth="1"/>
    <col min="50" max="50" width="18.83203125" customWidth="1"/>
    <col min="51" max="51" width="17.1640625" customWidth="1"/>
    <col min="52" max="52" width="20.6640625" customWidth="1"/>
    <col min="53" max="53" width="19.6640625" customWidth="1"/>
    <col min="54" max="54" width="17.6640625" customWidth="1"/>
    <col min="55" max="55" width="19" customWidth="1"/>
    <col min="56" max="56" width="25.33203125" customWidth="1"/>
    <col min="57" max="57" width="19.33203125" customWidth="1"/>
    <col min="58" max="58" width="20.83203125" style="12" customWidth="1"/>
    <col min="59" max="59" width="19.5" style="12" customWidth="1"/>
    <col min="60" max="60" width="21.83203125" style="14" customWidth="1"/>
    <col min="61" max="61" width="23" style="14" customWidth="1"/>
    <col min="62" max="62" width="15.6640625" style="13" customWidth="1"/>
    <col min="63" max="63" width="33" style="774" customWidth="1"/>
    <col min="64" max="64" width="23.83203125" style="265" customWidth="1"/>
    <col min="65" max="65" width="17" style="3" customWidth="1"/>
    <col min="66" max="66" width="3.6640625" style="261" customWidth="1"/>
    <col min="67" max="67" width="11.33203125" style="675" customWidth="1"/>
    <col min="68" max="68" width="4" style="261" customWidth="1"/>
    <col min="69" max="69" width="14.33203125" style="261" customWidth="1"/>
    <col min="70" max="70" width="3.6640625" style="261" customWidth="1"/>
    <col min="71" max="71" width="11.33203125" style="675" customWidth="1"/>
    <col min="72" max="72" width="4" style="261" customWidth="1"/>
    <col min="73" max="73" width="14.33203125" style="261" customWidth="1"/>
    <col min="74" max="74" width="3.6640625" style="261" customWidth="1"/>
    <col min="75" max="75" width="11.33203125" style="675" customWidth="1"/>
    <col min="76" max="76" width="4" style="261" customWidth="1"/>
    <col min="77" max="77" width="14.33203125" style="261" customWidth="1"/>
    <col min="78" max="78" width="3.6640625" style="261" customWidth="1"/>
    <col min="79" max="79" width="11.33203125" style="675" customWidth="1"/>
    <col min="80" max="80" width="4" style="261" customWidth="1"/>
    <col min="81" max="81" width="14.33203125" style="261" customWidth="1"/>
    <col min="82" max="82" width="3.6640625" style="261" customWidth="1"/>
    <col min="83" max="83" width="11.33203125" style="675" customWidth="1"/>
    <col min="84" max="84" width="4" style="261" customWidth="1"/>
    <col min="85" max="85" width="14.33203125" style="261" customWidth="1"/>
    <col min="86" max="86" width="3.6640625" style="261" customWidth="1"/>
    <col min="87" max="87" width="11.33203125" style="675" customWidth="1"/>
    <col min="88" max="88" width="4" style="261" customWidth="1"/>
    <col min="89" max="89" width="14.33203125" style="261" customWidth="1"/>
    <col min="90" max="90" width="3.6640625" style="261" customWidth="1"/>
    <col min="91" max="91" width="11.33203125" style="675" customWidth="1"/>
    <col min="92" max="92" width="4" style="261" customWidth="1"/>
    <col min="93" max="93" width="14.33203125" style="261" customWidth="1"/>
    <col min="94" max="94" width="3.6640625" style="261" customWidth="1"/>
    <col min="95" max="95" width="11.33203125" style="675" customWidth="1"/>
    <col min="96" max="96" width="4" style="261" customWidth="1"/>
    <col min="97" max="97" width="14.33203125" style="261" customWidth="1"/>
    <col min="98" max="98" width="19" style="662" bestFit="1" customWidth="1"/>
    <col min="99" max="99" width="9.33203125" style="3"/>
    <col min="100" max="100" width="28.1640625" style="3" customWidth="1"/>
    <col min="101" max="101" width="24.6640625" style="3" customWidth="1"/>
    <col min="102" max="110" width="9.33203125" style="3"/>
  </cols>
  <sheetData>
    <row r="1" spans="1:110" s="462" customFormat="1" ht="16.5" customHeight="1" x14ac:dyDescent="0.2">
      <c r="A1" s="1075" t="s">
        <v>43</v>
      </c>
      <c r="B1" s="1076"/>
      <c r="C1" s="424" t="s">
        <v>580</v>
      </c>
      <c r="D1" s="425"/>
      <c r="E1" s="425"/>
      <c r="F1" s="425"/>
      <c r="G1" s="544"/>
      <c r="H1" s="425"/>
      <c r="I1" s="775"/>
      <c r="J1" s="775"/>
      <c r="K1" s="425"/>
      <c r="L1" s="425"/>
      <c r="M1" s="425"/>
      <c r="N1" s="425"/>
      <c r="O1" s="425"/>
      <c r="P1" s="425"/>
      <c r="Q1" s="425"/>
      <c r="R1" s="425"/>
      <c r="S1" s="426"/>
      <c r="T1" s="426"/>
      <c r="U1" s="426"/>
      <c r="V1" s="426"/>
      <c r="W1" s="426"/>
      <c r="X1" s="426"/>
      <c r="Y1" s="426"/>
      <c r="Z1" s="426"/>
      <c r="AA1" s="426"/>
      <c r="AB1" s="426"/>
      <c r="AC1" s="426"/>
      <c r="AD1" s="426"/>
      <c r="AE1" s="426"/>
      <c r="AF1" s="426"/>
      <c r="AG1" s="426" t="s">
        <v>651</v>
      </c>
      <c r="AH1" s="426"/>
      <c r="AI1" s="426"/>
      <c r="AJ1" s="426"/>
      <c r="AK1" s="426"/>
      <c r="AL1" s="426"/>
      <c r="AM1" s="426"/>
      <c r="AN1" s="426"/>
      <c r="AO1" s="426"/>
      <c r="AP1" s="426"/>
      <c r="AQ1" s="426"/>
      <c r="AR1" s="426"/>
      <c r="AS1" s="427"/>
      <c r="AT1" s="426"/>
      <c r="AU1" s="426"/>
      <c r="AV1" s="426"/>
      <c r="AW1" s="426"/>
      <c r="AX1" s="426"/>
      <c r="AY1" s="426"/>
      <c r="AZ1" s="426"/>
      <c r="BA1" s="426"/>
      <c r="BB1" s="426"/>
      <c r="BC1" s="426"/>
      <c r="BD1" s="426"/>
      <c r="BE1" s="426"/>
      <c r="BF1" s="427"/>
      <c r="BG1" s="427"/>
      <c r="BH1" s="423"/>
      <c r="BI1" s="428"/>
      <c r="BJ1" s="427"/>
      <c r="BK1" s="766"/>
      <c r="BL1" s="429"/>
      <c r="BM1" s="460"/>
      <c r="BN1" s="650"/>
      <c r="BO1" s="663"/>
      <c r="BP1" s="650"/>
      <c r="BQ1" s="650"/>
      <c r="BR1" s="650"/>
      <c r="BS1" s="663"/>
      <c r="BT1" s="650"/>
      <c r="BU1" s="650"/>
      <c r="BV1" s="650"/>
      <c r="BW1" s="663"/>
      <c r="BX1" s="650"/>
      <c r="BY1" s="650"/>
      <c r="BZ1" s="650"/>
      <c r="CA1" s="663"/>
      <c r="CB1" s="650"/>
      <c r="CC1" s="650"/>
      <c r="CD1" s="650"/>
      <c r="CE1" s="663"/>
      <c r="CF1" s="650"/>
      <c r="CG1" s="650"/>
      <c r="CH1" s="650"/>
      <c r="CI1" s="663"/>
      <c r="CJ1" s="650"/>
      <c r="CK1" s="650"/>
      <c r="CL1" s="650"/>
      <c r="CM1" s="663"/>
      <c r="CN1" s="650"/>
      <c r="CO1" s="650"/>
      <c r="CP1" s="650"/>
      <c r="CQ1" s="663"/>
      <c r="CR1" s="650"/>
      <c r="CS1" s="650"/>
      <c r="CT1" s="651"/>
      <c r="CU1" s="460"/>
      <c r="CV1" s="460"/>
      <c r="CW1" s="460"/>
      <c r="CX1" s="460"/>
      <c r="CY1" s="460"/>
      <c r="CZ1" s="460"/>
      <c r="DA1" s="460"/>
      <c r="DB1" s="460"/>
      <c r="DC1" s="460"/>
      <c r="DD1" s="460"/>
      <c r="DE1" s="460"/>
      <c r="DF1" s="460"/>
    </row>
    <row r="2" spans="1:110" s="462" customFormat="1" ht="16.5" customHeight="1" x14ac:dyDescent="0.2">
      <c r="A2" s="1075" t="s">
        <v>581</v>
      </c>
      <c r="B2" s="1076"/>
      <c r="C2" s="424" t="s">
        <v>582</v>
      </c>
      <c r="D2" s="425"/>
      <c r="E2" s="425"/>
      <c r="F2" s="425"/>
      <c r="G2" s="544"/>
      <c r="H2" s="425" t="s">
        <v>704</v>
      </c>
      <c r="I2" s="775"/>
      <c r="J2" s="775"/>
      <c r="K2" s="425"/>
      <c r="L2" s="425"/>
      <c r="M2" s="425"/>
      <c r="N2" s="425"/>
      <c r="O2" s="425"/>
      <c r="P2" s="425"/>
      <c r="Q2" s="425"/>
      <c r="R2" s="425"/>
      <c r="S2" s="463"/>
      <c r="T2" s="463"/>
      <c r="U2" s="463"/>
      <c r="V2" s="463"/>
      <c r="W2" s="463"/>
      <c r="X2" s="463"/>
      <c r="Y2" s="463"/>
      <c r="Z2" s="463"/>
      <c r="AA2" s="463"/>
      <c r="AB2" s="463"/>
      <c r="AC2" s="463"/>
      <c r="AD2" s="463"/>
      <c r="AE2" s="463"/>
      <c r="AF2" s="463"/>
      <c r="AG2" s="463"/>
      <c r="AH2" s="463"/>
      <c r="AI2" s="463"/>
      <c r="AJ2" s="463"/>
      <c r="AK2" s="463"/>
      <c r="AL2" s="728"/>
      <c r="AM2" s="463"/>
      <c r="AN2" s="729"/>
      <c r="AO2" s="463"/>
      <c r="AP2" s="463"/>
      <c r="AQ2" s="463"/>
      <c r="AR2" s="463"/>
      <c r="AS2" s="709">
        <f>SUM(AS33:AS34)</f>
        <v>9576000</v>
      </c>
      <c r="AT2" s="710">
        <f>1250000*7</f>
        <v>8750000</v>
      </c>
      <c r="AU2" s="710">
        <f>1125000*2</f>
        <v>2250000</v>
      </c>
      <c r="AV2" s="710">
        <f>1050000*4</f>
        <v>4200000</v>
      </c>
      <c r="AW2" s="711">
        <f>SUM(AT2:AV2)</f>
        <v>15200000</v>
      </c>
      <c r="AX2" s="712"/>
      <c r="AY2" s="463"/>
      <c r="AZ2" s="728"/>
      <c r="BA2" s="463"/>
      <c r="BB2" s="463"/>
      <c r="BC2" s="463"/>
      <c r="BD2" s="463"/>
      <c r="BE2" s="463"/>
      <c r="BF2" s="427"/>
      <c r="BG2" s="427"/>
      <c r="BH2" s="423"/>
      <c r="BI2" s="428"/>
      <c r="BJ2" s="427"/>
      <c r="BK2" s="766"/>
      <c r="BL2" s="429"/>
      <c r="BM2" s="460"/>
      <c r="BN2" s="650"/>
      <c r="BO2" s="663"/>
      <c r="BP2" s="650"/>
      <c r="BQ2" s="650"/>
      <c r="BR2" s="650"/>
      <c r="BS2" s="663"/>
      <c r="BT2" s="650"/>
      <c r="BU2" s="650"/>
      <c r="BV2" s="650"/>
      <c r="BW2" s="663"/>
      <c r="BX2" s="650"/>
      <c r="BY2" s="650"/>
      <c r="BZ2" s="650"/>
      <c r="CA2" s="663"/>
      <c r="CB2" s="650"/>
      <c r="CC2" s="650"/>
      <c r="CD2" s="650"/>
      <c r="CE2" s="663"/>
      <c r="CF2" s="650"/>
      <c r="CG2" s="650"/>
      <c r="CH2" s="650"/>
      <c r="CI2" s="663"/>
      <c r="CJ2" s="650"/>
      <c r="CK2" s="650"/>
      <c r="CL2" s="650"/>
      <c r="CM2" s="663"/>
      <c r="CN2" s="650"/>
      <c r="CO2" s="650"/>
      <c r="CP2" s="650"/>
      <c r="CQ2" s="663"/>
      <c r="CR2" s="650"/>
      <c r="CS2" s="650"/>
      <c r="CT2" s="651"/>
      <c r="CU2" s="460"/>
      <c r="CV2" s="460"/>
      <c r="CW2" s="460"/>
      <c r="CX2" s="460"/>
      <c r="CY2" s="460"/>
      <c r="CZ2" s="460"/>
      <c r="DA2" s="460"/>
      <c r="DB2" s="460"/>
      <c r="DC2" s="460"/>
      <c r="DD2" s="460"/>
      <c r="DE2" s="460"/>
      <c r="DF2" s="460"/>
    </row>
    <row r="3" spans="1:110" s="462" customFormat="1" ht="16.5" customHeight="1" x14ac:dyDescent="0.2">
      <c r="A3" s="1080" t="s">
        <v>44</v>
      </c>
      <c r="B3" s="1081"/>
      <c r="C3" s="431" t="s">
        <v>11</v>
      </c>
      <c r="D3" s="432"/>
      <c r="E3" s="432"/>
      <c r="F3" s="432"/>
      <c r="G3" s="627"/>
      <c r="H3" s="432"/>
      <c r="I3" s="776"/>
      <c r="J3" s="777"/>
      <c r="K3" s="432"/>
      <c r="L3" s="432"/>
      <c r="M3" s="432"/>
      <c r="N3" s="432"/>
      <c r="O3" s="432"/>
      <c r="P3" s="432"/>
      <c r="Q3" s="432"/>
      <c r="R3" s="432"/>
      <c r="S3" s="464"/>
      <c r="T3" s="464"/>
      <c r="U3" s="464"/>
      <c r="V3" s="464"/>
      <c r="W3" s="464"/>
      <c r="X3" s="464"/>
      <c r="Y3" s="464"/>
      <c r="Z3" s="464"/>
      <c r="AA3" s="464"/>
      <c r="AB3" s="464"/>
      <c r="AC3" s="464"/>
      <c r="AD3" s="464"/>
      <c r="AE3" s="464"/>
      <c r="AF3" s="464"/>
      <c r="AG3" s="464"/>
      <c r="AH3" s="464"/>
      <c r="AI3" s="464"/>
      <c r="AJ3" s="729"/>
      <c r="AK3" s="464"/>
      <c r="AL3" s="464"/>
      <c r="AN3" s="464"/>
      <c r="AO3" s="729"/>
      <c r="AP3" s="464"/>
      <c r="AQ3" s="464"/>
      <c r="AR3" s="464"/>
      <c r="AS3" s="433"/>
      <c r="AT3" s="464"/>
      <c r="AU3" s="464"/>
      <c r="AV3" s="464"/>
      <c r="AW3" s="464"/>
      <c r="AX3" s="464"/>
      <c r="AY3" s="464"/>
      <c r="AZ3" s="464"/>
      <c r="BA3" s="729"/>
      <c r="BB3" s="464"/>
      <c r="BC3" s="464"/>
      <c r="BD3" s="464"/>
      <c r="BE3" s="464"/>
      <c r="BF3" s="433"/>
      <c r="BG3" s="433"/>
      <c r="BH3" s="430"/>
      <c r="BI3" s="434"/>
      <c r="BJ3" s="427"/>
      <c r="BK3" s="766"/>
      <c r="BL3" s="429"/>
      <c r="BM3" s="460"/>
      <c r="BN3" s="650"/>
      <c r="BO3" s="663"/>
      <c r="BP3" s="650"/>
      <c r="BQ3" s="650"/>
      <c r="BR3" s="650"/>
      <c r="BS3" s="663"/>
      <c r="BT3" s="650"/>
      <c r="BU3" s="650"/>
      <c r="BV3" s="650"/>
      <c r="BW3" s="663"/>
      <c r="BX3" s="650"/>
      <c r="BY3" s="650"/>
      <c r="BZ3" s="650"/>
      <c r="CA3" s="663"/>
      <c r="CB3" s="650"/>
      <c r="CC3" s="650"/>
      <c r="CD3" s="650"/>
      <c r="CE3" s="663"/>
      <c r="CF3" s="650"/>
      <c r="CG3" s="650"/>
      <c r="CH3" s="650"/>
      <c r="CI3" s="663"/>
      <c r="CJ3" s="650"/>
      <c r="CK3" s="650"/>
      <c r="CL3" s="650"/>
      <c r="CM3" s="663"/>
      <c r="CN3" s="650"/>
      <c r="CO3" s="650"/>
      <c r="CP3" s="650"/>
      <c r="CQ3" s="663"/>
      <c r="CR3" s="650"/>
      <c r="CS3" s="650"/>
      <c r="CT3" s="651"/>
      <c r="CU3" s="460"/>
      <c r="CV3" s="460"/>
      <c r="CW3" s="460"/>
      <c r="CX3" s="460"/>
      <c r="CY3" s="460"/>
      <c r="CZ3" s="460"/>
      <c r="DA3" s="460"/>
      <c r="DB3" s="460"/>
      <c r="DC3" s="460"/>
      <c r="DD3" s="460"/>
      <c r="DE3" s="460"/>
      <c r="DF3" s="460"/>
    </row>
    <row r="4" spans="1:110" s="466" customFormat="1" ht="48.75" customHeight="1" x14ac:dyDescent="0.2">
      <c r="A4" s="1077" t="s">
        <v>45</v>
      </c>
      <c r="B4" s="1051" t="s">
        <v>46</v>
      </c>
      <c r="C4" s="1051" t="s">
        <v>62</v>
      </c>
      <c r="D4" s="1050" t="s">
        <v>47</v>
      </c>
      <c r="E4" s="1050"/>
      <c r="F4" s="1050"/>
      <c r="G4" s="1050"/>
      <c r="H4" s="1050"/>
      <c r="I4" s="1050"/>
      <c r="J4" s="1050"/>
      <c r="K4" s="1050"/>
      <c r="L4" s="1050"/>
      <c r="M4" s="1050"/>
      <c r="N4" s="1050"/>
      <c r="O4" s="1050"/>
      <c r="P4" s="1050"/>
      <c r="Q4" s="1050"/>
      <c r="R4" s="1051" t="s">
        <v>59</v>
      </c>
      <c r="S4" s="1054" t="s">
        <v>56</v>
      </c>
      <c r="T4" s="1055"/>
      <c r="U4" s="1055"/>
      <c r="V4" s="1055"/>
      <c r="W4" s="1055"/>
      <c r="X4" s="1055"/>
      <c r="Y4" s="1055"/>
      <c r="Z4" s="1055"/>
      <c r="AA4" s="1055"/>
      <c r="AB4" s="1055"/>
      <c r="AC4" s="1055"/>
      <c r="AD4" s="1055"/>
      <c r="AE4" s="1055"/>
      <c r="AF4" s="1056" t="s">
        <v>38</v>
      </c>
      <c r="AG4" s="1056"/>
      <c r="AH4" s="1056"/>
      <c r="AI4" s="1056"/>
      <c r="AJ4" s="1056"/>
      <c r="AK4" s="1056"/>
      <c r="AL4" s="1056"/>
      <c r="AM4" s="1056"/>
      <c r="AN4" s="1056"/>
      <c r="AO4" s="1056"/>
      <c r="AP4" s="1056"/>
      <c r="AQ4" s="1056"/>
      <c r="AR4" s="1056"/>
      <c r="AS4" s="1056"/>
      <c r="AT4" s="1057" t="s">
        <v>82</v>
      </c>
      <c r="AU4" s="1058"/>
      <c r="AV4" s="1058"/>
      <c r="AW4" s="1058"/>
      <c r="AX4" s="1058"/>
      <c r="AY4" s="1058"/>
      <c r="AZ4" s="1058"/>
      <c r="BA4" s="1058"/>
      <c r="BB4" s="1058"/>
      <c r="BC4" s="1058"/>
      <c r="BD4" s="1058"/>
      <c r="BE4" s="1058"/>
      <c r="BF4" s="1059"/>
      <c r="BG4" s="1051" t="s">
        <v>78</v>
      </c>
      <c r="BH4" s="1051" t="s">
        <v>561</v>
      </c>
      <c r="BI4" s="1063" t="s">
        <v>79</v>
      </c>
      <c r="BJ4" s="423"/>
      <c r="BK4" s="767"/>
      <c r="BL4" s="425"/>
      <c r="BM4" s="425"/>
      <c r="BN4" s="544"/>
      <c r="BO4" s="664"/>
      <c r="BP4" s="544"/>
      <c r="BQ4" s="544"/>
      <c r="BR4" s="544"/>
      <c r="BS4" s="664"/>
      <c r="BT4" s="544"/>
      <c r="BU4" s="544"/>
      <c r="BV4" s="544"/>
      <c r="BW4" s="664"/>
      <c r="BX4" s="544"/>
      <c r="BY4" s="544"/>
      <c r="BZ4" s="544"/>
      <c r="CA4" s="664"/>
      <c r="CB4" s="544"/>
      <c r="CC4" s="544"/>
      <c r="CD4" s="544"/>
      <c r="CE4" s="664"/>
      <c r="CF4" s="544"/>
      <c r="CG4" s="544"/>
      <c r="CH4" s="544"/>
      <c r="CI4" s="664"/>
      <c r="CJ4" s="544"/>
      <c r="CK4" s="544"/>
      <c r="CL4" s="544"/>
      <c r="CM4" s="664"/>
      <c r="CN4" s="544"/>
      <c r="CO4" s="544"/>
      <c r="CP4" s="544"/>
      <c r="CQ4" s="664"/>
      <c r="CR4" s="544"/>
      <c r="CS4" s="544"/>
      <c r="CT4" s="544"/>
      <c r="CU4" s="425"/>
      <c r="CV4" s="425"/>
      <c r="CW4" s="425"/>
      <c r="CX4" s="425"/>
      <c r="CY4" s="425"/>
      <c r="CZ4" s="425"/>
      <c r="DA4" s="425"/>
      <c r="DB4" s="425"/>
      <c r="DC4" s="425"/>
      <c r="DD4" s="465"/>
      <c r="DE4" s="465"/>
    </row>
    <row r="5" spans="1:110" s="466" customFormat="1" ht="48.75" customHeight="1" x14ac:dyDescent="0.2">
      <c r="A5" s="1078"/>
      <c r="B5" s="1052"/>
      <c r="C5" s="1052"/>
      <c r="D5" s="1066" t="s">
        <v>57</v>
      </c>
      <c r="E5" s="1068" t="s">
        <v>58</v>
      </c>
      <c r="F5" s="1069"/>
      <c r="G5" s="1069"/>
      <c r="H5" s="1069"/>
      <c r="I5" s="1069"/>
      <c r="J5" s="1069"/>
      <c r="K5" s="1069"/>
      <c r="L5" s="1069"/>
      <c r="M5" s="1069"/>
      <c r="N5" s="1069"/>
      <c r="O5" s="1069"/>
      <c r="P5" s="1069"/>
      <c r="Q5" s="1069"/>
      <c r="R5" s="1052"/>
      <c r="S5" s="1066" t="s">
        <v>57</v>
      </c>
      <c r="T5" s="1068" t="s">
        <v>58</v>
      </c>
      <c r="U5" s="1069"/>
      <c r="V5" s="1069"/>
      <c r="W5" s="1069"/>
      <c r="X5" s="1069"/>
      <c r="Y5" s="1069"/>
      <c r="Z5" s="1069"/>
      <c r="AA5" s="1069"/>
      <c r="AB5" s="1069"/>
      <c r="AC5" s="1069"/>
      <c r="AD5" s="1069"/>
      <c r="AE5" s="1069"/>
      <c r="AF5" s="1066" t="s">
        <v>57</v>
      </c>
      <c r="AG5" s="1068" t="s">
        <v>58</v>
      </c>
      <c r="AH5" s="1069"/>
      <c r="AI5" s="1069"/>
      <c r="AJ5" s="1069"/>
      <c r="AK5" s="1069"/>
      <c r="AL5" s="1069"/>
      <c r="AM5" s="1069"/>
      <c r="AN5" s="1069"/>
      <c r="AO5" s="1069"/>
      <c r="AP5" s="1069"/>
      <c r="AQ5" s="1069"/>
      <c r="AR5" s="1069"/>
      <c r="AS5" s="1070"/>
      <c r="AT5" s="1060"/>
      <c r="AU5" s="1061"/>
      <c r="AV5" s="1061"/>
      <c r="AW5" s="1061"/>
      <c r="AX5" s="1061"/>
      <c r="AY5" s="1061"/>
      <c r="AZ5" s="1061"/>
      <c r="BA5" s="1061"/>
      <c r="BB5" s="1061"/>
      <c r="BC5" s="1061"/>
      <c r="BD5" s="1061"/>
      <c r="BE5" s="1061"/>
      <c r="BF5" s="1062"/>
      <c r="BG5" s="1052"/>
      <c r="BH5" s="1052"/>
      <c r="BI5" s="1064"/>
      <c r="BJ5" s="423"/>
      <c r="BK5" s="767"/>
      <c r="BL5" s="425"/>
      <c r="BM5" s="425"/>
      <c r="BN5" s="544"/>
      <c r="BO5" s="664"/>
      <c r="BP5" s="544"/>
      <c r="BQ5" s="544"/>
      <c r="BR5" s="544"/>
      <c r="BS5" s="664"/>
      <c r="BT5" s="544"/>
      <c r="BU5" s="544"/>
      <c r="BV5" s="544"/>
      <c r="BW5" s="664"/>
      <c r="BX5" s="544"/>
      <c r="BY5" s="544"/>
      <c r="BZ5" s="544"/>
      <c r="CA5" s="664"/>
      <c r="CB5" s="544"/>
      <c r="CC5" s="544"/>
      <c r="CD5" s="544"/>
      <c r="CE5" s="664"/>
      <c r="CF5" s="544"/>
      <c r="CG5" s="544"/>
      <c r="CH5" s="544"/>
      <c r="CI5" s="664"/>
      <c r="CJ5" s="544"/>
      <c r="CK5" s="544"/>
      <c r="CL5" s="544"/>
      <c r="CM5" s="664"/>
      <c r="CN5" s="544"/>
      <c r="CO5" s="544"/>
      <c r="CP5" s="544"/>
      <c r="CQ5" s="664"/>
      <c r="CR5" s="544"/>
      <c r="CS5" s="544"/>
      <c r="CT5" s="544"/>
      <c r="CU5" s="425"/>
      <c r="CV5" s="425"/>
      <c r="CW5" s="425"/>
      <c r="CX5" s="425"/>
      <c r="CY5" s="425"/>
      <c r="CZ5" s="425"/>
      <c r="DA5" s="425"/>
      <c r="DB5" s="425"/>
      <c r="DC5" s="425"/>
      <c r="DD5" s="465"/>
      <c r="DE5" s="465"/>
    </row>
    <row r="6" spans="1:110" s="471" customFormat="1" ht="28.5" customHeight="1" x14ac:dyDescent="0.2">
      <c r="A6" s="1079"/>
      <c r="B6" s="1053"/>
      <c r="C6" s="1053"/>
      <c r="D6" s="1067"/>
      <c r="E6" s="467">
        <v>1</v>
      </c>
      <c r="F6" s="467">
        <v>2</v>
      </c>
      <c r="G6" s="628">
        <v>3</v>
      </c>
      <c r="H6" s="467">
        <v>4</v>
      </c>
      <c r="I6" s="628">
        <v>5</v>
      </c>
      <c r="J6" s="467">
        <v>6</v>
      </c>
      <c r="K6" s="467">
        <v>7</v>
      </c>
      <c r="L6" s="467">
        <v>8</v>
      </c>
      <c r="M6" s="467">
        <v>9</v>
      </c>
      <c r="N6" s="467">
        <v>10</v>
      </c>
      <c r="O6" s="467">
        <v>11</v>
      </c>
      <c r="P6" s="467">
        <v>12</v>
      </c>
      <c r="Q6" s="467" t="s">
        <v>61</v>
      </c>
      <c r="R6" s="1053"/>
      <c r="S6" s="1067"/>
      <c r="T6" s="467">
        <v>1</v>
      </c>
      <c r="U6" s="467">
        <v>2</v>
      </c>
      <c r="V6" s="467">
        <v>3</v>
      </c>
      <c r="W6" s="467">
        <v>4</v>
      </c>
      <c r="X6" s="467">
        <v>5</v>
      </c>
      <c r="Y6" s="467">
        <v>6</v>
      </c>
      <c r="Z6" s="467">
        <v>7</v>
      </c>
      <c r="AA6" s="467">
        <v>8</v>
      </c>
      <c r="AB6" s="467">
        <v>9</v>
      </c>
      <c r="AC6" s="467">
        <v>10</v>
      </c>
      <c r="AD6" s="467">
        <v>11</v>
      </c>
      <c r="AE6" s="467">
        <v>12</v>
      </c>
      <c r="AF6" s="1067"/>
      <c r="AG6" s="467">
        <v>1</v>
      </c>
      <c r="AH6" s="467">
        <v>2</v>
      </c>
      <c r="AI6" s="467">
        <v>3</v>
      </c>
      <c r="AJ6" s="467">
        <v>4</v>
      </c>
      <c r="AK6" s="467">
        <v>5</v>
      </c>
      <c r="AL6" s="467">
        <v>6</v>
      </c>
      <c r="AM6" s="467">
        <v>7</v>
      </c>
      <c r="AN6" s="467">
        <v>8</v>
      </c>
      <c r="AO6" s="467">
        <v>9</v>
      </c>
      <c r="AP6" s="467">
        <v>10</v>
      </c>
      <c r="AQ6" s="467">
        <v>11</v>
      </c>
      <c r="AR6" s="467">
        <v>12</v>
      </c>
      <c r="AS6" s="467" t="s">
        <v>51</v>
      </c>
      <c r="AT6" s="468">
        <v>1</v>
      </c>
      <c r="AU6" s="468">
        <v>2</v>
      </c>
      <c r="AV6" s="468">
        <v>3</v>
      </c>
      <c r="AW6" s="468">
        <v>4</v>
      </c>
      <c r="AX6" s="468">
        <v>5</v>
      </c>
      <c r="AY6" s="468">
        <v>6</v>
      </c>
      <c r="AZ6" s="468">
        <v>7</v>
      </c>
      <c r="BA6" s="468">
        <v>8</v>
      </c>
      <c r="BB6" s="468">
        <v>9</v>
      </c>
      <c r="BC6" s="468">
        <v>10</v>
      </c>
      <c r="BD6" s="468">
        <v>11</v>
      </c>
      <c r="BE6" s="468">
        <v>12</v>
      </c>
      <c r="BF6" s="467" t="s">
        <v>51</v>
      </c>
      <c r="BG6" s="1053"/>
      <c r="BH6" s="1053"/>
      <c r="BI6" s="1065"/>
      <c r="BJ6" s="469"/>
      <c r="BK6" s="768"/>
      <c r="BL6" s="470"/>
      <c r="BM6" s="470"/>
      <c r="BN6" s="652"/>
      <c r="BO6" s="665"/>
      <c r="BP6" s="652"/>
      <c r="BQ6" s="652"/>
      <c r="BR6" s="652"/>
      <c r="BS6" s="665"/>
      <c r="BT6" s="652"/>
      <c r="BU6" s="652"/>
      <c r="BV6" s="652"/>
      <c r="BW6" s="665"/>
      <c r="BX6" s="652"/>
      <c r="BY6" s="652"/>
      <c r="BZ6" s="652"/>
      <c r="CA6" s="665"/>
      <c r="CB6" s="652"/>
      <c r="CC6" s="652"/>
      <c r="CD6" s="652"/>
      <c r="CE6" s="665"/>
      <c r="CF6" s="652"/>
      <c r="CG6" s="652"/>
      <c r="CH6" s="652"/>
      <c r="CI6" s="665"/>
      <c r="CJ6" s="652"/>
      <c r="CK6" s="652"/>
      <c r="CL6" s="652"/>
      <c r="CM6" s="665"/>
      <c r="CN6" s="652"/>
      <c r="CO6" s="652"/>
      <c r="CP6" s="652"/>
      <c r="CQ6" s="665"/>
      <c r="CR6" s="652"/>
      <c r="CS6" s="652"/>
      <c r="CT6" s="652"/>
      <c r="CU6" s="470"/>
      <c r="CV6" s="470"/>
      <c r="CW6" s="470"/>
      <c r="CX6" s="470"/>
      <c r="CY6" s="470"/>
      <c r="CZ6" s="470"/>
      <c r="DA6" s="470"/>
      <c r="DB6" s="470"/>
      <c r="DC6" s="470"/>
      <c r="DD6" s="470"/>
      <c r="DE6" s="470"/>
    </row>
    <row r="7" spans="1:110" s="486" customFormat="1" ht="22.5" customHeight="1" x14ac:dyDescent="0.2">
      <c r="A7" s="472">
        <v>1</v>
      </c>
      <c r="B7" s="240" t="s">
        <v>477</v>
      </c>
      <c r="C7" s="473" t="s">
        <v>65</v>
      </c>
      <c r="D7" s="626">
        <v>370</v>
      </c>
      <c r="E7" s="474">
        <v>100</v>
      </c>
      <c r="F7" s="474"/>
      <c r="G7" s="474"/>
      <c r="H7" s="474">
        <v>100</v>
      </c>
      <c r="I7" s="779">
        <v>170</v>
      </c>
      <c r="J7" s="779"/>
      <c r="K7" s="474"/>
      <c r="L7" s="474"/>
      <c r="M7" s="474"/>
      <c r="N7" s="474"/>
      <c r="O7" s="474"/>
      <c r="P7" s="474"/>
      <c r="Q7" s="475">
        <f t="shared" ref="Q7:Q38" si="0">SUM(E7:P7)</f>
        <v>370</v>
      </c>
      <c r="R7" s="241" t="s">
        <v>52</v>
      </c>
      <c r="S7" s="242">
        <f>SUM(65000*14%+65000)</f>
        <v>74100</v>
      </c>
      <c r="T7" s="476">
        <v>61000</v>
      </c>
      <c r="U7" s="476"/>
      <c r="V7" s="476"/>
      <c r="W7" s="476">
        <v>61000</v>
      </c>
      <c r="X7" s="476">
        <v>61000</v>
      </c>
      <c r="Y7" s="476"/>
      <c r="Z7" s="476"/>
      <c r="AA7" s="476"/>
      <c r="AB7" s="476"/>
      <c r="AC7" s="476"/>
      <c r="AD7" s="476"/>
      <c r="AE7" s="476"/>
      <c r="AF7" s="477">
        <f>SUM(Q7*S7)</f>
        <v>27417000</v>
      </c>
      <c r="AG7" s="478">
        <f t="shared" ref="AG7:AG38" si="1">T7*E7</f>
        <v>6100000</v>
      </c>
      <c r="AH7" s="478">
        <f t="shared" ref="AH7:AR22" si="2">U7*F7</f>
        <v>0</v>
      </c>
      <c r="AI7" s="478">
        <f t="shared" si="2"/>
        <v>0</v>
      </c>
      <c r="AJ7" s="478">
        <f t="shared" si="2"/>
        <v>6100000</v>
      </c>
      <c r="AK7" s="638">
        <f t="shared" si="2"/>
        <v>10370000</v>
      </c>
      <c r="AL7" s="638">
        <f t="shared" si="2"/>
        <v>0</v>
      </c>
      <c r="AM7" s="478">
        <f t="shared" si="2"/>
        <v>0</v>
      </c>
      <c r="AN7" s="478">
        <f t="shared" si="2"/>
        <v>0</v>
      </c>
      <c r="AO7" s="478">
        <f t="shared" si="2"/>
        <v>0</v>
      </c>
      <c r="AP7" s="478">
        <f t="shared" si="2"/>
        <v>0</v>
      </c>
      <c r="AQ7" s="478">
        <f t="shared" si="2"/>
        <v>0</v>
      </c>
      <c r="AR7" s="478">
        <f t="shared" si="2"/>
        <v>0</v>
      </c>
      <c r="AS7" s="479">
        <f t="shared" ref="AS7:AS38" si="3">SUM(AG7:AR7)</f>
        <v>22570000</v>
      </c>
      <c r="AT7" s="478">
        <f>SUM(AG7*14%)</f>
        <v>854000.00000000012</v>
      </c>
      <c r="AU7" s="478">
        <f t="shared" ref="AU7:BE22" si="4">SUM(AH7*14%)</f>
        <v>0</v>
      </c>
      <c r="AV7" s="478">
        <f t="shared" si="4"/>
        <v>0</v>
      </c>
      <c r="AW7" s="478">
        <f t="shared" si="4"/>
        <v>854000.00000000012</v>
      </c>
      <c r="AX7" s="478">
        <f t="shared" si="4"/>
        <v>1451800.0000000002</v>
      </c>
      <c r="AY7" s="478">
        <f t="shared" si="4"/>
        <v>0</v>
      </c>
      <c r="AZ7" s="478">
        <f t="shared" si="4"/>
        <v>0</v>
      </c>
      <c r="BA7" s="478">
        <f t="shared" si="4"/>
        <v>0</v>
      </c>
      <c r="BB7" s="478">
        <f t="shared" si="4"/>
        <v>0</v>
      </c>
      <c r="BC7" s="478">
        <f t="shared" si="4"/>
        <v>0</v>
      </c>
      <c r="BD7" s="478">
        <f t="shared" si="4"/>
        <v>0</v>
      </c>
      <c r="BE7" s="478">
        <f t="shared" si="4"/>
        <v>0</v>
      </c>
      <c r="BF7" s="479">
        <f t="shared" ref="BF7:BF38" si="5">SUM(AT7:BE7)</f>
        <v>3159800.0000000005</v>
      </c>
      <c r="BG7" s="480">
        <f t="shared" ref="BG7:BG38" si="6">AF7-AS7-BF7</f>
        <v>1687199.9999999995</v>
      </c>
      <c r="BH7" s="481">
        <f t="shared" ref="BH7:BH38" si="7">S7*D7</f>
        <v>27417000</v>
      </c>
      <c r="BI7" s="482">
        <f t="shared" ref="BI7:BI38" si="8">BH7-AS7-BF7</f>
        <v>1687199.9999999995</v>
      </c>
      <c r="BJ7" s="483">
        <f>SUM(Q7/D7)</f>
        <v>1</v>
      </c>
      <c r="BK7" s="769"/>
      <c r="BL7" s="484"/>
      <c r="BM7" s="485"/>
      <c r="BN7" s="653"/>
      <c r="BO7" s="666"/>
      <c r="BP7" s="653"/>
      <c r="BQ7" s="653"/>
      <c r="BR7" s="653"/>
      <c r="BS7" s="666"/>
      <c r="BT7" s="653"/>
      <c r="BU7" s="653"/>
      <c r="BV7" s="653"/>
      <c r="BW7" s="666"/>
      <c r="BX7" s="653"/>
      <c r="BY7" s="653"/>
      <c r="BZ7" s="653"/>
      <c r="CA7" s="666"/>
      <c r="CB7" s="653"/>
      <c r="CC7" s="653"/>
      <c r="CD7" s="653"/>
      <c r="CE7" s="666"/>
      <c r="CF7" s="653"/>
      <c r="CG7" s="653"/>
      <c r="CH7" s="653"/>
      <c r="CI7" s="666"/>
      <c r="CJ7" s="653"/>
      <c r="CK7" s="653"/>
      <c r="CL7" s="653"/>
      <c r="CM7" s="666"/>
      <c r="CN7" s="653"/>
      <c r="CO7" s="653"/>
      <c r="CP7" s="653"/>
      <c r="CQ7" s="666"/>
      <c r="CR7" s="653"/>
      <c r="CS7" s="653"/>
      <c r="CT7" s="653"/>
      <c r="CU7" s="485"/>
      <c r="CV7" s="485"/>
      <c r="CW7" s="485"/>
      <c r="CX7" s="485"/>
      <c r="CY7" s="485"/>
      <c r="CZ7" s="485"/>
      <c r="DA7" s="485"/>
      <c r="DB7" s="485"/>
      <c r="DC7" s="485"/>
      <c r="DD7" s="485"/>
      <c r="DE7" s="485"/>
      <c r="DF7" s="485"/>
    </row>
    <row r="8" spans="1:110" s="486" customFormat="1" ht="22.5" customHeight="1" x14ac:dyDescent="0.2">
      <c r="A8" s="472">
        <f>A7+1</f>
        <v>2</v>
      </c>
      <c r="B8" s="240" t="s">
        <v>478</v>
      </c>
      <c r="C8" s="473" t="s">
        <v>65</v>
      </c>
      <c r="D8" s="626">
        <v>15</v>
      </c>
      <c r="E8" s="474"/>
      <c r="F8" s="474"/>
      <c r="G8" s="474"/>
      <c r="H8" s="474"/>
      <c r="I8" s="779"/>
      <c r="J8" s="779"/>
      <c r="K8" s="474"/>
      <c r="L8" s="474"/>
      <c r="M8" s="474"/>
      <c r="N8" s="474"/>
      <c r="O8" s="474"/>
      <c r="P8" s="474"/>
      <c r="Q8" s="475">
        <f t="shared" si="0"/>
        <v>0</v>
      </c>
      <c r="R8" s="241" t="s">
        <v>0</v>
      </c>
      <c r="S8" s="242">
        <v>28500</v>
      </c>
      <c r="T8" s="476"/>
      <c r="U8" s="476"/>
      <c r="V8" s="476"/>
      <c r="W8" s="476"/>
      <c r="X8" s="476"/>
      <c r="Y8" s="476"/>
      <c r="Z8" s="476"/>
      <c r="AA8" s="476"/>
      <c r="AB8" s="476"/>
      <c r="AC8" s="476"/>
      <c r="AD8" s="476"/>
      <c r="AE8" s="476"/>
      <c r="AF8" s="477">
        <f>SUM(Q8*S8)</f>
        <v>0</v>
      </c>
      <c r="AG8" s="478">
        <f t="shared" si="1"/>
        <v>0</v>
      </c>
      <c r="AH8" s="478">
        <f t="shared" si="2"/>
        <v>0</v>
      </c>
      <c r="AI8" s="478">
        <f t="shared" si="2"/>
        <v>0</v>
      </c>
      <c r="AJ8" s="478">
        <f t="shared" si="2"/>
        <v>0</v>
      </c>
      <c r="AK8" s="638">
        <f t="shared" si="2"/>
        <v>0</v>
      </c>
      <c r="AL8" s="638">
        <f t="shared" si="2"/>
        <v>0</v>
      </c>
      <c r="AM8" s="478">
        <f t="shared" si="2"/>
        <v>0</v>
      </c>
      <c r="AN8" s="478">
        <f t="shared" si="2"/>
        <v>0</v>
      </c>
      <c r="AO8" s="478">
        <f t="shared" si="2"/>
        <v>0</v>
      </c>
      <c r="AP8" s="478">
        <f t="shared" si="2"/>
        <v>0</v>
      </c>
      <c r="AQ8" s="478">
        <f t="shared" si="2"/>
        <v>0</v>
      </c>
      <c r="AR8" s="478">
        <f t="shared" si="2"/>
        <v>0</v>
      </c>
      <c r="AS8" s="479">
        <f t="shared" si="3"/>
        <v>0</v>
      </c>
      <c r="AT8" s="478">
        <f t="shared" ref="AT8:AT38" si="9">SUM(AG8*14%)</f>
        <v>0</v>
      </c>
      <c r="AU8" s="478">
        <f t="shared" si="4"/>
        <v>0</v>
      </c>
      <c r="AV8" s="478">
        <f t="shared" si="4"/>
        <v>0</v>
      </c>
      <c r="AW8" s="478">
        <f t="shared" si="4"/>
        <v>0</v>
      </c>
      <c r="AX8" s="478">
        <f t="shared" si="4"/>
        <v>0</v>
      </c>
      <c r="AY8" s="478">
        <f t="shared" si="4"/>
        <v>0</v>
      </c>
      <c r="AZ8" s="478">
        <f t="shared" si="4"/>
        <v>0</v>
      </c>
      <c r="BA8" s="478">
        <f t="shared" si="4"/>
        <v>0</v>
      </c>
      <c r="BB8" s="478">
        <f t="shared" si="4"/>
        <v>0</v>
      </c>
      <c r="BC8" s="478">
        <f t="shared" si="4"/>
        <v>0</v>
      </c>
      <c r="BD8" s="478">
        <f t="shared" si="4"/>
        <v>0</v>
      </c>
      <c r="BE8" s="478">
        <f t="shared" si="4"/>
        <v>0</v>
      </c>
      <c r="BF8" s="479">
        <f t="shared" si="5"/>
        <v>0</v>
      </c>
      <c r="BG8" s="480">
        <f t="shared" si="6"/>
        <v>0</v>
      </c>
      <c r="BH8" s="481">
        <f t="shared" si="7"/>
        <v>427500</v>
      </c>
      <c r="BI8" s="482">
        <f t="shared" si="8"/>
        <v>427500</v>
      </c>
      <c r="BJ8" s="483">
        <f t="shared" ref="BJ8:BJ38" si="10">SUM(Q8/D8)</f>
        <v>0</v>
      </c>
      <c r="BK8" s="769"/>
      <c r="BL8" s="487"/>
      <c r="BM8" s="485"/>
      <c r="BN8" s="653"/>
      <c r="BO8" s="666"/>
      <c r="BP8" s="653"/>
      <c r="BQ8" s="653"/>
      <c r="BR8" s="653"/>
      <c r="BS8" s="666"/>
      <c r="BT8" s="653"/>
      <c r="BU8" s="653"/>
      <c r="BV8" s="653"/>
      <c r="BW8" s="666"/>
      <c r="BX8" s="653"/>
      <c r="BY8" s="653"/>
      <c r="BZ8" s="653"/>
      <c r="CA8" s="666"/>
      <c r="CB8" s="653"/>
      <c r="CC8" s="653"/>
      <c r="CD8" s="653"/>
      <c r="CE8" s="666"/>
      <c r="CF8" s="653"/>
      <c r="CG8" s="653"/>
      <c r="CH8" s="653"/>
      <c r="CI8" s="666"/>
      <c r="CJ8" s="653"/>
      <c r="CK8" s="653"/>
      <c r="CL8" s="653"/>
      <c r="CM8" s="666"/>
      <c r="CN8" s="653"/>
      <c r="CO8" s="653"/>
      <c r="CP8" s="653"/>
      <c r="CQ8" s="666"/>
      <c r="CR8" s="653"/>
      <c r="CS8" s="653"/>
      <c r="CT8" s="653"/>
      <c r="CU8" s="485"/>
      <c r="CV8" s="485"/>
      <c r="CW8" s="485"/>
      <c r="CX8" s="485"/>
      <c r="CY8" s="485"/>
      <c r="CZ8" s="485"/>
      <c r="DA8" s="485"/>
      <c r="DB8" s="485"/>
      <c r="DC8" s="485"/>
      <c r="DD8" s="485"/>
      <c r="DE8" s="485"/>
      <c r="DF8" s="485"/>
    </row>
    <row r="9" spans="1:110" s="486" customFormat="1" ht="22.5" customHeight="1" x14ac:dyDescent="0.2">
      <c r="A9" s="472">
        <f t="shared" ref="A9:A65" si="11">A8+1</f>
        <v>3</v>
      </c>
      <c r="B9" s="240" t="s">
        <v>39</v>
      </c>
      <c r="C9" s="473" t="s">
        <v>65</v>
      </c>
      <c r="D9" s="264">
        <v>40</v>
      </c>
      <c r="E9" s="474">
        <v>8</v>
      </c>
      <c r="F9" s="474">
        <v>8</v>
      </c>
      <c r="G9" s="474">
        <v>8</v>
      </c>
      <c r="H9" s="474"/>
      <c r="I9" s="779">
        <v>16</v>
      </c>
      <c r="J9" s="779"/>
      <c r="K9" s="474"/>
      <c r="L9" s="474"/>
      <c r="M9" s="474"/>
      <c r="N9" s="474"/>
      <c r="O9" s="474"/>
      <c r="P9" s="474"/>
      <c r="Q9" s="475">
        <f t="shared" si="0"/>
        <v>40</v>
      </c>
      <c r="R9" s="241" t="s">
        <v>40</v>
      </c>
      <c r="S9" s="242">
        <f>SUM(1150000*14%+1150000)/5</f>
        <v>262200</v>
      </c>
      <c r="T9" s="476">
        <v>195000</v>
      </c>
      <c r="U9" s="476">
        <v>195000</v>
      </c>
      <c r="V9" s="476">
        <v>195000</v>
      </c>
      <c r="W9" s="476"/>
      <c r="X9" s="476">
        <v>195000</v>
      </c>
      <c r="Y9" s="476"/>
      <c r="Z9" s="476"/>
      <c r="AA9" s="476"/>
      <c r="AB9" s="476"/>
      <c r="AC9" s="476"/>
      <c r="AD9" s="476"/>
      <c r="AE9" s="476"/>
      <c r="AF9" s="477">
        <f t="shared" ref="AF9:AF40" si="12">SUM(Q9*S9)</f>
        <v>10488000</v>
      </c>
      <c r="AG9" s="478">
        <f t="shared" si="1"/>
        <v>1560000</v>
      </c>
      <c r="AH9" s="478">
        <f t="shared" si="2"/>
        <v>1560000</v>
      </c>
      <c r="AI9" s="478">
        <f t="shared" si="2"/>
        <v>1560000</v>
      </c>
      <c r="AJ9" s="478">
        <f t="shared" si="2"/>
        <v>0</v>
      </c>
      <c r="AK9" s="638">
        <f t="shared" si="2"/>
        <v>3120000</v>
      </c>
      <c r="AL9" s="638">
        <f t="shared" si="2"/>
        <v>0</v>
      </c>
      <c r="AM9" s="478">
        <f t="shared" si="2"/>
        <v>0</v>
      </c>
      <c r="AN9" s="478">
        <f t="shared" si="2"/>
        <v>0</v>
      </c>
      <c r="AO9" s="478">
        <f t="shared" si="2"/>
        <v>0</v>
      </c>
      <c r="AP9" s="478">
        <f t="shared" si="2"/>
        <v>0</v>
      </c>
      <c r="AQ9" s="478">
        <f t="shared" si="2"/>
        <v>0</v>
      </c>
      <c r="AR9" s="478">
        <f t="shared" si="2"/>
        <v>0</v>
      </c>
      <c r="AS9" s="479">
        <f t="shared" si="3"/>
        <v>7800000</v>
      </c>
      <c r="AT9" s="478">
        <f>SUM(AG9*14%)</f>
        <v>218400.00000000003</v>
      </c>
      <c r="AU9" s="478">
        <f t="shared" si="4"/>
        <v>218400.00000000003</v>
      </c>
      <c r="AV9" s="478">
        <f t="shared" si="4"/>
        <v>218400.00000000003</v>
      </c>
      <c r="AW9" s="478">
        <f t="shared" si="4"/>
        <v>0</v>
      </c>
      <c r="AX9" s="478">
        <f t="shared" si="4"/>
        <v>436800.00000000006</v>
      </c>
      <c r="AY9" s="478">
        <f t="shared" si="4"/>
        <v>0</v>
      </c>
      <c r="AZ9" s="478">
        <f t="shared" si="4"/>
        <v>0</v>
      </c>
      <c r="BA9" s="478">
        <f t="shared" si="4"/>
        <v>0</v>
      </c>
      <c r="BB9" s="478">
        <f t="shared" si="4"/>
        <v>0</v>
      </c>
      <c r="BC9" s="478">
        <f t="shared" si="4"/>
        <v>0</v>
      </c>
      <c r="BD9" s="478">
        <f t="shared" si="4"/>
        <v>0</v>
      </c>
      <c r="BE9" s="478">
        <f t="shared" si="4"/>
        <v>0</v>
      </c>
      <c r="BF9" s="479">
        <f t="shared" si="5"/>
        <v>1092000.0000000002</v>
      </c>
      <c r="BG9" s="480">
        <f t="shared" si="6"/>
        <v>1595999.9999999998</v>
      </c>
      <c r="BH9" s="481">
        <f t="shared" si="7"/>
        <v>10488000</v>
      </c>
      <c r="BI9" s="482">
        <f t="shared" si="8"/>
        <v>1595999.9999999998</v>
      </c>
      <c r="BJ9" s="483">
        <f t="shared" si="10"/>
        <v>1</v>
      </c>
      <c r="BK9" s="769"/>
      <c r="BL9" s="487"/>
      <c r="BM9" s="485"/>
      <c r="BN9" s="653"/>
      <c r="BO9" s="666"/>
      <c r="BP9" s="653"/>
      <c r="BQ9" s="653"/>
      <c r="BR9" s="653"/>
      <c r="BS9" s="666"/>
      <c r="BT9" s="653"/>
      <c r="BU9" s="653"/>
      <c r="BV9" s="653"/>
      <c r="BW9" s="666"/>
      <c r="BX9" s="653"/>
      <c r="BY9" s="653"/>
      <c r="BZ9" s="653"/>
      <c r="CA9" s="666"/>
      <c r="CB9" s="653"/>
      <c r="CC9" s="653"/>
      <c r="CD9" s="653"/>
      <c r="CE9" s="666"/>
      <c r="CF9" s="653"/>
      <c r="CG9" s="653"/>
      <c r="CH9" s="653"/>
      <c r="CI9" s="666"/>
      <c r="CJ9" s="653"/>
      <c r="CK9" s="653"/>
      <c r="CL9" s="653"/>
      <c r="CM9" s="666"/>
      <c r="CN9" s="653"/>
      <c r="CO9" s="653"/>
      <c r="CP9" s="653"/>
      <c r="CQ9" s="666"/>
      <c r="CR9" s="653"/>
      <c r="CS9" s="653"/>
      <c r="CT9" s="653"/>
      <c r="CU9" s="485"/>
      <c r="CV9" s="485"/>
      <c r="CW9" s="485"/>
      <c r="CX9" s="485"/>
      <c r="CY9" s="485"/>
      <c r="CZ9" s="485"/>
      <c r="DA9" s="485"/>
      <c r="DB9" s="485"/>
      <c r="DC9" s="485"/>
      <c r="DD9" s="485"/>
      <c r="DE9" s="485"/>
      <c r="DF9" s="485"/>
    </row>
    <row r="10" spans="1:110" s="486" customFormat="1" ht="22.5" customHeight="1" x14ac:dyDescent="0.2">
      <c r="A10" s="472">
        <f t="shared" si="11"/>
        <v>4</v>
      </c>
      <c r="B10" s="240" t="s">
        <v>479</v>
      </c>
      <c r="C10" s="473" t="s">
        <v>65</v>
      </c>
      <c r="D10" s="264">
        <v>8</v>
      </c>
      <c r="E10" s="474">
        <v>5</v>
      </c>
      <c r="F10" s="474">
        <v>3</v>
      </c>
      <c r="G10" s="474"/>
      <c r="H10" s="474"/>
      <c r="I10" s="779"/>
      <c r="J10" s="779"/>
      <c r="K10" s="474"/>
      <c r="L10" s="474"/>
      <c r="M10" s="474"/>
      <c r="N10" s="474"/>
      <c r="O10" s="474"/>
      <c r="P10" s="474"/>
      <c r="Q10" s="475">
        <f t="shared" si="0"/>
        <v>8</v>
      </c>
      <c r="R10" s="241" t="s">
        <v>40</v>
      </c>
      <c r="S10" s="242">
        <f>SUM(300000*14%+300000)</f>
        <v>342000</v>
      </c>
      <c r="T10" s="476">
        <v>250000</v>
      </c>
      <c r="U10" s="476">
        <v>250000</v>
      </c>
      <c r="V10" s="476"/>
      <c r="W10" s="476"/>
      <c r="X10" s="476"/>
      <c r="Y10" s="476"/>
      <c r="Z10" s="476"/>
      <c r="AA10" s="476"/>
      <c r="AB10" s="476"/>
      <c r="AC10" s="476"/>
      <c r="AD10" s="476"/>
      <c r="AE10" s="476"/>
      <c r="AF10" s="477">
        <f t="shared" si="12"/>
        <v>2736000</v>
      </c>
      <c r="AG10" s="478">
        <f t="shared" si="1"/>
        <v>1250000</v>
      </c>
      <c r="AH10" s="478">
        <f t="shared" si="2"/>
        <v>750000</v>
      </c>
      <c r="AI10" s="478">
        <f t="shared" si="2"/>
        <v>0</v>
      </c>
      <c r="AJ10" s="478">
        <f t="shared" si="2"/>
        <v>0</v>
      </c>
      <c r="AK10" s="638">
        <f t="shared" si="2"/>
        <v>0</v>
      </c>
      <c r="AL10" s="638">
        <f t="shared" si="2"/>
        <v>0</v>
      </c>
      <c r="AM10" s="478">
        <f t="shared" si="2"/>
        <v>0</v>
      </c>
      <c r="AN10" s="478">
        <f t="shared" si="2"/>
        <v>0</v>
      </c>
      <c r="AO10" s="478">
        <f t="shared" si="2"/>
        <v>0</v>
      </c>
      <c r="AP10" s="478">
        <f t="shared" si="2"/>
        <v>0</v>
      </c>
      <c r="AQ10" s="478">
        <f t="shared" si="2"/>
        <v>0</v>
      </c>
      <c r="AR10" s="478">
        <f t="shared" si="2"/>
        <v>0</v>
      </c>
      <c r="AS10" s="479">
        <f t="shared" si="3"/>
        <v>2000000</v>
      </c>
      <c r="AT10" s="478">
        <f t="shared" si="9"/>
        <v>175000.00000000003</v>
      </c>
      <c r="AU10" s="478">
        <f t="shared" si="4"/>
        <v>105000.00000000001</v>
      </c>
      <c r="AV10" s="478">
        <f t="shared" si="4"/>
        <v>0</v>
      </c>
      <c r="AW10" s="478">
        <f t="shared" si="4"/>
        <v>0</v>
      </c>
      <c r="AX10" s="478">
        <f t="shared" si="4"/>
        <v>0</v>
      </c>
      <c r="AY10" s="478">
        <f t="shared" si="4"/>
        <v>0</v>
      </c>
      <c r="AZ10" s="478">
        <f t="shared" si="4"/>
        <v>0</v>
      </c>
      <c r="BA10" s="478">
        <f t="shared" si="4"/>
        <v>0</v>
      </c>
      <c r="BB10" s="478">
        <f t="shared" si="4"/>
        <v>0</v>
      </c>
      <c r="BC10" s="478">
        <f t="shared" si="4"/>
        <v>0</v>
      </c>
      <c r="BD10" s="478">
        <f t="shared" si="4"/>
        <v>0</v>
      </c>
      <c r="BE10" s="478">
        <f t="shared" si="4"/>
        <v>0</v>
      </c>
      <c r="BF10" s="479">
        <f t="shared" si="5"/>
        <v>280000.00000000006</v>
      </c>
      <c r="BG10" s="480">
        <f t="shared" si="6"/>
        <v>455999.99999999994</v>
      </c>
      <c r="BH10" s="481">
        <f t="shared" si="7"/>
        <v>2736000</v>
      </c>
      <c r="BI10" s="482">
        <f t="shared" si="8"/>
        <v>455999.99999999994</v>
      </c>
      <c r="BJ10" s="483">
        <f t="shared" si="10"/>
        <v>1</v>
      </c>
      <c r="BK10" s="769"/>
      <c r="BL10" s="487"/>
      <c r="BM10" s="485"/>
      <c r="BN10" s="653"/>
      <c r="BO10" s="666"/>
      <c r="BP10" s="653"/>
      <c r="BQ10" s="653"/>
      <c r="BR10" s="653"/>
      <c r="BS10" s="666"/>
      <c r="BT10" s="653"/>
      <c r="BU10" s="653"/>
      <c r="BV10" s="653"/>
      <c r="BW10" s="666"/>
      <c r="BX10" s="653"/>
      <c r="BY10" s="653"/>
      <c r="BZ10" s="653"/>
      <c r="CA10" s="666"/>
      <c r="CB10" s="653"/>
      <c r="CC10" s="653"/>
      <c r="CD10" s="653"/>
      <c r="CE10" s="666"/>
      <c r="CF10" s="653"/>
      <c r="CG10" s="653"/>
      <c r="CH10" s="653"/>
      <c r="CI10" s="666"/>
      <c r="CJ10" s="653"/>
      <c r="CK10" s="653"/>
      <c r="CL10" s="653"/>
      <c r="CM10" s="666"/>
      <c r="CN10" s="653"/>
      <c r="CO10" s="653"/>
      <c r="CP10" s="653"/>
      <c r="CQ10" s="666"/>
      <c r="CR10" s="653"/>
      <c r="CS10" s="653"/>
      <c r="CT10" s="653"/>
      <c r="CU10" s="485"/>
      <c r="CV10" s="485"/>
      <c r="CW10" s="485"/>
      <c r="CX10" s="485"/>
      <c r="CY10" s="485"/>
      <c r="CZ10" s="485"/>
      <c r="DA10" s="485"/>
      <c r="DB10" s="485"/>
      <c r="DC10" s="485"/>
      <c r="DD10" s="485"/>
      <c r="DE10" s="485"/>
      <c r="DF10" s="485"/>
    </row>
    <row r="11" spans="1:110" s="486" customFormat="1" ht="22.5" customHeight="1" x14ac:dyDescent="0.2">
      <c r="A11" s="472">
        <f t="shared" si="11"/>
        <v>5</v>
      </c>
      <c r="B11" s="240" t="s">
        <v>480</v>
      </c>
      <c r="C11" s="473" t="s">
        <v>65</v>
      </c>
      <c r="D11" s="626">
        <v>20000</v>
      </c>
      <c r="E11" s="474"/>
      <c r="F11" s="474">
        <v>15000</v>
      </c>
      <c r="G11" s="474"/>
      <c r="H11" s="474"/>
      <c r="I11" s="779">
        <v>5000</v>
      </c>
      <c r="J11" s="779"/>
      <c r="K11" s="474"/>
      <c r="L11" s="474"/>
      <c r="M11" s="474"/>
      <c r="N11" s="474"/>
      <c r="O11" s="474"/>
      <c r="P11" s="474"/>
      <c r="Q11" s="693">
        <f t="shared" si="0"/>
        <v>20000</v>
      </c>
      <c r="R11" s="241" t="s">
        <v>1</v>
      </c>
      <c r="S11" s="242">
        <v>855</v>
      </c>
      <c r="T11" s="476"/>
      <c r="U11" s="476">
        <v>700</v>
      </c>
      <c r="V11" s="476"/>
      <c r="W11" s="476"/>
      <c r="X11" s="476">
        <v>700</v>
      </c>
      <c r="Y11" s="476"/>
      <c r="Z11" s="476"/>
      <c r="AA11" s="476"/>
      <c r="AB11" s="476"/>
      <c r="AC11" s="476"/>
      <c r="AD11" s="476"/>
      <c r="AE11" s="476"/>
      <c r="AF11" s="477">
        <f t="shared" si="12"/>
        <v>17100000</v>
      </c>
      <c r="AG11" s="478">
        <f t="shared" si="1"/>
        <v>0</v>
      </c>
      <c r="AH11" s="478">
        <f t="shared" si="2"/>
        <v>10500000</v>
      </c>
      <c r="AI11" s="478">
        <f t="shared" si="2"/>
        <v>0</v>
      </c>
      <c r="AJ11" s="478">
        <f t="shared" si="2"/>
        <v>0</v>
      </c>
      <c r="AK11" s="638">
        <f t="shared" si="2"/>
        <v>3500000</v>
      </c>
      <c r="AL11" s="638">
        <f t="shared" si="2"/>
        <v>0</v>
      </c>
      <c r="AM11" s="478">
        <f t="shared" si="2"/>
        <v>0</v>
      </c>
      <c r="AN11" s="478">
        <f t="shared" si="2"/>
        <v>0</v>
      </c>
      <c r="AO11" s="478">
        <f t="shared" si="2"/>
        <v>0</v>
      </c>
      <c r="AP11" s="478">
        <f t="shared" si="2"/>
        <v>0</v>
      </c>
      <c r="AQ11" s="478">
        <f t="shared" si="2"/>
        <v>0</v>
      </c>
      <c r="AR11" s="478">
        <f t="shared" si="2"/>
        <v>0</v>
      </c>
      <c r="AS11" s="479">
        <f t="shared" si="3"/>
        <v>14000000</v>
      </c>
      <c r="AT11" s="478">
        <f t="shared" si="9"/>
        <v>0</v>
      </c>
      <c r="AU11" s="478">
        <f t="shared" si="4"/>
        <v>1470000.0000000002</v>
      </c>
      <c r="AV11" s="478">
        <f t="shared" si="4"/>
        <v>0</v>
      </c>
      <c r="AW11" s="478">
        <f t="shared" si="4"/>
        <v>0</v>
      </c>
      <c r="AX11" s="478">
        <f t="shared" si="4"/>
        <v>490000.00000000006</v>
      </c>
      <c r="AY11" s="478">
        <f t="shared" si="4"/>
        <v>0</v>
      </c>
      <c r="AZ11" s="478">
        <f t="shared" si="4"/>
        <v>0</v>
      </c>
      <c r="BA11" s="478">
        <f t="shared" si="4"/>
        <v>0</v>
      </c>
      <c r="BB11" s="478">
        <f t="shared" si="4"/>
        <v>0</v>
      </c>
      <c r="BC11" s="478">
        <f t="shared" si="4"/>
        <v>0</v>
      </c>
      <c r="BD11" s="478">
        <f t="shared" si="4"/>
        <v>0</v>
      </c>
      <c r="BE11" s="478">
        <f t="shared" si="4"/>
        <v>0</v>
      </c>
      <c r="BF11" s="479">
        <f t="shared" si="5"/>
        <v>1960000.0000000002</v>
      </c>
      <c r="BG11" s="480">
        <f t="shared" si="6"/>
        <v>1139999.9999999998</v>
      </c>
      <c r="BH11" s="481">
        <f t="shared" si="7"/>
        <v>17100000</v>
      </c>
      <c r="BI11" s="482">
        <f t="shared" si="8"/>
        <v>1139999.9999999998</v>
      </c>
      <c r="BJ11" s="483">
        <f t="shared" si="10"/>
        <v>1</v>
      </c>
      <c r="BK11" s="769"/>
      <c r="BL11" s="487"/>
      <c r="BM11" s="485"/>
      <c r="BN11" s="653"/>
      <c r="BO11" s="666"/>
      <c r="BP11" s="653"/>
      <c r="BQ11" s="653"/>
      <c r="BR11" s="653"/>
      <c r="BS11" s="666"/>
      <c r="BT11" s="653"/>
      <c r="BU11" s="653"/>
      <c r="BV11" s="653"/>
      <c r="BW11" s="666"/>
      <c r="BX11" s="653"/>
      <c r="BY11" s="653"/>
      <c r="BZ11" s="653"/>
      <c r="CA11" s="666"/>
      <c r="CB11" s="653"/>
      <c r="CC11" s="653"/>
      <c r="CD11" s="653"/>
      <c r="CE11" s="666"/>
      <c r="CF11" s="653"/>
      <c r="CG11" s="653"/>
      <c r="CH11" s="653"/>
      <c r="CI11" s="666"/>
      <c r="CJ11" s="653"/>
      <c r="CK11" s="653"/>
      <c r="CL11" s="653"/>
      <c r="CM11" s="666"/>
      <c r="CN11" s="653"/>
      <c r="CO11" s="653"/>
      <c r="CP11" s="653"/>
      <c r="CQ11" s="666"/>
      <c r="CR11" s="653"/>
      <c r="CS11" s="653"/>
      <c r="CT11" s="653"/>
      <c r="CU11" s="485"/>
      <c r="CV11" s="485"/>
      <c r="CW11" s="485"/>
      <c r="CX11" s="485"/>
      <c r="CY11" s="485"/>
      <c r="CZ11" s="485"/>
      <c r="DA11" s="485"/>
      <c r="DB11" s="485"/>
      <c r="DC11" s="485"/>
      <c r="DD11" s="485"/>
      <c r="DE11" s="485"/>
      <c r="DF11" s="485"/>
    </row>
    <row r="12" spans="1:110" s="486" customFormat="1" ht="22.5" customHeight="1" x14ac:dyDescent="0.2">
      <c r="A12" s="472">
        <f t="shared" si="11"/>
        <v>6</v>
      </c>
      <c r="B12" s="240" t="s">
        <v>481</v>
      </c>
      <c r="C12" s="473" t="s">
        <v>65</v>
      </c>
      <c r="D12" s="264">
        <v>138</v>
      </c>
      <c r="E12" s="474"/>
      <c r="F12" s="474"/>
      <c r="G12" s="474"/>
      <c r="H12" s="474"/>
      <c r="I12" s="779">
        <v>138</v>
      </c>
      <c r="J12" s="779"/>
      <c r="K12" s="474"/>
      <c r="L12" s="474"/>
      <c r="M12" s="474"/>
      <c r="N12" s="474"/>
      <c r="O12" s="474"/>
      <c r="P12" s="474"/>
      <c r="Q12" s="475">
        <f t="shared" si="0"/>
        <v>138</v>
      </c>
      <c r="R12" s="241" t="s">
        <v>3</v>
      </c>
      <c r="S12" s="637">
        <f>SUM(150000*14%+150000)</f>
        <v>171000</v>
      </c>
      <c r="T12" s="476"/>
      <c r="U12" s="476"/>
      <c r="V12" s="476"/>
      <c r="W12" s="476"/>
      <c r="X12" s="476">
        <v>140000</v>
      </c>
      <c r="Y12" s="476"/>
      <c r="Z12" s="476"/>
      <c r="AA12" s="476"/>
      <c r="AB12" s="476"/>
      <c r="AC12" s="476"/>
      <c r="AD12" s="476"/>
      <c r="AE12" s="476"/>
      <c r="AF12" s="477">
        <f t="shared" si="12"/>
        <v>23598000</v>
      </c>
      <c r="AG12" s="638">
        <f t="shared" si="1"/>
        <v>0</v>
      </c>
      <c r="AH12" s="638">
        <f t="shared" si="2"/>
        <v>0</v>
      </c>
      <c r="AI12" s="638">
        <f t="shared" si="2"/>
        <v>0</v>
      </c>
      <c r="AJ12" s="638">
        <f t="shared" si="2"/>
        <v>0</v>
      </c>
      <c r="AK12" s="638">
        <f t="shared" si="2"/>
        <v>19320000</v>
      </c>
      <c r="AL12" s="638">
        <f t="shared" si="2"/>
        <v>0</v>
      </c>
      <c r="AM12" s="638">
        <f t="shared" si="2"/>
        <v>0</v>
      </c>
      <c r="AN12" s="638">
        <f t="shared" si="2"/>
        <v>0</v>
      </c>
      <c r="AO12" s="638">
        <f t="shared" si="2"/>
        <v>0</v>
      </c>
      <c r="AP12" s="638">
        <f t="shared" si="2"/>
        <v>0</v>
      </c>
      <c r="AQ12" s="638">
        <f t="shared" si="2"/>
        <v>0</v>
      </c>
      <c r="AR12" s="638">
        <f t="shared" si="2"/>
        <v>0</v>
      </c>
      <c r="AS12" s="639">
        <f t="shared" si="3"/>
        <v>19320000</v>
      </c>
      <c r="AT12" s="638">
        <f t="shared" si="9"/>
        <v>0</v>
      </c>
      <c r="AU12" s="638">
        <f t="shared" si="4"/>
        <v>0</v>
      </c>
      <c r="AV12" s="638">
        <f t="shared" si="4"/>
        <v>0</v>
      </c>
      <c r="AW12" s="638">
        <f t="shared" si="4"/>
        <v>0</v>
      </c>
      <c r="AX12" s="638">
        <f t="shared" si="4"/>
        <v>2704800.0000000005</v>
      </c>
      <c r="AY12" s="638">
        <f t="shared" si="4"/>
        <v>0</v>
      </c>
      <c r="AZ12" s="638">
        <f t="shared" si="4"/>
        <v>0</v>
      </c>
      <c r="BA12" s="638">
        <f t="shared" si="4"/>
        <v>0</v>
      </c>
      <c r="BB12" s="638">
        <f t="shared" si="4"/>
        <v>0</v>
      </c>
      <c r="BC12" s="638">
        <f t="shared" si="4"/>
        <v>0</v>
      </c>
      <c r="BD12" s="638">
        <f t="shared" si="4"/>
        <v>0</v>
      </c>
      <c r="BE12" s="638">
        <f t="shared" si="4"/>
        <v>0</v>
      </c>
      <c r="BF12" s="639">
        <f t="shared" si="5"/>
        <v>2704800.0000000005</v>
      </c>
      <c r="BG12" s="480">
        <f t="shared" si="6"/>
        <v>1573199.9999999995</v>
      </c>
      <c r="BH12" s="481">
        <f t="shared" si="7"/>
        <v>23598000</v>
      </c>
      <c r="BI12" s="482">
        <f t="shared" si="8"/>
        <v>1573199.9999999995</v>
      </c>
      <c r="BJ12" s="483">
        <f t="shared" si="10"/>
        <v>1</v>
      </c>
      <c r="BK12" s="769"/>
      <c r="BL12" s="699">
        <f>SUM(BH12)</f>
        <v>23598000</v>
      </c>
      <c r="BM12" s="485"/>
      <c r="BN12" s="653"/>
      <c r="BO12" s="666"/>
      <c r="BP12" s="653"/>
      <c r="BQ12" s="653"/>
      <c r="BR12" s="653"/>
      <c r="BS12" s="666"/>
      <c r="BT12" s="653"/>
      <c r="BU12" s="653"/>
      <c r="BV12" s="653"/>
      <c r="BW12" s="666"/>
      <c r="BX12" s="653"/>
      <c r="BY12" s="653"/>
      <c r="BZ12" s="653"/>
      <c r="CA12" s="666"/>
      <c r="CB12" s="653"/>
      <c r="CC12" s="653"/>
      <c r="CD12" s="653"/>
      <c r="CE12" s="666"/>
      <c r="CF12" s="653"/>
      <c r="CG12" s="653"/>
      <c r="CH12" s="653"/>
      <c r="CI12" s="666"/>
      <c r="CJ12" s="653"/>
      <c r="CK12" s="653"/>
      <c r="CL12" s="653"/>
      <c r="CM12" s="666"/>
      <c r="CN12" s="653"/>
      <c r="CO12" s="653"/>
      <c r="CP12" s="653"/>
      <c r="CQ12" s="666"/>
      <c r="CR12" s="653"/>
      <c r="CS12" s="653"/>
      <c r="CT12" s="653"/>
      <c r="CU12" s="485"/>
      <c r="CV12" s="485"/>
      <c r="CW12" s="485"/>
      <c r="CX12" s="485"/>
      <c r="CY12" s="485"/>
      <c r="CZ12" s="485"/>
      <c r="DA12" s="485"/>
      <c r="DB12" s="485"/>
      <c r="DC12" s="485"/>
      <c r="DD12" s="485"/>
      <c r="DE12" s="485"/>
      <c r="DF12" s="485"/>
    </row>
    <row r="13" spans="1:110" s="486" customFormat="1" ht="22.5" customHeight="1" x14ac:dyDescent="0.2">
      <c r="A13" s="472">
        <f t="shared" si="11"/>
        <v>7</v>
      </c>
      <c r="B13" s="240" t="s">
        <v>482</v>
      </c>
      <c r="C13" s="473" t="s">
        <v>65</v>
      </c>
      <c r="D13" s="264">
        <v>6</v>
      </c>
      <c r="E13" s="474"/>
      <c r="F13" s="474"/>
      <c r="G13" s="474"/>
      <c r="H13" s="474"/>
      <c r="I13" s="779">
        <v>6</v>
      </c>
      <c r="J13" s="779"/>
      <c r="K13" s="474"/>
      <c r="L13" s="474"/>
      <c r="M13" s="474"/>
      <c r="N13" s="474"/>
      <c r="O13" s="474"/>
      <c r="P13" s="474"/>
      <c r="Q13" s="475">
        <f t="shared" si="0"/>
        <v>6</v>
      </c>
      <c r="R13" s="241" t="s">
        <v>3</v>
      </c>
      <c r="S13" s="697">
        <v>256500</v>
      </c>
      <c r="T13" s="476"/>
      <c r="U13" s="476"/>
      <c r="V13" s="476"/>
      <c r="W13" s="476"/>
      <c r="X13" s="476">
        <v>220000</v>
      </c>
      <c r="Y13" s="476"/>
      <c r="Z13" s="476"/>
      <c r="AA13" s="476"/>
      <c r="AB13" s="476"/>
      <c r="AC13" s="476"/>
      <c r="AD13" s="476"/>
      <c r="AE13" s="476"/>
      <c r="AF13" s="477">
        <f t="shared" si="12"/>
        <v>1539000</v>
      </c>
      <c r="AG13" s="638">
        <f t="shared" si="1"/>
        <v>0</v>
      </c>
      <c r="AH13" s="638">
        <f t="shared" si="2"/>
        <v>0</v>
      </c>
      <c r="AI13" s="638">
        <f t="shared" si="2"/>
        <v>0</v>
      </c>
      <c r="AJ13" s="638">
        <f t="shared" si="2"/>
        <v>0</v>
      </c>
      <c r="AK13" s="638">
        <f t="shared" si="2"/>
        <v>1320000</v>
      </c>
      <c r="AL13" s="638">
        <f t="shared" si="2"/>
        <v>0</v>
      </c>
      <c r="AM13" s="638">
        <f t="shared" si="2"/>
        <v>0</v>
      </c>
      <c r="AN13" s="638">
        <f t="shared" si="2"/>
        <v>0</v>
      </c>
      <c r="AO13" s="638">
        <f t="shared" si="2"/>
        <v>0</v>
      </c>
      <c r="AP13" s="638">
        <f t="shared" si="2"/>
        <v>0</v>
      </c>
      <c r="AQ13" s="638">
        <f t="shared" si="2"/>
        <v>0</v>
      </c>
      <c r="AR13" s="638">
        <f t="shared" si="2"/>
        <v>0</v>
      </c>
      <c r="AS13" s="639">
        <f t="shared" si="3"/>
        <v>1320000</v>
      </c>
      <c r="AT13" s="638">
        <f t="shared" si="9"/>
        <v>0</v>
      </c>
      <c r="AU13" s="638">
        <f t="shared" si="4"/>
        <v>0</v>
      </c>
      <c r="AV13" s="638">
        <f t="shared" si="4"/>
        <v>0</v>
      </c>
      <c r="AW13" s="638">
        <f t="shared" si="4"/>
        <v>0</v>
      </c>
      <c r="AX13" s="638">
        <f t="shared" si="4"/>
        <v>184800.00000000003</v>
      </c>
      <c r="AY13" s="638">
        <f t="shared" si="4"/>
        <v>0</v>
      </c>
      <c r="AZ13" s="638">
        <f t="shared" si="4"/>
        <v>0</v>
      </c>
      <c r="BA13" s="638">
        <f t="shared" si="4"/>
        <v>0</v>
      </c>
      <c r="BB13" s="638">
        <f t="shared" si="4"/>
        <v>0</v>
      </c>
      <c r="BC13" s="638">
        <f t="shared" si="4"/>
        <v>0</v>
      </c>
      <c r="BD13" s="638">
        <f t="shared" si="4"/>
        <v>0</v>
      </c>
      <c r="BE13" s="638">
        <f t="shared" si="4"/>
        <v>0</v>
      </c>
      <c r="BF13" s="639">
        <f t="shared" si="5"/>
        <v>184800.00000000003</v>
      </c>
      <c r="BG13" s="480">
        <f t="shared" si="6"/>
        <v>34199.999999999971</v>
      </c>
      <c r="BH13" s="481">
        <f t="shared" si="7"/>
        <v>1539000</v>
      </c>
      <c r="BI13" s="482">
        <f t="shared" si="8"/>
        <v>34199.999999999971</v>
      </c>
      <c r="BJ13" s="483">
        <f t="shared" si="10"/>
        <v>1</v>
      </c>
      <c r="BK13" s="769"/>
      <c r="BL13" s="666"/>
      <c r="BM13" s="666"/>
      <c r="BN13" s="653"/>
      <c r="BO13" s="666"/>
      <c r="BP13" s="653"/>
      <c r="BQ13" s="653"/>
      <c r="BR13" s="653"/>
      <c r="BS13" s="666"/>
      <c r="BT13" s="653"/>
      <c r="BU13" s="653"/>
      <c r="BV13" s="653"/>
      <c r="BW13" s="666"/>
      <c r="BX13" s="653"/>
      <c r="BY13" s="653"/>
      <c r="BZ13" s="653"/>
      <c r="CA13" s="666"/>
      <c r="CB13" s="653"/>
      <c r="CC13" s="653"/>
      <c r="CD13" s="653"/>
      <c r="CE13" s="666"/>
      <c r="CF13" s="653"/>
      <c r="CG13" s="653"/>
      <c r="CH13" s="653"/>
      <c r="CI13" s="666"/>
      <c r="CJ13" s="653"/>
      <c r="CK13" s="653"/>
      <c r="CL13" s="653"/>
      <c r="CM13" s="666"/>
      <c r="CN13" s="653"/>
      <c r="CO13" s="653"/>
      <c r="CP13" s="653"/>
      <c r="CQ13" s="666"/>
      <c r="CR13" s="653"/>
      <c r="CS13" s="653"/>
      <c r="CT13" s="653"/>
      <c r="CU13" s="485"/>
      <c r="CV13" s="485"/>
      <c r="CW13" s="485"/>
      <c r="CX13" s="485"/>
      <c r="CY13" s="485"/>
      <c r="CZ13" s="485"/>
      <c r="DA13" s="485"/>
      <c r="DB13" s="485"/>
      <c r="DC13" s="485"/>
      <c r="DD13" s="485"/>
      <c r="DE13" s="485"/>
      <c r="DF13" s="485"/>
    </row>
    <row r="14" spans="1:110" s="486" customFormat="1" ht="22.5" customHeight="1" x14ac:dyDescent="0.2">
      <c r="A14" s="472">
        <f t="shared" si="11"/>
        <v>8</v>
      </c>
      <c r="B14" s="240" t="s">
        <v>483</v>
      </c>
      <c r="C14" s="473" t="s">
        <v>65</v>
      </c>
      <c r="D14" s="264">
        <v>1</v>
      </c>
      <c r="E14" s="474"/>
      <c r="F14" s="474"/>
      <c r="G14" s="474"/>
      <c r="H14" s="474"/>
      <c r="I14" s="779">
        <v>1</v>
      </c>
      <c r="J14" s="779"/>
      <c r="K14" s="474"/>
      <c r="L14" s="474"/>
      <c r="M14" s="474"/>
      <c r="N14" s="474"/>
      <c r="O14" s="474"/>
      <c r="P14" s="474"/>
      <c r="Q14" s="475">
        <f t="shared" si="0"/>
        <v>1</v>
      </c>
      <c r="R14" s="241" t="s">
        <v>16</v>
      </c>
      <c r="S14" s="698">
        <v>8550000</v>
      </c>
      <c r="T14" s="476"/>
      <c r="U14" s="476"/>
      <c r="V14" s="476"/>
      <c r="W14" s="476"/>
      <c r="X14" s="476">
        <v>7500000</v>
      </c>
      <c r="Y14" s="476"/>
      <c r="Z14" s="476"/>
      <c r="AA14" s="476"/>
      <c r="AB14" s="476"/>
      <c r="AC14" s="476"/>
      <c r="AD14" s="476"/>
      <c r="AE14" s="476"/>
      <c r="AF14" s="477">
        <f t="shared" si="12"/>
        <v>8550000</v>
      </c>
      <c r="AG14" s="638">
        <f t="shared" si="1"/>
        <v>0</v>
      </c>
      <c r="AH14" s="638">
        <f t="shared" si="2"/>
        <v>0</v>
      </c>
      <c r="AI14" s="638">
        <f t="shared" si="2"/>
        <v>0</v>
      </c>
      <c r="AJ14" s="638">
        <f t="shared" si="2"/>
        <v>0</v>
      </c>
      <c r="AK14" s="638">
        <f t="shared" si="2"/>
        <v>7500000</v>
      </c>
      <c r="AL14" s="638">
        <f t="shared" si="2"/>
        <v>0</v>
      </c>
      <c r="AM14" s="638">
        <f t="shared" si="2"/>
        <v>0</v>
      </c>
      <c r="AN14" s="638">
        <f t="shared" si="2"/>
        <v>0</v>
      </c>
      <c r="AO14" s="638">
        <f t="shared" si="2"/>
        <v>0</v>
      </c>
      <c r="AP14" s="638">
        <f t="shared" si="2"/>
        <v>0</v>
      </c>
      <c r="AQ14" s="638">
        <f t="shared" si="2"/>
        <v>0</v>
      </c>
      <c r="AR14" s="638">
        <f t="shared" si="2"/>
        <v>0</v>
      </c>
      <c r="AS14" s="639">
        <f t="shared" si="3"/>
        <v>7500000</v>
      </c>
      <c r="AT14" s="638">
        <f t="shared" si="9"/>
        <v>0</v>
      </c>
      <c r="AU14" s="638">
        <f t="shared" si="4"/>
        <v>0</v>
      </c>
      <c r="AV14" s="638">
        <f t="shared" si="4"/>
        <v>0</v>
      </c>
      <c r="AW14" s="638">
        <f t="shared" si="4"/>
        <v>0</v>
      </c>
      <c r="AX14" s="638">
        <f t="shared" si="4"/>
        <v>1050000</v>
      </c>
      <c r="AY14" s="638">
        <f t="shared" si="4"/>
        <v>0</v>
      </c>
      <c r="AZ14" s="638">
        <f t="shared" si="4"/>
        <v>0</v>
      </c>
      <c r="BA14" s="638">
        <f t="shared" si="4"/>
        <v>0</v>
      </c>
      <c r="BB14" s="638">
        <f t="shared" si="4"/>
        <v>0</v>
      </c>
      <c r="BC14" s="638">
        <f t="shared" si="4"/>
        <v>0</v>
      </c>
      <c r="BD14" s="638">
        <f t="shared" si="4"/>
        <v>0</v>
      </c>
      <c r="BE14" s="638">
        <f t="shared" si="4"/>
        <v>0</v>
      </c>
      <c r="BF14" s="639">
        <f t="shared" si="5"/>
        <v>1050000</v>
      </c>
      <c r="BG14" s="480">
        <f t="shared" si="6"/>
        <v>0</v>
      </c>
      <c r="BH14" s="481">
        <f t="shared" si="7"/>
        <v>8550000</v>
      </c>
      <c r="BI14" s="482">
        <f t="shared" si="8"/>
        <v>0</v>
      </c>
      <c r="BJ14" s="483">
        <f t="shared" si="10"/>
        <v>1</v>
      </c>
      <c r="BK14" s="769"/>
      <c r="BL14" s="666"/>
      <c r="BM14" s="666"/>
      <c r="BN14" s="653"/>
      <c r="BO14" s="666"/>
      <c r="BP14" s="653"/>
      <c r="BQ14" s="653"/>
      <c r="BR14" s="653"/>
      <c r="BS14" s="666"/>
      <c r="BT14" s="653"/>
      <c r="BU14" s="653"/>
      <c r="BV14" s="653"/>
      <c r="BW14" s="666"/>
      <c r="BX14" s="653"/>
      <c r="BY14" s="653"/>
      <c r="BZ14" s="653"/>
      <c r="CA14" s="666"/>
      <c r="CB14" s="653"/>
      <c r="CC14" s="653"/>
      <c r="CD14" s="653"/>
      <c r="CE14" s="666"/>
      <c r="CF14" s="653"/>
      <c r="CG14" s="653"/>
      <c r="CH14" s="653"/>
      <c r="CI14" s="666"/>
      <c r="CJ14" s="653"/>
      <c r="CK14" s="653"/>
      <c r="CL14" s="653"/>
      <c r="CM14" s="666"/>
      <c r="CN14" s="653"/>
      <c r="CO14" s="653"/>
      <c r="CP14" s="653"/>
      <c r="CQ14" s="666"/>
      <c r="CR14" s="653"/>
      <c r="CS14" s="653"/>
      <c r="CT14" s="653"/>
      <c r="CU14" s="485"/>
      <c r="CV14" s="485"/>
      <c r="CW14" s="485"/>
      <c r="CX14" s="485"/>
      <c r="CY14" s="485"/>
      <c r="CZ14" s="485"/>
      <c r="DA14" s="485"/>
      <c r="DB14" s="485"/>
      <c r="DC14" s="485"/>
      <c r="DD14" s="485"/>
      <c r="DE14" s="485"/>
      <c r="DF14" s="485"/>
    </row>
    <row r="15" spans="1:110" s="486" customFormat="1" ht="22.5" customHeight="1" x14ac:dyDescent="0.2">
      <c r="A15" s="472">
        <f t="shared" si="11"/>
        <v>9</v>
      </c>
      <c r="B15" s="240" t="s">
        <v>484</v>
      </c>
      <c r="C15" s="473" t="s">
        <v>65</v>
      </c>
      <c r="D15" s="264">
        <v>75</v>
      </c>
      <c r="E15" s="474">
        <v>50</v>
      </c>
      <c r="F15" s="474"/>
      <c r="G15" s="474">
        <v>13</v>
      </c>
      <c r="H15" s="474">
        <v>5</v>
      </c>
      <c r="I15" s="779">
        <v>2</v>
      </c>
      <c r="J15" s="779"/>
      <c r="K15" s="474"/>
      <c r="L15" s="474"/>
      <c r="M15" s="474"/>
      <c r="N15" s="474"/>
      <c r="O15" s="474"/>
      <c r="P15" s="474"/>
      <c r="Q15" s="475">
        <f t="shared" si="0"/>
        <v>70</v>
      </c>
      <c r="R15" s="241" t="s">
        <v>33</v>
      </c>
      <c r="S15" s="242">
        <f>SUM(33000*14%+33000)</f>
        <v>37620</v>
      </c>
      <c r="T15" s="476">
        <v>30000</v>
      </c>
      <c r="U15" s="476"/>
      <c r="V15" s="476">
        <v>30000</v>
      </c>
      <c r="W15" s="476">
        <v>30000</v>
      </c>
      <c r="X15" s="476">
        <v>30000</v>
      </c>
      <c r="Y15" s="476"/>
      <c r="Z15" s="476"/>
      <c r="AA15" s="476"/>
      <c r="AB15" s="476"/>
      <c r="AC15" s="476"/>
      <c r="AD15" s="476"/>
      <c r="AE15" s="476"/>
      <c r="AF15" s="477">
        <f t="shared" si="12"/>
        <v>2633400</v>
      </c>
      <c r="AG15" s="478">
        <f t="shared" si="1"/>
        <v>1500000</v>
      </c>
      <c r="AH15" s="478">
        <f t="shared" si="2"/>
        <v>0</v>
      </c>
      <c r="AI15" s="478">
        <f t="shared" si="2"/>
        <v>390000</v>
      </c>
      <c r="AJ15" s="478">
        <f t="shared" si="2"/>
        <v>150000</v>
      </c>
      <c r="AK15" s="638">
        <f t="shared" si="2"/>
        <v>60000</v>
      </c>
      <c r="AL15" s="638">
        <f t="shared" si="2"/>
        <v>0</v>
      </c>
      <c r="AM15" s="478">
        <f t="shared" si="2"/>
        <v>0</v>
      </c>
      <c r="AN15" s="478">
        <f t="shared" si="2"/>
        <v>0</v>
      </c>
      <c r="AO15" s="478">
        <f t="shared" si="2"/>
        <v>0</v>
      </c>
      <c r="AP15" s="478">
        <f t="shared" si="2"/>
        <v>0</v>
      </c>
      <c r="AQ15" s="478">
        <f t="shared" si="2"/>
        <v>0</v>
      </c>
      <c r="AR15" s="478">
        <f t="shared" si="2"/>
        <v>0</v>
      </c>
      <c r="AS15" s="479">
        <f t="shared" si="3"/>
        <v>2100000</v>
      </c>
      <c r="AT15" s="478">
        <f>SUM(AG15*14%)</f>
        <v>210000.00000000003</v>
      </c>
      <c r="AU15" s="478">
        <f t="shared" si="4"/>
        <v>0</v>
      </c>
      <c r="AV15" s="478">
        <f t="shared" si="4"/>
        <v>54600.000000000007</v>
      </c>
      <c r="AW15" s="478">
        <f t="shared" si="4"/>
        <v>21000.000000000004</v>
      </c>
      <c r="AX15" s="478">
        <f t="shared" si="4"/>
        <v>8400</v>
      </c>
      <c r="AY15" s="478">
        <f t="shared" si="4"/>
        <v>0</v>
      </c>
      <c r="AZ15" s="478">
        <f t="shared" si="4"/>
        <v>0</v>
      </c>
      <c r="BA15" s="478">
        <f t="shared" si="4"/>
        <v>0</v>
      </c>
      <c r="BB15" s="478">
        <f t="shared" si="4"/>
        <v>0</v>
      </c>
      <c r="BC15" s="478">
        <f t="shared" si="4"/>
        <v>0</v>
      </c>
      <c r="BD15" s="478">
        <f t="shared" si="4"/>
        <v>0</v>
      </c>
      <c r="BE15" s="478">
        <f t="shared" si="4"/>
        <v>0</v>
      </c>
      <c r="BF15" s="479">
        <f t="shared" si="5"/>
        <v>294000.00000000006</v>
      </c>
      <c r="BG15" s="480">
        <f t="shared" si="6"/>
        <v>239399.99999999994</v>
      </c>
      <c r="BH15" s="481">
        <f t="shared" si="7"/>
        <v>2821500</v>
      </c>
      <c r="BI15" s="482">
        <f t="shared" si="8"/>
        <v>427499.99999999994</v>
      </c>
      <c r="BJ15" s="483">
        <f t="shared" si="10"/>
        <v>0.93333333333333335</v>
      </c>
      <c r="BK15" s="769"/>
      <c r="BL15" s="666"/>
      <c r="BM15" s="666"/>
      <c r="BN15" s="653"/>
      <c r="BO15" s="666"/>
      <c r="BP15" s="653"/>
      <c r="BQ15" s="653"/>
      <c r="BR15" s="653"/>
      <c r="BS15" s="666"/>
      <c r="BT15" s="653"/>
      <c r="BU15" s="653"/>
      <c r="BV15" s="653"/>
      <c r="BW15" s="666"/>
      <c r="BX15" s="653"/>
      <c r="BY15" s="653"/>
      <c r="BZ15" s="653"/>
      <c r="CA15" s="666"/>
      <c r="CB15" s="653"/>
      <c r="CC15" s="653"/>
      <c r="CD15" s="653"/>
      <c r="CE15" s="666"/>
      <c r="CF15" s="653"/>
      <c r="CG15" s="653"/>
      <c r="CH15" s="653"/>
      <c r="CI15" s="666"/>
      <c r="CJ15" s="653"/>
      <c r="CK15" s="653"/>
      <c r="CL15" s="653"/>
      <c r="CM15" s="666"/>
      <c r="CN15" s="653"/>
      <c r="CO15" s="653"/>
      <c r="CP15" s="653"/>
      <c r="CQ15" s="666"/>
      <c r="CR15" s="653"/>
      <c r="CS15" s="653"/>
      <c r="CT15" s="653"/>
      <c r="CU15" s="485"/>
      <c r="CV15" s="485"/>
      <c r="CW15" s="485"/>
      <c r="CX15" s="485"/>
      <c r="CY15" s="485"/>
      <c r="CZ15" s="485"/>
      <c r="DA15" s="485"/>
      <c r="DB15" s="485"/>
      <c r="DC15" s="485"/>
      <c r="DD15" s="485"/>
      <c r="DE15" s="485"/>
      <c r="DF15" s="485"/>
    </row>
    <row r="16" spans="1:110" s="486" customFormat="1" ht="22.5" customHeight="1" x14ac:dyDescent="0.2">
      <c r="A16" s="472">
        <f t="shared" si="11"/>
        <v>10</v>
      </c>
      <c r="B16" s="240" t="s">
        <v>485</v>
      </c>
      <c r="C16" s="473" t="s">
        <v>65</v>
      </c>
      <c r="D16" s="264">
        <v>130</v>
      </c>
      <c r="E16" s="474">
        <v>100</v>
      </c>
      <c r="F16" s="474"/>
      <c r="G16" s="474"/>
      <c r="H16" s="474">
        <v>16</v>
      </c>
      <c r="I16" s="779">
        <v>4</v>
      </c>
      <c r="J16" s="779"/>
      <c r="K16" s="474"/>
      <c r="L16" s="474"/>
      <c r="M16" s="474"/>
      <c r="N16" s="474"/>
      <c r="O16" s="474"/>
      <c r="P16" s="474"/>
      <c r="Q16" s="475">
        <f t="shared" si="0"/>
        <v>120</v>
      </c>
      <c r="R16" s="241" t="s">
        <v>33</v>
      </c>
      <c r="S16" s="242">
        <v>135000</v>
      </c>
      <c r="T16" s="476">
        <v>114000</v>
      </c>
      <c r="U16" s="476"/>
      <c r="V16" s="476"/>
      <c r="W16" s="476">
        <v>114000</v>
      </c>
      <c r="X16" s="476">
        <v>114000</v>
      </c>
      <c r="Y16" s="476"/>
      <c r="Z16" s="476"/>
      <c r="AA16" s="476"/>
      <c r="AB16" s="476"/>
      <c r="AC16" s="476"/>
      <c r="AD16" s="476"/>
      <c r="AE16" s="476"/>
      <c r="AF16" s="477">
        <f t="shared" si="12"/>
        <v>16200000</v>
      </c>
      <c r="AG16" s="478">
        <f t="shared" si="1"/>
        <v>11400000</v>
      </c>
      <c r="AH16" s="478">
        <f t="shared" si="2"/>
        <v>0</v>
      </c>
      <c r="AI16" s="478">
        <f t="shared" si="2"/>
        <v>0</v>
      </c>
      <c r="AJ16" s="478">
        <f t="shared" si="2"/>
        <v>1824000</v>
      </c>
      <c r="AK16" s="638">
        <f t="shared" si="2"/>
        <v>456000</v>
      </c>
      <c r="AL16" s="638">
        <f t="shared" si="2"/>
        <v>0</v>
      </c>
      <c r="AM16" s="478">
        <f t="shared" si="2"/>
        <v>0</v>
      </c>
      <c r="AN16" s="478">
        <f t="shared" si="2"/>
        <v>0</v>
      </c>
      <c r="AO16" s="478">
        <f t="shared" si="2"/>
        <v>0</v>
      </c>
      <c r="AP16" s="478">
        <f t="shared" si="2"/>
        <v>0</v>
      </c>
      <c r="AQ16" s="478">
        <f t="shared" si="2"/>
        <v>0</v>
      </c>
      <c r="AR16" s="478">
        <f t="shared" si="2"/>
        <v>0</v>
      </c>
      <c r="AS16" s="479">
        <f t="shared" si="3"/>
        <v>13680000</v>
      </c>
      <c r="AT16" s="478">
        <f>SUM(AG16*14%)</f>
        <v>1596000.0000000002</v>
      </c>
      <c r="AU16" s="478">
        <f t="shared" si="4"/>
        <v>0</v>
      </c>
      <c r="AV16" s="478">
        <f t="shared" si="4"/>
        <v>0</v>
      </c>
      <c r="AW16" s="478">
        <f t="shared" si="4"/>
        <v>255360.00000000003</v>
      </c>
      <c r="AX16" s="478">
        <f t="shared" si="4"/>
        <v>63840.000000000007</v>
      </c>
      <c r="AY16" s="478">
        <f t="shared" si="4"/>
        <v>0</v>
      </c>
      <c r="AZ16" s="478">
        <f t="shared" si="4"/>
        <v>0</v>
      </c>
      <c r="BA16" s="478">
        <f t="shared" si="4"/>
        <v>0</v>
      </c>
      <c r="BB16" s="478">
        <f t="shared" si="4"/>
        <v>0</v>
      </c>
      <c r="BC16" s="478">
        <f t="shared" si="4"/>
        <v>0</v>
      </c>
      <c r="BD16" s="478">
        <f t="shared" si="4"/>
        <v>0</v>
      </c>
      <c r="BE16" s="478">
        <f t="shared" si="4"/>
        <v>0</v>
      </c>
      <c r="BF16" s="479">
        <f t="shared" si="5"/>
        <v>1915200.0000000002</v>
      </c>
      <c r="BG16" s="480">
        <f t="shared" si="6"/>
        <v>604799.99999999977</v>
      </c>
      <c r="BH16" s="481">
        <f t="shared" si="7"/>
        <v>17550000</v>
      </c>
      <c r="BI16" s="482">
        <f t="shared" si="8"/>
        <v>1954799.9999999998</v>
      </c>
      <c r="BJ16" s="483">
        <f t="shared" si="10"/>
        <v>0.92307692307692313</v>
      </c>
      <c r="BK16" s="769"/>
      <c r="BL16" s="487"/>
      <c r="BM16" s="485"/>
      <c r="BN16" s="653"/>
      <c r="BO16" s="666"/>
      <c r="BP16" s="653"/>
      <c r="BQ16" s="653"/>
      <c r="BR16" s="653"/>
      <c r="BS16" s="666"/>
      <c r="BT16" s="653"/>
      <c r="BU16" s="653"/>
      <c r="BV16" s="653"/>
      <c r="BW16" s="666"/>
      <c r="BX16" s="653"/>
      <c r="BY16" s="653"/>
      <c r="BZ16" s="653"/>
      <c r="CA16" s="666"/>
      <c r="CB16" s="653"/>
      <c r="CC16" s="653"/>
      <c r="CD16" s="653"/>
      <c r="CE16" s="666"/>
      <c r="CF16" s="653"/>
      <c r="CG16" s="653"/>
      <c r="CH16" s="653"/>
      <c r="CI16" s="666"/>
      <c r="CJ16" s="653"/>
      <c r="CK16" s="653"/>
      <c r="CL16" s="653"/>
      <c r="CM16" s="666"/>
      <c r="CN16" s="653"/>
      <c r="CO16" s="653"/>
      <c r="CP16" s="653"/>
      <c r="CQ16" s="666"/>
      <c r="CR16" s="653"/>
      <c r="CS16" s="653"/>
      <c r="CT16" s="653"/>
      <c r="CU16" s="485"/>
      <c r="CV16" s="485"/>
      <c r="CW16" s="485"/>
      <c r="CX16" s="485"/>
      <c r="CY16" s="485"/>
      <c r="CZ16" s="485"/>
      <c r="DA16" s="485"/>
      <c r="DB16" s="485"/>
      <c r="DC16" s="485"/>
      <c r="DD16" s="485"/>
      <c r="DE16" s="485"/>
      <c r="DF16" s="485"/>
    </row>
    <row r="17" spans="1:110" s="486" customFormat="1" ht="22.5" customHeight="1" x14ac:dyDescent="0.2">
      <c r="A17" s="472">
        <f t="shared" si="11"/>
        <v>11</v>
      </c>
      <c r="B17" s="240" t="s">
        <v>486</v>
      </c>
      <c r="C17" s="473" t="s">
        <v>65</v>
      </c>
      <c r="D17" s="264">
        <v>20</v>
      </c>
      <c r="E17" s="474">
        <v>20</v>
      </c>
      <c r="F17" s="474"/>
      <c r="G17" s="474"/>
      <c r="H17" s="474"/>
      <c r="I17" s="779"/>
      <c r="J17" s="779"/>
      <c r="K17" s="474"/>
      <c r="L17" s="474"/>
      <c r="M17" s="474"/>
      <c r="N17" s="474"/>
      <c r="O17" s="474"/>
      <c r="P17" s="474"/>
      <c r="Q17" s="475">
        <f t="shared" si="0"/>
        <v>20</v>
      </c>
      <c r="R17" s="241" t="s">
        <v>0</v>
      </c>
      <c r="S17" s="242">
        <v>32000</v>
      </c>
      <c r="T17" s="476">
        <v>25000</v>
      </c>
      <c r="U17" s="476"/>
      <c r="V17" s="476"/>
      <c r="W17" s="476"/>
      <c r="X17" s="476"/>
      <c r="Y17" s="476"/>
      <c r="Z17" s="476"/>
      <c r="AA17" s="476"/>
      <c r="AB17" s="476"/>
      <c r="AC17" s="476"/>
      <c r="AD17" s="476"/>
      <c r="AE17" s="476"/>
      <c r="AF17" s="477">
        <f t="shared" si="12"/>
        <v>640000</v>
      </c>
      <c r="AG17" s="478">
        <f t="shared" si="1"/>
        <v>500000</v>
      </c>
      <c r="AH17" s="478">
        <f t="shared" si="2"/>
        <v>0</v>
      </c>
      <c r="AI17" s="478">
        <f t="shared" si="2"/>
        <v>0</v>
      </c>
      <c r="AJ17" s="478">
        <f t="shared" si="2"/>
        <v>0</v>
      </c>
      <c r="AK17" s="638">
        <f t="shared" si="2"/>
        <v>0</v>
      </c>
      <c r="AL17" s="638">
        <f t="shared" si="2"/>
        <v>0</v>
      </c>
      <c r="AM17" s="478">
        <f t="shared" si="2"/>
        <v>0</v>
      </c>
      <c r="AN17" s="478">
        <f t="shared" si="2"/>
        <v>0</v>
      </c>
      <c r="AO17" s="478">
        <f t="shared" si="2"/>
        <v>0</v>
      </c>
      <c r="AP17" s="478">
        <f t="shared" si="2"/>
        <v>0</v>
      </c>
      <c r="AQ17" s="478">
        <f t="shared" si="2"/>
        <v>0</v>
      </c>
      <c r="AR17" s="478">
        <f t="shared" si="2"/>
        <v>0</v>
      </c>
      <c r="AS17" s="479">
        <f t="shared" si="3"/>
        <v>500000</v>
      </c>
      <c r="AT17" s="478">
        <f>SUM(AG17*14%)</f>
        <v>70000</v>
      </c>
      <c r="AU17" s="478">
        <f t="shared" si="4"/>
        <v>0</v>
      </c>
      <c r="AV17" s="478">
        <f t="shared" si="4"/>
        <v>0</v>
      </c>
      <c r="AW17" s="478">
        <f t="shared" si="4"/>
        <v>0</v>
      </c>
      <c r="AX17" s="478">
        <f t="shared" si="4"/>
        <v>0</v>
      </c>
      <c r="AY17" s="478">
        <f t="shared" si="4"/>
        <v>0</v>
      </c>
      <c r="AZ17" s="478">
        <f t="shared" si="4"/>
        <v>0</v>
      </c>
      <c r="BA17" s="478">
        <f t="shared" si="4"/>
        <v>0</v>
      </c>
      <c r="BB17" s="478">
        <f t="shared" si="4"/>
        <v>0</v>
      </c>
      <c r="BC17" s="478">
        <f t="shared" si="4"/>
        <v>0</v>
      </c>
      <c r="BD17" s="478">
        <f t="shared" si="4"/>
        <v>0</v>
      </c>
      <c r="BE17" s="478">
        <f t="shared" si="4"/>
        <v>0</v>
      </c>
      <c r="BF17" s="479">
        <f t="shared" si="5"/>
        <v>70000</v>
      </c>
      <c r="BG17" s="480">
        <f t="shared" si="6"/>
        <v>70000</v>
      </c>
      <c r="BH17" s="481">
        <f t="shared" si="7"/>
        <v>640000</v>
      </c>
      <c r="BI17" s="482">
        <f t="shared" si="8"/>
        <v>70000</v>
      </c>
      <c r="BJ17" s="483">
        <f t="shared" si="10"/>
        <v>1</v>
      </c>
      <c r="BK17" s="769"/>
      <c r="BL17" s="487"/>
      <c r="BM17" s="485"/>
      <c r="BN17" s="653"/>
      <c r="BO17" s="666"/>
      <c r="BP17" s="653"/>
      <c r="BQ17" s="653"/>
      <c r="BR17" s="653"/>
      <c r="BS17" s="666"/>
      <c r="BT17" s="653"/>
      <c r="BU17" s="653"/>
      <c r="BV17" s="653"/>
      <c r="BW17" s="666"/>
      <c r="BX17" s="653"/>
      <c r="BY17" s="653"/>
      <c r="BZ17" s="653"/>
      <c r="CA17" s="666"/>
      <c r="CB17" s="653"/>
      <c r="CC17" s="653"/>
      <c r="CD17" s="653"/>
      <c r="CE17" s="666"/>
      <c r="CF17" s="653"/>
      <c r="CG17" s="653"/>
      <c r="CH17" s="653"/>
      <c r="CI17" s="666"/>
      <c r="CJ17" s="653"/>
      <c r="CK17" s="653"/>
      <c r="CL17" s="653"/>
      <c r="CM17" s="666"/>
      <c r="CN17" s="653"/>
      <c r="CO17" s="653"/>
      <c r="CP17" s="653"/>
      <c r="CQ17" s="666"/>
      <c r="CR17" s="653"/>
      <c r="CS17" s="653"/>
      <c r="CT17" s="653"/>
      <c r="CU17" s="485"/>
      <c r="CV17" s="485"/>
      <c r="CW17" s="485"/>
      <c r="CX17" s="485"/>
      <c r="CY17" s="485"/>
      <c r="CZ17" s="485"/>
      <c r="DA17" s="485"/>
      <c r="DB17" s="485"/>
      <c r="DC17" s="485"/>
      <c r="DD17" s="485"/>
      <c r="DE17" s="485"/>
      <c r="DF17" s="485"/>
    </row>
    <row r="18" spans="1:110" s="486" customFormat="1" ht="22.5" customHeight="1" x14ac:dyDescent="0.2">
      <c r="A18" s="472">
        <f t="shared" si="11"/>
        <v>12</v>
      </c>
      <c r="B18" s="240" t="s">
        <v>487</v>
      </c>
      <c r="C18" s="473" t="s">
        <v>65</v>
      </c>
      <c r="D18" s="264">
        <v>15</v>
      </c>
      <c r="E18" s="474"/>
      <c r="F18" s="474"/>
      <c r="G18" s="474"/>
      <c r="H18" s="474"/>
      <c r="I18" s="779">
        <v>15</v>
      </c>
      <c r="J18" s="779"/>
      <c r="K18" s="474"/>
      <c r="L18" s="474"/>
      <c r="M18" s="474"/>
      <c r="N18" s="474"/>
      <c r="O18" s="474"/>
      <c r="P18" s="474"/>
      <c r="Q18" s="475">
        <f t="shared" si="0"/>
        <v>15</v>
      </c>
      <c r="R18" s="241" t="s">
        <v>3</v>
      </c>
      <c r="S18" s="637">
        <v>400000</v>
      </c>
      <c r="T18" s="476"/>
      <c r="U18" s="476"/>
      <c r="V18" s="476"/>
      <c r="W18" s="476"/>
      <c r="X18" s="476">
        <v>150000</v>
      </c>
      <c r="Y18" s="476"/>
      <c r="Z18" s="476"/>
      <c r="AA18" s="476"/>
      <c r="AB18" s="476"/>
      <c r="AC18" s="476"/>
      <c r="AD18" s="476"/>
      <c r="AE18" s="476"/>
      <c r="AF18" s="477">
        <f t="shared" si="12"/>
        <v>6000000</v>
      </c>
      <c r="AG18" s="638">
        <f t="shared" si="1"/>
        <v>0</v>
      </c>
      <c r="AH18" s="638">
        <f t="shared" si="2"/>
        <v>0</v>
      </c>
      <c r="AI18" s="638">
        <f t="shared" si="2"/>
        <v>0</v>
      </c>
      <c r="AJ18" s="638">
        <f t="shared" si="2"/>
        <v>0</v>
      </c>
      <c r="AK18" s="638">
        <f t="shared" si="2"/>
        <v>2250000</v>
      </c>
      <c r="AL18" s="638">
        <f t="shared" si="2"/>
        <v>0</v>
      </c>
      <c r="AM18" s="638">
        <f t="shared" si="2"/>
        <v>0</v>
      </c>
      <c r="AN18" s="638">
        <f t="shared" si="2"/>
        <v>0</v>
      </c>
      <c r="AO18" s="638">
        <f t="shared" si="2"/>
        <v>0</v>
      </c>
      <c r="AP18" s="638">
        <f t="shared" si="2"/>
        <v>0</v>
      </c>
      <c r="AQ18" s="638">
        <f t="shared" si="2"/>
        <v>0</v>
      </c>
      <c r="AR18" s="638">
        <f t="shared" si="2"/>
        <v>0</v>
      </c>
      <c r="AS18" s="639">
        <f t="shared" si="3"/>
        <v>2250000</v>
      </c>
      <c r="AT18" s="638">
        <f t="shared" si="9"/>
        <v>0</v>
      </c>
      <c r="AU18" s="638">
        <f t="shared" si="4"/>
        <v>0</v>
      </c>
      <c r="AV18" s="638">
        <f t="shared" si="4"/>
        <v>0</v>
      </c>
      <c r="AW18" s="638">
        <f t="shared" si="4"/>
        <v>0</v>
      </c>
      <c r="AX18" s="638">
        <f t="shared" si="4"/>
        <v>315000.00000000006</v>
      </c>
      <c r="AY18" s="638">
        <f t="shared" si="4"/>
        <v>0</v>
      </c>
      <c r="AZ18" s="638">
        <f t="shared" si="4"/>
        <v>0</v>
      </c>
      <c r="BA18" s="638">
        <f t="shared" si="4"/>
        <v>0</v>
      </c>
      <c r="BB18" s="638">
        <f t="shared" si="4"/>
        <v>0</v>
      </c>
      <c r="BC18" s="638">
        <f t="shared" si="4"/>
        <v>0</v>
      </c>
      <c r="BD18" s="638">
        <f t="shared" si="4"/>
        <v>0</v>
      </c>
      <c r="BE18" s="638">
        <f t="shared" si="4"/>
        <v>0</v>
      </c>
      <c r="BF18" s="639">
        <f t="shared" si="5"/>
        <v>315000.00000000006</v>
      </c>
      <c r="BG18" s="480">
        <f>AF18-AS18-BF18</f>
        <v>3435000</v>
      </c>
      <c r="BH18" s="481">
        <f t="shared" si="7"/>
        <v>6000000</v>
      </c>
      <c r="BI18" s="482">
        <f t="shared" si="8"/>
        <v>3435000</v>
      </c>
      <c r="BJ18" s="483">
        <f t="shared" si="10"/>
        <v>1</v>
      </c>
      <c r="BK18" s="769"/>
      <c r="BL18" s="487"/>
      <c r="BM18" s="485"/>
      <c r="BN18" s="653"/>
      <c r="BO18" s="666"/>
      <c r="BP18" s="653"/>
      <c r="BQ18" s="653"/>
      <c r="BR18" s="653"/>
      <c r="BS18" s="666"/>
      <c r="BT18" s="653"/>
      <c r="BU18" s="653"/>
      <c r="BV18" s="653"/>
      <c r="BW18" s="666"/>
      <c r="BX18" s="653"/>
      <c r="BY18" s="653"/>
      <c r="BZ18" s="653"/>
      <c r="CA18" s="666"/>
      <c r="CB18" s="653"/>
      <c r="CC18" s="653"/>
      <c r="CD18" s="653"/>
      <c r="CE18" s="666"/>
      <c r="CF18" s="653"/>
      <c r="CG18" s="653"/>
      <c r="CH18" s="653"/>
      <c r="CI18" s="666"/>
      <c r="CJ18" s="653"/>
      <c r="CK18" s="653"/>
      <c r="CL18" s="653"/>
      <c r="CM18" s="666"/>
      <c r="CN18" s="653"/>
      <c r="CO18" s="653"/>
      <c r="CP18" s="653"/>
      <c r="CQ18" s="666"/>
      <c r="CR18" s="653"/>
      <c r="CS18" s="653"/>
      <c r="CT18" s="653"/>
      <c r="CU18" s="485"/>
      <c r="CV18" s="485"/>
      <c r="CW18" s="485"/>
      <c r="CX18" s="485"/>
      <c r="CY18" s="485"/>
      <c r="CZ18" s="485"/>
      <c r="DA18" s="485"/>
      <c r="DB18" s="485"/>
      <c r="DC18" s="485"/>
      <c r="DD18" s="485"/>
      <c r="DE18" s="485"/>
      <c r="DF18" s="485"/>
    </row>
    <row r="19" spans="1:110" s="486" customFormat="1" ht="22.5" customHeight="1" x14ac:dyDescent="0.2">
      <c r="A19" s="472">
        <f t="shared" si="11"/>
        <v>13</v>
      </c>
      <c r="B19" s="240" t="s">
        <v>27</v>
      </c>
      <c r="C19" s="473" t="s">
        <v>65</v>
      </c>
      <c r="D19" s="264">
        <v>300</v>
      </c>
      <c r="E19" s="474"/>
      <c r="F19" s="474"/>
      <c r="G19" s="474"/>
      <c r="H19" s="474"/>
      <c r="I19" s="779">
        <v>200</v>
      </c>
      <c r="J19" s="779"/>
      <c r="K19" s="474"/>
      <c r="L19" s="474"/>
      <c r="M19" s="474"/>
      <c r="N19" s="474"/>
      <c r="O19" s="474"/>
      <c r="P19" s="474"/>
      <c r="Q19" s="475">
        <f t="shared" si="0"/>
        <v>200</v>
      </c>
      <c r="R19" s="241" t="s">
        <v>1</v>
      </c>
      <c r="S19" s="637">
        <v>5000</v>
      </c>
      <c r="T19" s="476"/>
      <c r="U19" s="476"/>
      <c r="V19" s="476"/>
      <c r="W19" s="476"/>
      <c r="X19" s="476">
        <v>4000</v>
      </c>
      <c r="Y19" s="476"/>
      <c r="Z19" s="476"/>
      <c r="AA19" s="476"/>
      <c r="AB19" s="476"/>
      <c r="AC19" s="476"/>
      <c r="AD19" s="476"/>
      <c r="AE19" s="476"/>
      <c r="AF19" s="477">
        <f t="shared" si="12"/>
        <v>1000000</v>
      </c>
      <c r="AG19" s="638">
        <f t="shared" si="1"/>
        <v>0</v>
      </c>
      <c r="AH19" s="638">
        <f t="shared" si="2"/>
        <v>0</v>
      </c>
      <c r="AI19" s="638">
        <f t="shared" si="2"/>
        <v>0</v>
      </c>
      <c r="AJ19" s="638">
        <f t="shared" si="2"/>
        <v>0</v>
      </c>
      <c r="AK19" s="638">
        <f t="shared" si="2"/>
        <v>800000</v>
      </c>
      <c r="AL19" s="638">
        <f t="shared" si="2"/>
        <v>0</v>
      </c>
      <c r="AM19" s="638">
        <f t="shared" si="2"/>
        <v>0</v>
      </c>
      <c r="AN19" s="638">
        <f t="shared" si="2"/>
        <v>0</v>
      </c>
      <c r="AO19" s="638">
        <f t="shared" si="2"/>
        <v>0</v>
      </c>
      <c r="AP19" s="638">
        <f t="shared" si="2"/>
        <v>0</v>
      </c>
      <c r="AQ19" s="638">
        <f t="shared" si="2"/>
        <v>0</v>
      </c>
      <c r="AR19" s="638">
        <f t="shared" si="2"/>
        <v>0</v>
      </c>
      <c r="AS19" s="639">
        <f t="shared" si="3"/>
        <v>800000</v>
      </c>
      <c r="AT19" s="638">
        <f t="shared" si="9"/>
        <v>0</v>
      </c>
      <c r="AU19" s="638">
        <f t="shared" si="4"/>
        <v>0</v>
      </c>
      <c r="AV19" s="638">
        <f t="shared" si="4"/>
        <v>0</v>
      </c>
      <c r="AW19" s="638">
        <f t="shared" si="4"/>
        <v>0</v>
      </c>
      <c r="AX19" s="638">
        <f t="shared" si="4"/>
        <v>112000.00000000001</v>
      </c>
      <c r="AY19" s="638">
        <f t="shared" si="4"/>
        <v>0</v>
      </c>
      <c r="AZ19" s="638">
        <f t="shared" si="4"/>
        <v>0</v>
      </c>
      <c r="BA19" s="638">
        <f t="shared" si="4"/>
        <v>0</v>
      </c>
      <c r="BB19" s="638">
        <f t="shared" si="4"/>
        <v>0</v>
      </c>
      <c r="BC19" s="638">
        <f t="shared" si="4"/>
        <v>0</v>
      </c>
      <c r="BD19" s="638">
        <f t="shared" si="4"/>
        <v>0</v>
      </c>
      <c r="BE19" s="638">
        <f t="shared" si="4"/>
        <v>0</v>
      </c>
      <c r="BF19" s="639">
        <f t="shared" si="5"/>
        <v>112000.00000000001</v>
      </c>
      <c r="BG19" s="480">
        <f t="shared" si="6"/>
        <v>87999.999999999985</v>
      </c>
      <c r="BH19" s="481">
        <f t="shared" si="7"/>
        <v>1500000</v>
      </c>
      <c r="BI19" s="482">
        <f t="shared" si="8"/>
        <v>588000</v>
      </c>
      <c r="BJ19" s="483">
        <f t="shared" si="10"/>
        <v>0.66666666666666663</v>
      </c>
      <c r="BK19" s="769"/>
      <c r="BL19" s="487"/>
      <c r="BM19" s="485"/>
      <c r="BN19" s="653"/>
      <c r="BO19" s="666"/>
      <c r="BP19" s="653"/>
      <c r="BQ19" s="653"/>
      <c r="BR19" s="653"/>
      <c r="BS19" s="666"/>
      <c r="BT19" s="653"/>
      <c r="BU19" s="653"/>
      <c r="BV19" s="653"/>
      <c r="BW19" s="666"/>
      <c r="BX19" s="653"/>
      <c r="BY19" s="653"/>
      <c r="BZ19" s="653"/>
      <c r="CA19" s="666"/>
      <c r="CB19" s="653"/>
      <c r="CC19" s="653"/>
      <c r="CD19" s="653"/>
      <c r="CE19" s="666"/>
      <c r="CF19" s="653"/>
      <c r="CG19" s="653"/>
      <c r="CH19" s="653"/>
      <c r="CI19" s="666"/>
      <c r="CJ19" s="653"/>
      <c r="CK19" s="653"/>
      <c r="CL19" s="653"/>
      <c r="CM19" s="666"/>
      <c r="CN19" s="653"/>
      <c r="CO19" s="653"/>
      <c r="CP19" s="653"/>
      <c r="CQ19" s="666"/>
      <c r="CR19" s="653"/>
      <c r="CS19" s="653"/>
      <c r="CT19" s="653"/>
      <c r="CU19" s="485"/>
      <c r="CV19" s="485"/>
      <c r="CW19" s="485"/>
      <c r="CX19" s="485"/>
      <c r="CY19" s="485"/>
      <c r="CZ19" s="485"/>
      <c r="DA19" s="485"/>
      <c r="DB19" s="485"/>
      <c r="DC19" s="485"/>
      <c r="DD19" s="485"/>
      <c r="DE19" s="485"/>
      <c r="DF19" s="485"/>
    </row>
    <row r="20" spans="1:110" s="486" customFormat="1" ht="27" customHeight="1" x14ac:dyDescent="0.2">
      <c r="A20" s="472">
        <f t="shared" si="11"/>
        <v>14</v>
      </c>
      <c r="B20" s="240" t="s">
        <v>488</v>
      </c>
      <c r="C20" s="473" t="s">
        <v>65</v>
      </c>
      <c r="D20" s="264">
        <v>30</v>
      </c>
      <c r="E20" s="474"/>
      <c r="F20" s="474"/>
      <c r="G20" s="474"/>
      <c r="H20" s="474"/>
      <c r="I20" s="779">
        <v>25</v>
      </c>
      <c r="J20" s="779"/>
      <c r="K20" s="474"/>
      <c r="L20" s="474"/>
      <c r="M20" s="474"/>
      <c r="N20" s="474"/>
      <c r="O20" s="474"/>
      <c r="P20" s="474"/>
      <c r="Q20" s="475">
        <f t="shared" si="0"/>
        <v>25</v>
      </c>
      <c r="R20" s="241" t="s">
        <v>509</v>
      </c>
      <c r="S20" s="637">
        <v>175000</v>
      </c>
      <c r="T20" s="476"/>
      <c r="U20" s="476"/>
      <c r="V20" s="476"/>
      <c r="W20" s="476"/>
      <c r="X20" s="476">
        <v>95000</v>
      </c>
      <c r="Y20" s="476"/>
      <c r="Z20" s="476"/>
      <c r="AA20" s="476"/>
      <c r="AB20" s="476"/>
      <c r="AC20" s="476"/>
      <c r="AD20" s="476"/>
      <c r="AE20" s="476"/>
      <c r="AF20" s="477">
        <f t="shared" si="12"/>
        <v>4375000</v>
      </c>
      <c r="AG20" s="638">
        <f t="shared" si="1"/>
        <v>0</v>
      </c>
      <c r="AH20" s="638">
        <f t="shared" si="2"/>
        <v>0</v>
      </c>
      <c r="AI20" s="638">
        <f t="shared" si="2"/>
        <v>0</v>
      </c>
      <c r="AJ20" s="638">
        <f t="shared" si="2"/>
        <v>0</v>
      </c>
      <c r="AK20" s="638">
        <f t="shared" si="2"/>
        <v>2375000</v>
      </c>
      <c r="AL20" s="638">
        <f t="shared" si="2"/>
        <v>0</v>
      </c>
      <c r="AM20" s="638">
        <f t="shared" si="2"/>
        <v>0</v>
      </c>
      <c r="AN20" s="638">
        <f t="shared" si="2"/>
        <v>0</v>
      </c>
      <c r="AO20" s="638">
        <f t="shared" si="2"/>
        <v>0</v>
      </c>
      <c r="AP20" s="638">
        <f t="shared" si="2"/>
        <v>0</v>
      </c>
      <c r="AQ20" s="638">
        <f t="shared" si="2"/>
        <v>0</v>
      </c>
      <c r="AR20" s="638">
        <f t="shared" si="2"/>
        <v>0</v>
      </c>
      <c r="AS20" s="639">
        <f t="shared" si="3"/>
        <v>2375000</v>
      </c>
      <c r="AT20" s="638">
        <f t="shared" si="9"/>
        <v>0</v>
      </c>
      <c r="AU20" s="638">
        <f t="shared" si="4"/>
        <v>0</v>
      </c>
      <c r="AV20" s="638">
        <f t="shared" si="4"/>
        <v>0</v>
      </c>
      <c r="AW20" s="638">
        <f t="shared" si="4"/>
        <v>0</v>
      </c>
      <c r="AX20" s="638">
        <f t="shared" si="4"/>
        <v>332500.00000000006</v>
      </c>
      <c r="AY20" s="638">
        <f t="shared" si="4"/>
        <v>0</v>
      </c>
      <c r="AZ20" s="638">
        <f t="shared" si="4"/>
        <v>0</v>
      </c>
      <c r="BA20" s="638">
        <f t="shared" si="4"/>
        <v>0</v>
      </c>
      <c r="BB20" s="638">
        <f t="shared" si="4"/>
        <v>0</v>
      </c>
      <c r="BC20" s="638">
        <f t="shared" si="4"/>
        <v>0</v>
      </c>
      <c r="BD20" s="638">
        <f t="shared" si="4"/>
        <v>0</v>
      </c>
      <c r="BE20" s="638">
        <f t="shared" si="4"/>
        <v>0</v>
      </c>
      <c r="BF20" s="639">
        <f t="shared" si="5"/>
        <v>332500.00000000006</v>
      </c>
      <c r="BG20" s="480">
        <f t="shared" si="6"/>
        <v>1667500</v>
      </c>
      <c r="BH20" s="481">
        <f t="shared" si="7"/>
        <v>5250000</v>
      </c>
      <c r="BI20" s="482">
        <f t="shared" si="8"/>
        <v>2542500</v>
      </c>
      <c r="BJ20" s="483">
        <f t="shared" si="10"/>
        <v>0.83333333333333337</v>
      </c>
      <c r="BK20" s="769"/>
      <c r="BL20" s="699">
        <f>SUM(BH18:BH20)</f>
        <v>12750000</v>
      </c>
      <c r="BM20" s="485"/>
      <c r="BN20" s="653"/>
      <c r="BO20" s="666"/>
      <c r="BP20" s="653"/>
      <c r="BQ20" s="653"/>
      <c r="BR20" s="653"/>
      <c r="BS20" s="666"/>
      <c r="BT20" s="653"/>
      <c r="BU20" s="653"/>
      <c r="BV20" s="653"/>
      <c r="BW20" s="666"/>
      <c r="BX20" s="653"/>
      <c r="BY20" s="653"/>
      <c r="BZ20" s="653"/>
      <c r="CA20" s="666"/>
      <c r="CB20" s="653"/>
      <c r="CC20" s="653"/>
      <c r="CD20" s="653"/>
      <c r="CE20" s="666"/>
      <c r="CF20" s="653"/>
      <c r="CG20" s="653"/>
      <c r="CH20" s="653"/>
      <c r="CI20" s="666"/>
      <c r="CJ20" s="653"/>
      <c r="CK20" s="653"/>
      <c r="CL20" s="653"/>
      <c r="CM20" s="666"/>
      <c r="CN20" s="653"/>
      <c r="CO20" s="653"/>
      <c r="CP20" s="653"/>
      <c r="CQ20" s="666"/>
      <c r="CR20" s="653"/>
      <c r="CS20" s="653"/>
      <c r="CT20" s="653"/>
      <c r="CU20" s="485"/>
      <c r="CV20" s="485"/>
      <c r="CW20" s="485"/>
      <c r="CX20" s="485"/>
      <c r="CY20" s="485"/>
      <c r="CZ20" s="485"/>
      <c r="DA20" s="485"/>
      <c r="DB20" s="485"/>
      <c r="DC20" s="485"/>
      <c r="DD20" s="485"/>
      <c r="DE20" s="485"/>
      <c r="DF20" s="485"/>
    </row>
    <row r="21" spans="1:110" s="486" customFormat="1" ht="22.5" customHeight="1" x14ac:dyDescent="0.2">
      <c r="A21" s="472">
        <f t="shared" si="11"/>
        <v>15</v>
      </c>
      <c r="B21" s="240" t="s">
        <v>489</v>
      </c>
      <c r="C21" s="473" t="s">
        <v>65</v>
      </c>
      <c r="D21" s="264">
        <v>20</v>
      </c>
      <c r="E21" s="474">
        <v>10</v>
      </c>
      <c r="F21" s="474"/>
      <c r="G21" s="474">
        <v>5</v>
      </c>
      <c r="H21" s="474">
        <v>1</v>
      </c>
      <c r="I21" s="779"/>
      <c r="J21" s="779"/>
      <c r="K21" s="474"/>
      <c r="L21" s="474"/>
      <c r="M21" s="474"/>
      <c r="N21" s="474"/>
      <c r="O21" s="474"/>
      <c r="P21" s="474"/>
      <c r="Q21" s="475">
        <f t="shared" si="0"/>
        <v>16</v>
      </c>
      <c r="R21" s="241" t="s">
        <v>0</v>
      </c>
      <c r="S21" s="242">
        <f>SUM(25000*14%+25000)</f>
        <v>28500</v>
      </c>
      <c r="T21" s="476">
        <v>20000</v>
      </c>
      <c r="U21" s="476"/>
      <c r="V21" s="476">
        <v>20000</v>
      </c>
      <c r="W21" s="476">
        <v>20000</v>
      </c>
      <c r="X21" s="476"/>
      <c r="Y21" s="476"/>
      <c r="Z21" s="476"/>
      <c r="AA21" s="476"/>
      <c r="AB21" s="476"/>
      <c r="AC21" s="476"/>
      <c r="AD21" s="476"/>
      <c r="AE21" s="476"/>
      <c r="AF21" s="477">
        <f t="shared" si="12"/>
        <v>456000</v>
      </c>
      <c r="AG21" s="478">
        <f t="shared" si="1"/>
        <v>200000</v>
      </c>
      <c r="AH21" s="478">
        <f t="shared" si="2"/>
        <v>0</v>
      </c>
      <c r="AI21" s="478">
        <f t="shared" si="2"/>
        <v>100000</v>
      </c>
      <c r="AJ21" s="478">
        <f t="shared" si="2"/>
        <v>20000</v>
      </c>
      <c r="AK21" s="638">
        <f t="shared" si="2"/>
        <v>0</v>
      </c>
      <c r="AL21" s="638">
        <f t="shared" si="2"/>
        <v>0</v>
      </c>
      <c r="AM21" s="478">
        <f t="shared" si="2"/>
        <v>0</v>
      </c>
      <c r="AN21" s="478">
        <f t="shared" si="2"/>
        <v>0</v>
      </c>
      <c r="AO21" s="478">
        <f t="shared" si="2"/>
        <v>0</v>
      </c>
      <c r="AP21" s="478">
        <f t="shared" si="2"/>
        <v>0</v>
      </c>
      <c r="AQ21" s="478">
        <f t="shared" si="2"/>
        <v>0</v>
      </c>
      <c r="AR21" s="478">
        <f t="shared" si="2"/>
        <v>0</v>
      </c>
      <c r="AS21" s="479">
        <f t="shared" si="3"/>
        <v>320000</v>
      </c>
      <c r="AT21" s="478">
        <f>SUM(AG21*14%)</f>
        <v>28000.000000000004</v>
      </c>
      <c r="AU21" s="478">
        <f t="shared" si="4"/>
        <v>0</v>
      </c>
      <c r="AV21" s="478">
        <f t="shared" si="4"/>
        <v>14000.000000000002</v>
      </c>
      <c r="AW21" s="478">
        <f t="shared" si="4"/>
        <v>2800.0000000000005</v>
      </c>
      <c r="AX21" s="478">
        <f t="shared" si="4"/>
        <v>0</v>
      </c>
      <c r="AY21" s="478">
        <f t="shared" si="4"/>
        <v>0</v>
      </c>
      <c r="AZ21" s="478">
        <f t="shared" si="4"/>
        <v>0</v>
      </c>
      <c r="BA21" s="478">
        <f t="shared" si="4"/>
        <v>0</v>
      </c>
      <c r="BB21" s="478">
        <f t="shared" si="4"/>
        <v>0</v>
      </c>
      <c r="BC21" s="478">
        <f t="shared" si="4"/>
        <v>0</v>
      </c>
      <c r="BD21" s="478">
        <f t="shared" si="4"/>
        <v>0</v>
      </c>
      <c r="BE21" s="478">
        <f t="shared" si="4"/>
        <v>0</v>
      </c>
      <c r="BF21" s="479">
        <f t="shared" si="5"/>
        <v>44800.000000000007</v>
      </c>
      <c r="BG21" s="480">
        <f t="shared" si="6"/>
        <v>91200</v>
      </c>
      <c r="BH21" s="481">
        <f t="shared" si="7"/>
        <v>570000</v>
      </c>
      <c r="BI21" s="482">
        <f t="shared" si="8"/>
        <v>205200</v>
      </c>
      <c r="BJ21" s="483">
        <f t="shared" si="10"/>
        <v>0.8</v>
      </c>
      <c r="BK21" s="769"/>
      <c r="BL21" s="487"/>
      <c r="BM21" s="485"/>
      <c r="BN21" s="653"/>
      <c r="BO21" s="666"/>
      <c r="BP21" s="653"/>
      <c r="BQ21" s="653"/>
      <c r="BR21" s="653"/>
      <c r="BS21" s="666"/>
      <c r="BT21" s="653"/>
      <c r="BU21" s="653"/>
      <c r="BV21" s="653"/>
      <c r="BW21" s="666"/>
      <c r="BX21" s="653"/>
      <c r="BY21" s="653"/>
      <c r="BZ21" s="653"/>
      <c r="CA21" s="666"/>
      <c r="CB21" s="653"/>
      <c r="CC21" s="653"/>
      <c r="CD21" s="653"/>
      <c r="CE21" s="666"/>
      <c r="CF21" s="653"/>
      <c r="CG21" s="653"/>
      <c r="CH21" s="653"/>
      <c r="CI21" s="666"/>
      <c r="CJ21" s="653"/>
      <c r="CK21" s="653"/>
      <c r="CL21" s="653"/>
      <c r="CM21" s="666"/>
      <c r="CN21" s="653"/>
      <c r="CO21" s="653"/>
      <c r="CP21" s="653"/>
      <c r="CQ21" s="666"/>
      <c r="CR21" s="653"/>
      <c r="CS21" s="653"/>
      <c r="CT21" s="653"/>
      <c r="CU21" s="485"/>
      <c r="CV21" s="485"/>
      <c r="CW21" s="485"/>
      <c r="CX21" s="485"/>
      <c r="CY21" s="485"/>
      <c r="CZ21" s="485"/>
      <c r="DA21" s="485"/>
      <c r="DB21" s="485"/>
      <c r="DC21" s="485"/>
      <c r="DD21" s="485"/>
      <c r="DE21" s="485"/>
      <c r="DF21" s="485"/>
    </row>
    <row r="22" spans="1:110" s="486" customFormat="1" ht="22.5" customHeight="1" x14ac:dyDescent="0.2">
      <c r="A22" s="472">
        <f t="shared" si="11"/>
        <v>16</v>
      </c>
      <c r="B22" s="240" t="s">
        <v>490</v>
      </c>
      <c r="C22" s="473" t="s">
        <v>65</v>
      </c>
      <c r="D22" s="264">
        <v>70</v>
      </c>
      <c r="E22" s="474">
        <v>70</v>
      </c>
      <c r="F22" s="474"/>
      <c r="G22" s="474"/>
      <c r="H22" s="474"/>
      <c r="I22" s="779"/>
      <c r="J22" s="779"/>
      <c r="K22" s="474"/>
      <c r="L22" s="474"/>
      <c r="M22" s="474"/>
      <c r="N22" s="474"/>
      <c r="O22" s="474"/>
      <c r="P22" s="474"/>
      <c r="Q22" s="475">
        <f t="shared" si="0"/>
        <v>70</v>
      </c>
      <c r="R22" s="241" t="s">
        <v>33</v>
      </c>
      <c r="S22" s="242">
        <v>39900</v>
      </c>
      <c r="T22" s="476">
        <v>33000</v>
      </c>
      <c r="U22" s="476"/>
      <c r="V22" s="476"/>
      <c r="W22" s="476"/>
      <c r="X22" s="476"/>
      <c r="Y22" s="476"/>
      <c r="Z22" s="476"/>
      <c r="AA22" s="476"/>
      <c r="AB22" s="476"/>
      <c r="AC22" s="476"/>
      <c r="AD22" s="476"/>
      <c r="AE22" s="476"/>
      <c r="AF22" s="477">
        <f t="shared" si="12"/>
        <v>2793000</v>
      </c>
      <c r="AG22" s="478">
        <f t="shared" si="1"/>
        <v>2310000</v>
      </c>
      <c r="AH22" s="478">
        <f t="shared" si="2"/>
        <v>0</v>
      </c>
      <c r="AI22" s="478">
        <f t="shared" si="2"/>
        <v>0</v>
      </c>
      <c r="AJ22" s="478">
        <f t="shared" si="2"/>
        <v>0</v>
      </c>
      <c r="AK22" s="638">
        <f t="shared" si="2"/>
        <v>0</v>
      </c>
      <c r="AL22" s="638">
        <f t="shared" si="2"/>
        <v>0</v>
      </c>
      <c r="AM22" s="478">
        <f t="shared" si="2"/>
        <v>0</v>
      </c>
      <c r="AN22" s="478">
        <f t="shared" si="2"/>
        <v>0</v>
      </c>
      <c r="AO22" s="478">
        <f t="shared" si="2"/>
        <v>0</v>
      </c>
      <c r="AP22" s="478">
        <f t="shared" si="2"/>
        <v>0</v>
      </c>
      <c r="AQ22" s="478">
        <f t="shared" si="2"/>
        <v>0</v>
      </c>
      <c r="AR22" s="478">
        <f t="shared" si="2"/>
        <v>0</v>
      </c>
      <c r="AS22" s="479">
        <f t="shared" si="3"/>
        <v>2310000</v>
      </c>
      <c r="AT22" s="478">
        <f t="shared" si="9"/>
        <v>323400.00000000006</v>
      </c>
      <c r="AU22" s="478">
        <f t="shared" si="4"/>
        <v>0</v>
      </c>
      <c r="AV22" s="478">
        <f t="shared" si="4"/>
        <v>0</v>
      </c>
      <c r="AW22" s="478">
        <f t="shared" si="4"/>
        <v>0</v>
      </c>
      <c r="AX22" s="478">
        <f t="shared" si="4"/>
        <v>0</v>
      </c>
      <c r="AY22" s="478">
        <f t="shared" si="4"/>
        <v>0</v>
      </c>
      <c r="AZ22" s="478">
        <f t="shared" si="4"/>
        <v>0</v>
      </c>
      <c r="BA22" s="478">
        <f t="shared" si="4"/>
        <v>0</v>
      </c>
      <c r="BB22" s="478">
        <f t="shared" si="4"/>
        <v>0</v>
      </c>
      <c r="BC22" s="478">
        <f t="shared" si="4"/>
        <v>0</v>
      </c>
      <c r="BD22" s="478">
        <f t="shared" si="4"/>
        <v>0</v>
      </c>
      <c r="BE22" s="478">
        <f t="shared" si="4"/>
        <v>0</v>
      </c>
      <c r="BF22" s="479">
        <f t="shared" si="5"/>
        <v>323400.00000000006</v>
      </c>
      <c r="BG22" s="480">
        <f t="shared" si="6"/>
        <v>159599.99999999994</v>
      </c>
      <c r="BH22" s="481">
        <f t="shared" si="7"/>
        <v>2793000</v>
      </c>
      <c r="BI22" s="482">
        <f t="shared" si="8"/>
        <v>159599.99999999994</v>
      </c>
      <c r="BJ22" s="483">
        <f t="shared" si="10"/>
        <v>1</v>
      </c>
      <c r="BK22" s="769"/>
      <c r="BL22" s="487"/>
      <c r="BM22" s="485"/>
      <c r="BN22" s="653"/>
      <c r="BO22" s="666"/>
      <c r="BP22" s="653"/>
      <c r="BQ22" s="653"/>
      <c r="BR22" s="653"/>
      <c r="BS22" s="666"/>
      <c r="BT22" s="653"/>
      <c r="BU22" s="653"/>
      <c r="BV22" s="653"/>
      <c r="BW22" s="666"/>
      <c r="BX22" s="653"/>
      <c r="BY22" s="653"/>
      <c r="BZ22" s="653"/>
      <c r="CA22" s="666"/>
      <c r="CB22" s="653"/>
      <c r="CC22" s="653"/>
      <c r="CD22" s="653"/>
      <c r="CE22" s="666"/>
      <c r="CF22" s="653"/>
      <c r="CG22" s="653"/>
      <c r="CH22" s="653"/>
      <c r="CI22" s="666"/>
      <c r="CJ22" s="653"/>
      <c r="CK22" s="653"/>
      <c r="CL22" s="653"/>
      <c r="CM22" s="666"/>
      <c r="CN22" s="653"/>
      <c r="CO22" s="653"/>
      <c r="CP22" s="653"/>
      <c r="CQ22" s="666"/>
      <c r="CR22" s="653"/>
      <c r="CS22" s="653"/>
      <c r="CT22" s="653"/>
      <c r="CU22" s="485"/>
      <c r="CV22" s="485"/>
      <c r="CW22" s="485"/>
      <c r="CX22" s="485"/>
      <c r="CY22" s="485"/>
      <c r="CZ22" s="485"/>
      <c r="DA22" s="485"/>
      <c r="DB22" s="485"/>
      <c r="DC22" s="485"/>
      <c r="DD22" s="485"/>
      <c r="DE22" s="485"/>
      <c r="DF22" s="485"/>
    </row>
    <row r="23" spans="1:110" s="486" customFormat="1" ht="22.5" customHeight="1" x14ac:dyDescent="0.2">
      <c r="A23" s="472">
        <f t="shared" si="11"/>
        <v>17</v>
      </c>
      <c r="B23" s="240" t="s">
        <v>28</v>
      </c>
      <c r="C23" s="473" t="s">
        <v>65</v>
      </c>
      <c r="D23" s="264">
        <v>7</v>
      </c>
      <c r="E23" s="474">
        <v>3</v>
      </c>
      <c r="F23" s="488"/>
      <c r="G23" s="474"/>
      <c r="H23" s="474">
        <v>2</v>
      </c>
      <c r="I23" s="779">
        <v>2</v>
      </c>
      <c r="J23" s="780"/>
      <c r="K23" s="488"/>
      <c r="L23" s="488"/>
      <c r="M23" s="488"/>
      <c r="N23" s="488"/>
      <c r="O23" s="488"/>
      <c r="P23" s="488"/>
      <c r="Q23" s="475">
        <f t="shared" si="0"/>
        <v>7</v>
      </c>
      <c r="R23" s="241" t="s">
        <v>34</v>
      </c>
      <c r="S23" s="242">
        <v>62700</v>
      </c>
      <c r="T23" s="476">
        <v>40000</v>
      </c>
      <c r="U23" s="476"/>
      <c r="V23" s="476"/>
      <c r="W23" s="476">
        <v>40000</v>
      </c>
      <c r="X23" s="476">
        <v>40000</v>
      </c>
      <c r="Y23" s="476"/>
      <c r="Z23" s="476"/>
      <c r="AA23" s="476"/>
      <c r="AB23" s="476"/>
      <c r="AC23" s="476"/>
      <c r="AD23" s="476"/>
      <c r="AE23" s="476"/>
      <c r="AF23" s="477">
        <f t="shared" si="12"/>
        <v>438900</v>
      </c>
      <c r="AG23" s="478">
        <f t="shared" si="1"/>
        <v>120000</v>
      </c>
      <c r="AH23" s="478">
        <f t="shared" ref="AH23:AR38" si="13">U23*F23</f>
        <v>0</v>
      </c>
      <c r="AI23" s="478">
        <f t="shared" si="13"/>
        <v>0</v>
      </c>
      <c r="AJ23" s="478">
        <f t="shared" si="13"/>
        <v>80000</v>
      </c>
      <c r="AK23" s="638">
        <f t="shared" si="13"/>
        <v>80000</v>
      </c>
      <c r="AL23" s="638">
        <f t="shared" si="13"/>
        <v>0</v>
      </c>
      <c r="AM23" s="478">
        <f t="shared" si="13"/>
        <v>0</v>
      </c>
      <c r="AN23" s="478">
        <f t="shared" si="13"/>
        <v>0</v>
      </c>
      <c r="AO23" s="478">
        <f t="shared" si="13"/>
        <v>0</v>
      </c>
      <c r="AP23" s="478">
        <f t="shared" si="13"/>
        <v>0</v>
      </c>
      <c r="AQ23" s="478">
        <f t="shared" si="13"/>
        <v>0</v>
      </c>
      <c r="AR23" s="478">
        <f t="shared" si="13"/>
        <v>0</v>
      </c>
      <c r="AS23" s="479">
        <f t="shared" si="3"/>
        <v>280000</v>
      </c>
      <c r="AT23" s="478">
        <f t="shared" si="9"/>
        <v>16800</v>
      </c>
      <c r="AU23" s="478">
        <f t="shared" ref="AU23:BE38" si="14">SUM(AH23*14%)</f>
        <v>0</v>
      </c>
      <c r="AV23" s="478">
        <f t="shared" si="14"/>
        <v>0</v>
      </c>
      <c r="AW23" s="478">
        <f t="shared" si="14"/>
        <v>11200.000000000002</v>
      </c>
      <c r="AX23" s="478">
        <f t="shared" si="14"/>
        <v>11200.000000000002</v>
      </c>
      <c r="AY23" s="478">
        <f t="shared" si="14"/>
        <v>0</v>
      </c>
      <c r="AZ23" s="478">
        <f t="shared" si="14"/>
        <v>0</v>
      </c>
      <c r="BA23" s="478">
        <f t="shared" si="14"/>
        <v>0</v>
      </c>
      <c r="BB23" s="478">
        <f t="shared" si="14"/>
        <v>0</v>
      </c>
      <c r="BC23" s="478">
        <f t="shared" si="14"/>
        <v>0</v>
      </c>
      <c r="BD23" s="478">
        <f t="shared" si="14"/>
        <v>0</v>
      </c>
      <c r="BE23" s="478">
        <f t="shared" si="14"/>
        <v>0</v>
      </c>
      <c r="BF23" s="479">
        <f t="shared" si="5"/>
        <v>39200</v>
      </c>
      <c r="BG23" s="480">
        <f t="shared" si="6"/>
        <v>119700</v>
      </c>
      <c r="BH23" s="481">
        <f t="shared" si="7"/>
        <v>438900</v>
      </c>
      <c r="BI23" s="482">
        <f t="shared" si="8"/>
        <v>119700</v>
      </c>
      <c r="BJ23" s="483">
        <f t="shared" si="10"/>
        <v>1</v>
      </c>
      <c r="BK23" s="769"/>
      <c r="BL23" s="487"/>
      <c r="BM23" s="485"/>
      <c r="BN23" s="653"/>
      <c r="BO23" s="666"/>
      <c r="BP23" s="653"/>
      <c r="BQ23" s="653"/>
      <c r="BR23" s="653"/>
      <c r="BS23" s="666"/>
      <c r="BT23" s="653"/>
      <c r="BU23" s="653"/>
      <c r="BV23" s="653"/>
      <c r="BW23" s="666"/>
      <c r="BX23" s="653"/>
      <c r="BY23" s="653"/>
      <c r="BZ23" s="653"/>
      <c r="CA23" s="666"/>
      <c r="CB23" s="653"/>
      <c r="CC23" s="653"/>
      <c r="CD23" s="653"/>
      <c r="CE23" s="666"/>
      <c r="CF23" s="653"/>
      <c r="CG23" s="653"/>
      <c r="CH23" s="653"/>
      <c r="CI23" s="666"/>
      <c r="CJ23" s="653"/>
      <c r="CK23" s="653"/>
      <c r="CL23" s="653"/>
      <c r="CM23" s="666"/>
      <c r="CN23" s="653"/>
      <c r="CO23" s="653"/>
      <c r="CP23" s="653"/>
      <c r="CQ23" s="666"/>
      <c r="CR23" s="653"/>
      <c r="CS23" s="653"/>
      <c r="CT23" s="653"/>
      <c r="CU23" s="485"/>
      <c r="CV23" s="485"/>
      <c r="CW23" s="485"/>
      <c r="CX23" s="485"/>
      <c r="CY23" s="485"/>
      <c r="CZ23" s="485"/>
      <c r="DA23" s="485"/>
      <c r="DB23" s="485"/>
      <c r="DC23" s="485"/>
      <c r="DD23" s="485"/>
      <c r="DE23" s="485"/>
      <c r="DF23" s="485"/>
    </row>
    <row r="24" spans="1:110" s="486" customFormat="1" ht="22.5" customHeight="1" x14ac:dyDescent="0.2">
      <c r="A24" s="472">
        <f t="shared" si="11"/>
        <v>18</v>
      </c>
      <c r="B24" s="240" t="s">
        <v>491</v>
      </c>
      <c r="C24" s="473" t="s">
        <v>65</v>
      </c>
      <c r="D24" s="264">
        <v>7</v>
      </c>
      <c r="E24" s="474">
        <v>7</v>
      </c>
      <c r="F24" s="474"/>
      <c r="G24" s="474"/>
      <c r="H24" s="474"/>
      <c r="I24" s="779"/>
      <c r="J24" s="779"/>
      <c r="K24" s="474"/>
      <c r="L24" s="474"/>
      <c r="M24" s="474"/>
      <c r="N24" s="474"/>
      <c r="O24" s="474"/>
      <c r="P24" s="474"/>
      <c r="Q24" s="475">
        <f t="shared" si="0"/>
        <v>7</v>
      </c>
      <c r="R24" s="241" t="s">
        <v>2</v>
      </c>
      <c r="S24" s="242">
        <v>125400</v>
      </c>
      <c r="T24" s="476">
        <v>90000</v>
      </c>
      <c r="U24" s="476"/>
      <c r="V24" s="476"/>
      <c r="W24" s="476"/>
      <c r="X24" s="476"/>
      <c r="Y24" s="476"/>
      <c r="Z24" s="476"/>
      <c r="AA24" s="476"/>
      <c r="AB24" s="476"/>
      <c r="AC24" s="476"/>
      <c r="AD24" s="476"/>
      <c r="AE24" s="476"/>
      <c r="AF24" s="477">
        <f t="shared" si="12"/>
        <v>877800</v>
      </c>
      <c r="AG24" s="478">
        <f t="shared" si="1"/>
        <v>630000</v>
      </c>
      <c r="AH24" s="478">
        <f t="shared" si="13"/>
        <v>0</v>
      </c>
      <c r="AI24" s="478">
        <f t="shared" si="13"/>
        <v>0</v>
      </c>
      <c r="AJ24" s="478">
        <f t="shared" si="13"/>
        <v>0</v>
      </c>
      <c r="AK24" s="638">
        <f t="shared" si="13"/>
        <v>0</v>
      </c>
      <c r="AL24" s="638">
        <f t="shared" si="13"/>
        <v>0</v>
      </c>
      <c r="AM24" s="478">
        <f t="shared" si="13"/>
        <v>0</v>
      </c>
      <c r="AN24" s="478">
        <f t="shared" si="13"/>
        <v>0</v>
      </c>
      <c r="AO24" s="478">
        <f t="shared" si="13"/>
        <v>0</v>
      </c>
      <c r="AP24" s="478">
        <f t="shared" si="13"/>
        <v>0</v>
      </c>
      <c r="AQ24" s="478">
        <f t="shared" si="13"/>
        <v>0</v>
      </c>
      <c r="AR24" s="478">
        <f t="shared" si="13"/>
        <v>0</v>
      </c>
      <c r="AS24" s="479">
        <f t="shared" si="3"/>
        <v>630000</v>
      </c>
      <c r="AT24" s="478">
        <f t="shared" si="9"/>
        <v>88200.000000000015</v>
      </c>
      <c r="AU24" s="478">
        <f t="shared" si="14"/>
        <v>0</v>
      </c>
      <c r="AV24" s="478">
        <f t="shared" si="14"/>
        <v>0</v>
      </c>
      <c r="AW24" s="478">
        <f t="shared" si="14"/>
        <v>0</v>
      </c>
      <c r="AX24" s="478">
        <f t="shared" si="14"/>
        <v>0</v>
      </c>
      <c r="AY24" s="478">
        <f t="shared" si="14"/>
        <v>0</v>
      </c>
      <c r="AZ24" s="478">
        <f t="shared" si="14"/>
        <v>0</v>
      </c>
      <c r="BA24" s="478">
        <f t="shared" si="14"/>
        <v>0</v>
      </c>
      <c r="BB24" s="478">
        <f t="shared" si="14"/>
        <v>0</v>
      </c>
      <c r="BC24" s="478">
        <f t="shared" si="14"/>
        <v>0</v>
      </c>
      <c r="BD24" s="478">
        <f t="shared" si="14"/>
        <v>0</v>
      </c>
      <c r="BE24" s="478">
        <f t="shared" si="14"/>
        <v>0</v>
      </c>
      <c r="BF24" s="479">
        <f t="shared" si="5"/>
        <v>88200.000000000015</v>
      </c>
      <c r="BG24" s="480">
        <f t="shared" si="6"/>
        <v>159600</v>
      </c>
      <c r="BH24" s="481">
        <f t="shared" si="7"/>
        <v>877800</v>
      </c>
      <c r="BI24" s="482">
        <f t="shared" si="8"/>
        <v>159600</v>
      </c>
      <c r="BJ24" s="483">
        <f t="shared" si="10"/>
        <v>1</v>
      </c>
      <c r="BK24" s="769"/>
      <c r="BL24" s="487"/>
      <c r="BM24" s="485"/>
      <c r="BN24" s="653"/>
      <c r="BO24" s="666"/>
      <c r="BP24" s="653"/>
      <c r="BQ24" s="653"/>
      <c r="BR24" s="653"/>
      <c r="BS24" s="666"/>
      <c r="BT24" s="653"/>
      <c r="BU24" s="653"/>
      <c r="BV24" s="653"/>
      <c r="BW24" s="666"/>
      <c r="BX24" s="653"/>
      <c r="BY24" s="653"/>
      <c r="BZ24" s="653"/>
      <c r="CA24" s="666"/>
      <c r="CB24" s="653"/>
      <c r="CC24" s="653"/>
      <c r="CD24" s="653"/>
      <c r="CE24" s="666"/>
      <c r="CF24" s="653"/>
      <c r="CG24" s="653"/>
      <c r="CH24" s="653"/>
      <c r="CI24" s="666"/>
      <c r="CJ24" s="653"/>
      <c r="CK24" s="653"/>
      <c r="CL24" s="653"/>
      <c r="CM24" s="666"/>
      <c r="CN24" s="653"/>
      <c r="CO24" s="653"/>
      <c r="CP24" s="653"/>
      <c r="CQ24" s="666"/>
      <c r="CR24" s="653"/>
      <c r="CS24" s="653"/>
      <c r="CT24" s="653"/>
      <c r="CU24" s="485"/>
      <c r="CV24" s="485"/>
      <c r="CW24" s="485"/>
      <c r="CX24" s="485"/>
      <c r="CY24" s="485"/>
      <c r="CZ24" s="485"/>
      <c r="DA24" s="485"/>
      <c r="DB24" s="485"/>
      <c r="DC24" s="485"/>
      <c r="DD24" s="485"/>
      <c r="DE24" s="485"/>
      <c r="DF24" s="485"/>
    </row>
    <row r="25" spans="1:110" s="486" customFormat="1" ht="22.5" customHeight="1" x14ac:dyDescent="0.2">
      <c r="A25" s="472">
        <f t="shared" si="11"/>
        <v>19</v>
      </c>
      <c r="B25" s="240" t="s">
        <v>492</v>
      </c>
      <c r="C25" s="473" t="s">
        <v>65</v>
      </c>
      <c r="D25" s="264">
        <v>34</v>
      </c>
      <c r="E25" s="474">
        <v>34</v>
      </c>
      <c r="F25" s="474"/>
      <c r="G25" s="474"/>
      <c r="H25" s="474"/>
      <c r="I25" s="779"/>
      <c r="J25" s="779"/>
      <c r="K25" s="474"/>
      <c r="L25" s="474"/>
      <c r="M25" s="474"/>
      <c r="N25" s="474"/>
      <c r="O25" s="474"/>
      <c r="P25" s="474"/>
      <c r="Q25" s="475">
        <f t="shared" si="0"/>
        <v>34</v>
      </c>
      <c r="R25" s="241" t="s">
        <v>2</v>
      </c>
      <c r="S25" s="242">
        <f>SUM(250000*14%+250000)</f>
        <v>285000</v>
      </c>
      <c r="T25" s="476">
        <v>180000</v>
      </c>
      <c r="U25" s="476"/>
      <c r="V25" s="476"/>
      <c r="W25" s="476"/>
      <c r="X25" s="476"/>
      <c r="Y25" s="476"/>
      <c r="Z25" s="476"/>
      <c r="AA25" s="476"/>
      <c r="AB25" s="476"/>
      <c r="AC25" s="476"/>
      <c r="AD25" s="476"/>
      <c r="AE25" s="476"/>
      <c r="AF25" s="477">
        <f t="shared" si="12"/>
        <v>9690000</v>
      </c>
      <c r="AG25" s="478">
        <f t="shared" si="1"/>
        <v>6120000</v>
      </c>
      <c r="AH25" s="478">
        <f t="shared" si="13"/>
        <v>0</v>
      </c>
      <c r="AI25" s="478">
        <f t="shared" si="13"/>
        <v>0</v>
      </c>
      <c r="AJ25" s="478">
        <f t="shared" si="13"/>
        <v>0</v>
      </c>
      <c r="AK25" s="638">
        <f t="shared" si="13"/>
        <v>0</v>
      </c>
      <c r="AL25" s="638">
        <f t="shared" si="13"/>
        <v>0</v>
      </c>
      <c r="AM25" s="478">
        <f t="shared" si="13"/>
        <v>0</v>
      </c>
      <c r="AN25" s="478">
        <f t="shared" si="13"/>
        <v>0</v>
      </c>
      <c r="AO25" s="478">
        <f t="shared" si="13"/>
        <v>0</v>
      </c>
      <c r="AP25" s="478">
        <f t="shared" si="13"/>
        <v>0</v>
      </c>
      <c r="AQ25" s="478">
        <f t="shared" si="13"/>
        <v>0</v>
      </c>
      <c r="AR25" s="478">
        <f t="shared" si="13"/>
        <v>0</v>
      </c>
      <c r="AS25" s="479">
        <f t="shared" si="3"/>
        <v>6120000</v>
      </c>
      <c r="AT25" s="478">
        <f t="shared" si="9"/>
        <v>856800.00000000012</v>
      </c>
      <c r="AU25" s="478">
        <f t="shared" si="14"/>
        <v>0</v>
      </c>
      <c r="AV25" s="478">
        <f t="shared" si="14"/>
        <v>0</v>
      </c>
      <c r="AW25" s="478">
        <f t="shared" si="14"/>
        <v>0</v>
      </c>
      <c r="AX25" s="478">
        <f t="shared" si="14"/>
        <v>0</v>
      </c>
      <c r="AY25" s="478">
        <f t="shared" si="14"/>
        <v>0</v>
      </c>
      <c r="AZ25" s="478">
        <f t="shared" si="14"/>
        <v>0</v>
      </c>
      <c r="BA25" s="478">
        <f t="shared" si="14"/>
        <v>0</v>
      </c>
      <c r="BB25" s="478">
        <f t="shared" si="14"/>
        <v>0</v>
      </c>
      <c r="BC25" s="478">
        <f t="shared" si="14"/>
        <v>0</v>
      </c>
      <c r="BD25" s="478">
        <f t="shared" si="14"/>
        <v>0</v>
      </c>
      <c r="BE25" s="478">
        <f t="shared" si="14"/>
        <v>0</v>
      </c>
      <c r="BF25" s="479">
        <f t="shared" si="5"/>
        <v>856800.00000000012</v>
      </c>
      <c r="BG25" s="480">
        <f t="shared" si="6"/>
        <v>2713200</v>
      </c>
      <c r="BH25" s="481">
        <f t="shared" si="7"/>
        <v>9690000</v>
      </c>
      <c r="BI25" s="482">
        <f t="shared" si="8"/>
        <v>2713200</v>
      </c>
      <c r="BJ25" s="483">
        <f t="shared" si="10"/>
        <v>1</v>
      </c>
      <c r="BK25" s="769"/>
      <c r="BL25" s="487"/>
      <c r="BM25" s="485"/>
      <c r="BN25" s="653"/>
      <c r="BO25" s="666"/>
      <c r="BP25" s="653"/>
      <c r="BQ25" s="653"/>
      <c r="BR25" s="653"/>
      <c r="BS25" s="666"/>
      <c r="BT25" s="653"/>
      <c r="BU25" s="653"/>
      <c r="BV25" s="653"/>
      <c r="BW25" s="666"/>
      <c r="BX25" s="653"/>
      <c r="BY25" s="653"/>
      <c r="BZ25" s="653"/>
      <c r="CA25" s="666"/>
      <c r="CB25" s="653"/>
      <c r="CC25" s="653"/>
      <c r="CD25" s="653"/>
      <c r="CE25" s="666"/>
      <c r="CF25" s="653"/>
      <c r="CG25" s="653"/>
      <c r="CH25" s="653"/>
      <c r="CI25" s="666"/>
      <c r="CJ25" s="653"/>
      <c r="CK25" s="653"/>
      <c r="CL25" s="653"/>
      <c r="CM25" s="666"/>
      <c r="CN25" s="653"/>
      <c r="CO25" s="653"/>
      <c r="CP25" s="653"/>
      <c r="CQ25" s="666"/>
      <c r="CR25" s="653"/>
      <c r="CS25" s="653"/>
      <c r="CT25" s="653"/>
      <c r="CU25" s="485"/>
      <c r="CV25" s="485"/>
      <c r="CW25" s="485"/>
      <c r="CX25" s="485"/>
      <c r="CY25" s="485"/>
      <c r="CZ25" s="485"/>
      <c r="DA25" s="485"/>
      <c r="DB25" s="485"/>
      <c r="DC25" s="485"/>
      <c r="DD25" s="485"/>
      <c r="DE25" s="485"/>
      <c r="DF25" s="485"/>
    </row>
    <row r="26" spans="1:110" s="486" customFormat="1" ht="22.5" customHeight="1" x14ac:dyDescent="0.2">
      <c r="A26" s="472">
        <f t="shared" si="11"/>
        <v>20</v>
      </c>
      <c r="B26" s="240" t="s">
        <v>493</v>
      </c>
      <c r="C26" s="473" t="s">
        <v>65</v>
      </c>
      <c r="D26" s="264">
        <v>5.5</v>
      </c>
      <c r="E26" s="581">
        <v>4.0199999999999996</v>
      </c>
      <c r="F26" s="640">
        <v>1</v>
      </c>
      <c r="G26" s="474"/>
      <c r="H26" s="474"/>
      <c r="I26" s="781">
        <v>0.47399999999999998</v>
      </c>
      <c r="J26" s="779"/>
      <c r="K26" s="474"/>
      <c r="L26" s="474"/>
      <c r="M26" s="474"/>
      <c r="N26" s="474"/>
      <c r="O26" s="474"/>
      <c r="P26" s="474"/>
      <c r="Q26" s="692">
        <f t="shared" si="0"/>
        <v>5.4939999999999998</v>
      </c>
      <c r="R26" s="241" t="s">
        <v>40</v>
      </c>
      <c r="S26" s="242">
        <f>SUM(8300000*14%+8300000)</f>
        <v>9462000</v>
      </c>
      <c r="T26" s="476">
        <v>8000000</v>
      </c>
      <c r="U26" s="476">
        <v>8000000</v>
      </c>
      <c r="V26" s="476"/>
      <c r="W26" s="476"/>
      <c r="X26" s="476">
        <v>8000000</v>
      </c>
      <c r="Y26" s="476"/>
      <c r="Z26" s="476"/>
      <c r="AA26" s="476"/>
      <c r="AB26" s="476"/>
      <c r="AC26" s="476"/>
      <c r="AD26" s="476"/>
      <c r="AE26" s="476"/>
      <c r="AF26" s="477">
        <f t="shared" si="12"/>
        <v>51984228</v>
      </c>
      <c r="AG26" s="478">
        <f t="shared" si="1"/>
        <v>32159999.999999996</v>
      </c>
      <c r="AH26" s="478">
        <f t="shared" si="13"/>
        <v>8000000</v>
      </c>
      <c r="AI26" s="478">
        <f t="shared" si="13"/>
        <v>0</v>
      </c>
      <c r="AJ26" s="478">
        <f t="shared" si="13"/>
        <v>0</v>
      </c>
      <c r="AK26" s="638">
        <f t="shared" si="13"/>
        <v>3792000</v>
      </c>
      <c r="AL26" s="638">
        <f t="shared" si="13"/>
        <v>0</v>
      </c>
      <c r="AM26" s="478">
        <f t="shared" si="13"/>
        <v>0</v>
      </c>
      <c r="AN26" s="478">
        <f t="shared" si="13"/>
        <v>0</v>
      </c>
      <c r="AO26" s="478">
        <f t="shared" si="13"/>
        <v>0</v>
      </c>
      <c r="AP26" s="478">
        <f t="shared" si="13"/>
        <v>0</v>
      </c>
      <c r="AQ26" s="478">
        <f t="shared" si="13"/>
        <v>0</v>
      </c>
      <c r="AR26" s="478">
        <f t="shared" si="13"/>
        <v>0</v>
      </c>
      <c r="AS26" s="479">
        <f t="shared" si="3"/>
        <v>43952000</v>
      </c>
      <c r="AT26" s="478">
        <f t="shared" si="9"/>
        <v>4502400</v>
      </c>
      <c r="AU26" s="478">
        <f t="shared" si="14"/>
        <v>1120000</v>
      </c>
      <c r="AV26" s="478">
        <f t="shared" si="14"/>
        <v>0</v>
      </c>
      <c r="AW26" s="478">
        <f t="shared" si="14"/>
        <v>0</v>
      </c>
      <c r="AX26" s="478">
        <f t="shared" si="14"/>
        <v>530880</v>
      </c>
      <c r="AY26" s="478">
        <f t="shared" si="14"/>
        <v>0</v>
      </c>
      <c r="AZ26" s="478">
        <f t="shared" si="14"/>
        <v>0</v>
      </c>
      <c r="BA26" s="478">
        <f t="shared" si="14"/>
        <v>0</v>
      </c>
      <c r="BB26" s="478">
        <f t="shared" si="14"/>
        <v>0</v>
      </c>
      <c r="BC26" s="478">
        <f t="shared" si="14"/>
        <v>0</v>
      </c>
      <c r="BD26" s="478">
        <f t="shared" si="14"/>
        <v>0</v>
      </c>
      <c r="BE26" s="478">
        <f t="shared" si="14"/>
        <v>0</v>
      </c>
      <c r="BF26" s="479">
        <f t="shared" si="5"/>
        <v>6153280</v>
      </c>
      <c r="BG26" s="480">
        <f t="shared" si="6"/>
        <v>1878948</v>
      </c>
      <c r="BH26" s="481">
        <f t="shared" si="7"/>
        <v>52041000</v>
      </c>
      <c r="BI26" s="482">
        <f t="shared" si="8"/>
        <v>1935720</v>
      </c>
      <c r="BJ26" s="483">
        <f t="shared" si="10"/>
        <v>0.99890909090909086</v>
      </c>
      <c r="BK26" s="769"/>
      <c r="BL26" s="487"/>
      <c r="BM26" s="485"/>
      <c r="BN26" s="653"/>
      <c r="BO26" s="666"/>
      <c r="BP26" s="653"/>
      <c r="BQ26" s="653"/>
      <c r="BR26" s="653"/>
      <c r="BS26" s="666"/>
      <c r="BT26" s="653"/>
      <c r="BU26" s="653"/>
      <c r="BV26" s="653"/>
      <c r="BW26" s="666"/>
      <c r="BX26" s="653"/>
      <c r="BY26" s="653"/>
      <c r="BZ26" s="653"/>
      <c r="CA26" s="666"/>
      <c r="CB26" s="653"/>
      <c r="CC26" s="653"/>
      <c r="CD26" s="653"/>
      <c r="CE26" s="666"/>
      <c r="CF26" s="653"/>
      <c r="CG26" s="653"/>
      <c r="CH26" s="653"/>
      <c r="CI26" s="666"/>
      <c r="CJ26" s="653"/>
      <c r="CK26" s="653"/>
      <c r="CL26" s="653"/>
      <c r="CM26" s="666"/>
      <c r="CN26" s="653"/>
      <c r="CO26" s="653"/>
      <c r="CP26" s="653"/>
      <c r="CQ26" s="666"/>
      <c r="CR26" s="653"/>
      <c r="CS26" s="653"/>
      <c r="CT26" s="653"/>
      <c r="CU26" s="485"/>
      <c r="CV26" s="485"/>
      <c r="CW26" s="485"/>
      <c r="CX26" s="485"/>
      <c r="CY26" s="485"/>
      <c r="CZ26" s="485"/>
      <c r="DA26" s="485"/>
      <c r="DB26" s="485"/>
      <c r="DC26" s="485"/>
      <c r="DD26" s="485"/>
      <c r="DE26" s="485"/>
      <c r="DF26" s="485"/>
    </row>
    <row r="27" spans="1:110" s="486" customFormat="1" ht="22.5" customHeight="1" x14ac:dyDescent="0.2">
      <c r="A27" s="472">
        <f t="shared" si="11"/>
        <v>21</v>
      </c>
      <c r="B27" s="240" t="s">
        <v>494</v>
      </c>
      <c r="C27" s="473" t="s">
        <v>65</v>
      </c>
      <c r="D27" s="264">
        <v>1.5</v>
      </c>
      <c r="E27" s="646">
        <v>1.5</v>
      </c>
      <c r="F27" s="474"/>
      <c r="G27" s="629"/>
      <c r="H27" s="474"/>
      <c r="I27" s="779"/>
      <c r="J27" s="779"/>
      <c r="K27" s="474"/>
      <c r="L27" s="474"/>
      <c r="M27" s="474"/>
      <c r="N27" s="474"/>
      <c r="O27" s="474"/>
      <c r="P27" s="474"/>
      <c r="Q27" s="475">
        <f t="shared" si="0"/>
        <v>1.5</v>
      </c>
      <c r="R27" s="241" t="s">
        <v>40</v>
      </c>
      <c r="S27" s="242">
        <f>SUM(2500000*14%+2500000)</f>
        <v>2850000</v>
      </c>
      <c r="T27" s="476">
        <v>2500000</v>
      </c>
      <c r="U27" s="476"/>
      <c r="V27" s="476"/>
      <c r="W27" s="476"/>
      <c r="X27" s="476"/>
      <c r="Y27" s="476"/>
      <c r="Z27" s="476"/>
      <c r="AA27" s="476"/>
      <c r="AB27" s="476"/>
      <c r="AC27" s="476"/>
      <c r="AD27" s="476"/>
      <c r="AE27" s="476"/>
      <c r="AF27" s="477">
        <f t="shared" si="12"/>
        <v>4275000</v>
      </c>
      <c r="AG27" s="478">
        <f t="shared" si="1"/>
        <v>3750000</v>
      </c>
      <c r="AH27" s="478">
        <f t="shared" si="13"/>
        <v>0</v>
      </c>
      <c r="AI27" s="478">
        <f t="shared" si="13"/>
        <v>0</v>
      </c>
      <c r="AJ27" s="478">
        <f t="shared" si="13"/>
        <v>0</v>
      </c>
      <c r="AK27" s="638">
        <f t="shared" si="13"/>
        <v>0</v>
      </c>
      <c r="AL27" s="638">
        <f t="shared" si="13"/>
        <v>0</v>
      </c>
      <c r="AM27" s="478">
        <f t="shared" si="13"/>
        <v>0</v>
      </c>
      <c r="AN27" s="478">
        <f t="shared" si="13"/>
        <v>0</v>
      </c>
      <c r="AO27" s="478">
        <f t="shared" si="13"/>
        <v>0</v>
      </c>
      <c r="AP27" s="478">
        <f t="shared" si="13"/>
        <v>0</v>
      </c>
      <c r="AQ27" s="478">
        <f t="shared" si="13"/>
        <v>0</v>
      </c>
      <c r="AR27" s="478">
        <f t="shared" si="13"/>
        <v>0</v>
      </c>
      <c r="AS27" s="479">
        <f t="shared" si="3"/>
        <v>3750000</v>
      </c>
      <c r="AT27" s="478">
        <f t="shared" si="9"/>
        <v>525000</v>
      </c>
      <c r="AU27" s="478">
        <f t="shared" si="14"/>
        <v>0</v>
      </c>
      <c r="AV27" s="478">
        <f t="shared" si="14"/>
        <v>0</v>
      </c>
      <c r="AW27" s="478">
        <f t="shared" si="14"/>
        <v>0</v>
      </c>
      <c r="AX27" s="478">
        <f t="shared" si="14"/>
        <v>0</v>
      </c>
      <c r="AY27" s="478">
        <f t="shared" si="14"/>
        <v>0</v>
      </c>
      <c r="AZ27" s="478">
        <f t="shared" si="14"/>
        <v>0</v>
      </c>
      <c r="BA27" s="478">
        <f t="shared" si="14"/>
        <v>0</v>
      </c>
      <c r="BB27" s="478">
        <f t="shared" si="14"/>
        <v>0</v>
      </c>
      <c r="BC27" s="478">
        <f t="shared" si="14"/>
        <v>0</v>
      </c>
      <c r="BD27" s="478">
        <f t="shared" si="14"/>
        <v>0</v>
      </c>
      <c r="BE27" s="478">
        <f t="shared" si="14"/>
        <v>0</v>
      </c>
      <c r="BF27" s="479">
        <f t="shared" si="5"/>
        <v>525000</v>
      </c>
      <c r="BG27" s="480">
        <f t="shared" si="6"/>
        <v>0</v>
      </c>
      <c r="BH27" s="481">
        <f t="shared" si="7"/>
        <v>4275000</v>
      </c>
      <c r="BI27" s="482">
        <f t="shared" si="8"/>
        <v>0</v>
      </c>
      <c r="BJ27" s="483">
        <f t="shared" si="10"/>
        <v>1</v>
      </c>
      <c r="BK27" s="769"/>
      <c r="BL27" s="487"/>
      <c r="BM27" s="485"/>
      <c r="BN27" s="653"/>
      <c r="BO27" s="666"/>
      <c r="BP27" s="653"/>
      <c r="BQ27" s="653"/>
      <c r="BR27" s="653"/>
      <c r="BS27" s="666"/>
      <c r="BT27" s="653"/>
      <c r="BU27" s="653"/>
      <c r="BV27" s="653"/>
      <c r="BW27" s="666"/>
      <c r="BX27" s="653"/>
      <c r="BY27" s="653"/>
      <c r="BZ27" s="653"/>
      <c r="CA27" s="666"/>
      <c r="CB27" s="653"/>
      <c r="CC27" s="653"/>
      <c r="CD27" s="653"/>
      <c r="CE27" s="666"/>
      <c r="CF27" s="653"/>
      <c r="CG27" s="653"/>
      <c r="CH27" s="653"/>
      <c r="CI27" s="666"/>
      <c r="CJ27" s="653"/>
      <c r="CK27" s="653"/>
      <c r="CL27" s="653"/>
      <c r="CM27" s="666"/>
      <c r="CN27" s="653"/>
      <c r="CO27" s="653"/>
      <c r="CP27" s="653"/>
      <c r="CQ27" s="666"/>
      <c r="CR27" s="653"/>
      <c r="CS27" s="653"/>
      <c r="CT27" s="653"/>
      <c r="CU27" s="485"/>
      <c r="CV27" s="485"/>
      <c r="CW27" s="485"/>
      <c r="CX27" s="485"/>
      <c r="CY27" s="485"/>
      <c r="CZ27" s="485"/>
      <c r="DA27" s="485"/>
      <c r="DB27" s="485"/>
      <c r="DC27" s="485"/>
      <c r="DD27" s="485"/>
      <c r="DE27" s="485"/>
      <c r="DF27" s="485"/>
    </row>
    <row r="28" spans="1:110" s="486" customFormat="1" ht="22.5" customHeight="1" x14ac:dyDescent="0.2">
      <c r="A28" s="472">
        <f t="shared" si="11"/>
        <v>22</v>
      </c>
      <c r="B28" s="240" t="s">
        <v>495</v>
      </c>
      <c r="C28" s="473" t="s">
        <v>65</v>
      </c>
      <c r="D28" s="264">
        <v>325</v>
      </c>
      <c r="E28" s="474"/>
      <c r="F28" s="474"/>
      <c r="G28" s="474">
        <v>325</v>
      </c>
      <c r="H28" s="474"/>
      <c r="I28" s="779"/>
      <c r="J28" s="779"/>
      <c r="K28" s="474"/>
      <c r="L28" s="474"/>
      <c r="M28" s="474"/>
      <c r="N28" s="474"/>
      <c r="O28" s="474"/>
      <c r="P28" s="474"/>
      <c r="Q28" s="475">
        <f t="shared" si="0"/>
        <v>325</v>
      </c>
      <c r="R28" s="241" t="s">
        <v>35</v>
      </c>
      <c r="S28" s="637">
        <f>SUM(65000*14%+65000)</f>
        <v>74100</v>
      </c>
      <c r="T28" s="476"/>
      <c r="U28" s="476"/>
      <c r="V28" s="476">
        <v>50000</v>
      </c>
      <c r="W28" s="476"/>
      <c r="X28" s="476"/>
      <c r="Y28" s="476"/>
      <c r="Z28" s="476"/>
      <c r="AA28" s="476"/>
      <c r="AB28" s="476"/>
      <c r="AC28" s="476"/>
      <c r="AD28" s="476"/>
      <c r="AE28" s="476"/>
      <c r="AF28" s="477">
        <f t="shared" si="12"/>
        <v>24082500</v>
      </c>
      <c r="AG28" s="638">
        <f t="shared" si="1"/>
        <v>0</v>
      </c>
      <c r="AH28" s="638">
        <f t="shared" si="13"/>
        <v>0</v>
      </c>
      <c r="AI28" s="638">
        <f t="shared" si="13"/>
        <v>16250000</v>
      </c>
      <c r="AJ28" s="638">
        <f t="shared" si="13"/>
        <v>0</v>
      </c>
      <c r="AK28" s="638">
        <f t="shared" si="13"/>
        <v>0</v>
      </c>
      <c r="AL28" s="638">
        <f t="shared" si="13"/>
        <v>0</v>
      </c>
      <c r="AM28" s="638">
        <f t="shared" si="13"/>
        <v>0</v>
      </c>
      <c r="AN28" s="638">
        <f t="shared" si="13"/>
        <v>0</v>
      </c>
      <c r="AO28" s="638">
        <f t="shared" si="13"/>
        <v>0</v>
      </c>
      <c r="AP28" s="638">
        <f t="shared" si="13"/>
        <v>0</v>
      </c>
      <c r="AQ28" s="638">
        <f t="shared" si="13"/>
        <v>0</v>
      </c>
      <c r="AR28" s="638">
        <f t="shared" si="13"/>
        <v>0</v>
      </c>
      <c r="AS28" s="639">
        <f t="shared" si="3"/>
        <v>16250000</v>
      </c>
      <c r="AT28" s="638">
        <f t="shared" si="9"/>
        <v>0</v>
      </c>
      <c r="AU28" s="638">
        <f t="shared" si="14"/>
        <v>0</v>
      </c>
      <c r="AV28" s="638">
        <f t="shared" si="14"/>
        <v>2275000</v>
      </c>
      <c r="AW28" s="638">
        <f t="shared" si="14"/>
        <v>0</v>
      </c>
      <c r="AX28" s="638">
        <f t="shared" si="14"/>
        <v>0</v>
      </c>
      <c r="AY28" s="638">
        <f t="shared" si="14"/>
        <v>0</v>
      </c>
      <c r="AZ28" s="638">
        <f t="shared" si="14"/>
        <v>0</v>
      </c>
      <c r="BA28" s="638">
        <f t="shared" si="14"/>
        <v>0</v>
      </c>
      <c r="BB28" s="638">
        <f t="shared" si="14"/>
        <v>0</v>
      </c>
      <c r="BC28" s="638">
        <f t="shared" si="14"/>
        <v>0</v>
      </c>
      <c r="BD28" s="638">
        <f t="shared" si="14"/>
        <v>0</v>
      </c>
      <c r="BE28" s="638">
        <f t="shared" si="14"/>
        <v>0</v>
      </c>
      <c r="BF28" s="639">
        <f t="shared" si="5"/>
        <v>2275000</v>
      </c>
      <c r="BG28" s="480">
        <f t="shared" si="6"/>
        <v>5557500</v>
      </c>
      <c r="BH28" s="481">
        <f t="shared" si="7"/>
        <v>24082500</v>
      </c>
      <c r="BI28" s="482">
        <f t="shared" si="8"/>
        <v>5557500</v>
      </c>
      <c r="BJ28" s="483">
        <f t="shared" si="10"/>
        <v>1</v>
      </c>
      <c r="BK28" s="769"/>
      <c r="BL28" s="487"/>
      <c r="BM28" s="485"/>
      <c r="BN28" s="653">
        <v>11500000</v>
      </c>
      <c r="BO28" s="666"/>
      <c r="BP28" s="653"/>
      <c r="BQ28" s="653"/>
      <c r="BR28" s="653">
        <v>11500000</v>
      </c>
      <c r="BS28" s="666"/>
      <c r="BT28" s="653"/>
      <c r="BU28" s="653"/>
      <c r="BV28" s="653">
        <v>11500000</v>
      </c>
      <c r="BW28" s="666"/>
      <c r="BX28" s="653"/>
      <c r="BY28" s="653"/>
      <c r="BZ28" s="653">
        <v>11500000</v>
      </c>
      <c r="CA28" s="666"/>
      <c r="CB28" s="653"/>
      <c r="CC28" s="653"/>
      <c r="CD28" s="653">
        <v>11500000</v>
      </c>
      <c r="CE28" s="666"/>
      <c r="CF28" s="653"/>
      <c r="CG28" s="653"/>
      <c r="CH28" s="653">
        <v>11500000</v>
      </c>
      <c r="CI28" s="666"/>
      <c r="CJ28" s="653"/>
      <c r="CK28" s="653"/>
      <c r="CL28" s="653">
        <v>11500000</v>
      </c>
      <c r="CM28" s="666"/>
      <c r="CN28" s="653"/>
      <c r="CO28" s="653"/>
      <c r="CP28" s="653">
        <v>11500000</v>
      </c>
      <c r="CQ28" s="666"/>
      <c r="CR28" s="653"/>
      <c r="CS28" s="653"/>
      <c r="CT28" s="653"/>
      <c r="CU28" s="485"/>
      <c r="CV28" s="485"/>
      <c r="CW28" s="485"/>
      <c r="CX28" s="485"/>
      <c r="CY28" s="485"/>
      <c r="CZ28" s="485"/>
      <c r="DA28" s="485"/>
      <c r="DB28" s="485"/>
      <c r="DC28" s="485"/>
      <c r="DD28" s="485"/>
      <c r="DE28" s="485"/>
      <c r="DF28" s="485"/>
    </row>
    <row r="29" spans="1:110" s="486" customFormat="1" ht="22.5" customHeight="1" x14ac:dyDescent="0.2">
      <c r="A29" s="472">
        <f t="shared" si="11"/>
        <v>23</v>
      </c>
      <c r="B29" s="240" t="s">
        <v>496</v>
      </c>
      <c r="C29" s="473" t="s">
        <v>65</v>
      </c>
      <c r="D29" s="264">
        <v>82</v>
      </c>
      <c r="E29" s="474"/>
      <c r="F29" s="474"/>
      <c r="G29" s="474">
        <v>82</v>
      </c>
      <c r="H29" s="474"/>
      <c r="I29" s="779"/>
      <c r="J29" s="779"/>
      <c r="K29" s="474"/>
      <c r="L29" s="474"/>
      <c r="M29" s="474"/>
      <c r="N29" s="474"/>
      <c r="O29" s="474"/>
      <c r="P29" s="474"/>
      <c r="Q29" s="475">
        <f t="shared" si="0"/>
        <v>82</v>
      </c>
      <c r="R29" s="241" t="s">
        <v>35</v>
      </c>
      <c r="S29" s="637">
        <f>SUM(45000*14%+45000)</f>
        <v>51300</v>
      </c>
      <c r="T29" s="476"/>
      <c r="U29" s="476"/>
      <c r="V29" s="476">
        <v>40000</v>
      </c>
      <c r="W29" s="476"/>
      <c r="X29" s="476"/>
      <c r="Y29" s="476"/>
      <c r="Z29" s="476"/>
      <c r="AA29" s="476"/>
      <c r="AB29" s="476"/>
      <c r="AC29" s="476"/>
      <c r="AD29" s="476"/>
      <c r="AE29" s="476"/>
      <c r="AF29" s="477">
        <f t="shared" si="12"/>
        <v>4206600</v>
      </c>
      <c r="AG29" s="638">
        <f t="shared" si="1"/>
        <v>0</v>
      </c>
      <c r="AH29" s="638">
        <f t="shared" si="13"/>
        <v>0</v>
      </c>
      <c r="AI29" s="638">
        <f t="shared" si="13"/>
        <v>3280000</v>
      </c>
      <c r="AJ29" s="638">
        <f t="shared" si="13"/>
        <v>0</v>
      </c>
      <c r="AK29" s="638">
        <f t="shared" si="13"/>
        <v>0</v>
      </c>
      <c r="AL29" s="638">
        <f t="shared" si="13"/>
        <v>0</v>
      </c>
      <c r="AM29" s="638">
        <f t="shared" si="13"/>
        <v>0</v>
      </c>
      <c r="AN29" s="638">
        <f t="shared" si="13"/>
        <v>0</v>
      </c>
      <c r="AO29" s="638">
        <f t="shared" si="13"/>
        <v>0</v>
      </c>
      <c r="AP29" s="638">
        <f t="shared" si="13"/>
        <v>0</v>
      </c>
      <c r="AQ29" s="638">
        <f t="shared" si="13"/>
        <v>0</v>
      </c>
      <c r="AR29" s="638">
        <f t="shared" si="13"/>
        <v>0</v>
      </c>
      <c r="AS29" s="639">
        <f t="shared" si="3"/>
        <v>3280000</v>
      </c>
      <c r="AT29" s="638">
        <f t="shared" si="9"/>
        <v>0</v>
      </c>
      <c r="AU29" s="638">
        <f t="shared" si="14"/>
        <v>0</v>
      </c>
      <c r="AV29" s="638">
        <f t="shared" si="14"/>
        <v>459200.00000000006</v>
      </c>
      <c r="AW29" s="638">
        <f t="shared" si="14"/>
        <v>0</v>
      </c>
      <c r="AX29" s="638">
        <f t="shared" si="14"/>
        <v>0</v>
      </c>
      <c r="AY29" s="638">
        <f t="shared" si="14"/>
        <v>0</v>
      </c>
      <c r="AZ29" s="638">
        <f t="shared" si="14"/>
        <v>0</v>
      </c>
      <c r="BA29" s="638">
        <f t="shared" si="14"/>
        <v>0</v>
      </c>
      <c r="BB29" s="638">
        <f t="shared" si="14"/>
        <v>0</v>
      </c>
      <c r="BC29" s="638">
        <f t="shared" si="14"/>
        <v>0</v>
      </c>
      <c r="BD29" s="638">
        <f t="shared" si="14"/>
        <v>0</v>
      </c>
      <c r="BE29" s="638">
        <f t="shared" si="14"/>
        <v>0</v>
      </c>
      <c r="BF29" s="639">
        <f t="shared" si="5"/>
        <v>459200.00000000006</v>
      </c>
      <c r="BG29" s="480">
        <f t="shared" si="6"/>
        <v>467399.99999999994</v>
      </c>
      <c r="BH29" s="481">
        <f t="shared" si="7"/>
        <v>4206600</v>
      </c>
      <c r="BI29" s="482">
        <f t="shared" si="8"/>
        <v>467399.99999999994</v>
      </c>
      <c r="BJ29" s="483">
        <f t="shared" si="10"/>
        <v>1</v>
      </c>
      <c r="BK29" s="769"/>
      <c r="BL29" s="487"/>
      <c r="BM29" s="485"/>
      <c r="BN29" s="653">
        <v>2500000</v>
      </c>
      <c r="BO29" s="666"/>
      <c r="BP29" s="653"/>
      <c r="BQ29" s="653"/>
      <c r="BR29" s="653">
        <v>2500000</v>
      </c>
      <c r="BS29" s="666"/>
      <c r="BT29" s="653"/>
      <c r="BU29" s="653"/>
      <c r="BV29" s="653">
        <v>2500000</v>
      </c>
      <c r="BW29" s="666"/>
      <c r="BX29" s="653"/>
      <c r="BY29" s="653"/>
      <c r="BZ29" s="653">
        <v>2500000</v>
      </c>
      <c r="CA29" s="666"/>
      <c r="CB29" s="653"/>
      <c r="CC29" s="653"/>
      <c r="CD29" s="653">
        <v>2500000</v>
      </c>
      <c r="CE29" s="666"/>
      <c r="CF29" s="653"/>
      <c r="CG29" s="653"/>
      <c r="CH29" s="653">
        <v>2500000</v>
      </c>
      <c r="CI29" s="666"/>
      <c r="CJ29" s="653"/>
      <c r="CK29" s="653"/>
      <c r="CL29" s="653">
        <v>2500000</v>
      </c>
      <c r="CM29" s="666"/>
      <c r="CN29" s="653"/>
      <c r="CO29" s="653"/>
      <c r="CP29" s="653">
        <v>2500000</v>
      </c>
      <c r="CQ29" s="666"/>
      <c r="CR29" s="653"/>
      <c r="CS29" s="653"/>
      <c r="CT29" s="653"/>
      <c r="CU29" s="485"/>
      <c r="CV29" s="485"/>
      <c r="CW29" s="485"/>
      <c r="CX29" s="485"/>
      <c r="CY29" s="485"/>
      <c r="CZ29" s="485"/>
      <c r="DA29" s="485"/>
      <c r="DB29" s="485"/>
      <c r="DC29" s="485"/>
      <c r="DD29" s="485"/>
      <c r="DE29" s="485"/>
      <c r="DF29" s="485"/>
    </row>
    <row r="30" spans="1:110" s="486" customFormat="1" ht="22.5" customHeight="1" x14ac:dyDescent="0.2">
      <c r="A30" s="472">
        <f t="shared" si="11"/>
        <v>24</v>
      </c>
      <c r="B30" s="240" t="s">
        <v>497</v>
      </c>
      <c r="C30" s="473" t="s">
        <v>65</v>
      </c>
      <c r="D30" s="264">
        <v>25</v>
      </c>
      <c r="E30" s="474"/>
      <c r="F30" s="474"/>
      <c r="G30" s="474">
        <v>10</v>
      </c>
      <c r="H30" s="474"/>
      <c r="I30" s="779">
        <v>10</v>
      </c>
      <c r="J30" s="779"/>
      <c r="K30" s="474"/>
      <c r="L30" s="474"/>
      <c r="M30" s="474"/>
      <c r="N30" s="474"/>
      <c r="O30" s="474"/>
      <c r="P30" s="474"/>
      <c r="Q30" s="475">
        <f t="shared" si="0"/>
        <v>20</v>
      </c>
      <c r="R30" s="241" t="s">
        <v>0</v>
      </c>
      <c r="S30" s="637">
        <f>SUM(35000*14%+35000)</f>
        <v>39900</v>
      </c>
      <c r="T30" s="476"/>
      <c r="U30" s="476"/>
      <c r="V30" s="476">
        <v>35000</v>
      </c>
      <c r="W30" s="476"/>
      <c r="X30" s="476">
        <v>35000</v>
      </c>
      <c r="Y30" s="476"/>
      <c r="Z30" s="476"/>
      <c r="AA30" s="476"/>
      <c r="AB30" s="476"/>
      <c r="AC30" s="476"/>
      <c r="AD30" s="476"/>
      <c r="AE30" s="476"/>
      <c r="AF30" s="477">
        <f t="shared" si="12"/>
        <v>798000</v>
      </c>
      <c r="AG30" s="638">
        <f t="shared" si="1"/>
        <v>0</v>
      </c>
      <c r="AH30" s="638">
        <f t="shared" si="13"/>
        <v>0</v>
      </c>
      <c r="AI30" s="638">
        <f t="shared" si="13"/>
        <v>350000</v>
      </c>
      <c r="AJ30" s="638">
        <f t="shared" si="13"/>
        <v>0</v>
      </c>
      <c r="AK30" s="638">
        <f t="shared" si="13"/>
        <v>350000</v>
      </c>
      <c r="AL30" s="638">
        <f t="shared" si="13"/>
        <v>0</v>
      </c>
      <c r="AM30" s="638">
        <f t="shared" si="13"/>
        <v>0</v>
      </c>
      <c r="AN30" s="638">
        <f t="shared" si="13"/>
        <v>0</v>
      </c>
      <c r="AO30" s="638">
        <f t="shared" si="13"/>
        <v>0</v>
      </c>
      <c r="AP30" s="638">
        <f t="shared" si="13"/>
        <v>0</v>
      </c>
      <c r="AQ30" s="638">
        <f t="shared" si="13"/>
        <v>0</v>
      </c>
      <c r="AR30" s="638">
        <f t="shared" si="13"/>
        <v>0</v>
      </c>
      <c r="AS30" s="639">
        <f t="shared" si="3"/>
        <v>700000</v>
      </c>
      <c r="AT30" s="638">
        <f t="shared" si="9"/>
        <v>0</v>
      </c>
      <c r="AU30" s="638">
        <f t="shared" si="14"/>
        <v>0</v>
      </c>
      <c r="AV30" s="638">
        <f t="shared" si="14"/>
        <v>49000.000000000007</v>
      </c>
      <c r="AW30" s="638">
        <f t="shared" si="14"/>
        <v>0</v>
      </c>
      <c r="AX30" s="638">
        <f t="shared" si="14"/>
        <v>49000.000000000007</v>
      </c>
      <c r="AY30" s="638">
        <f t="shared" si="14"/>
        <v>0</v>
      </c>
      <c r="AZ30" s="638">
        <f t="shared" si="14"/>
        <v>0</v>
      </c>
      <c r="BA30" s="638">
        <f t="shared" si="14"/>
        <v>0</v>
      </c>
      <c r="BB30" s="638">
        <f t="shared" si="14"/>
        <v>0</v>
      </c>
      <c r="BC30" s="638">
        <f t="shared" si="14"/>
        <v>0</v>
      </c>
      <c r="BD30" s="638">
        <f t="shared" si="14"/>
        <v>0</v>
      </c>
      <c r="BE30" s="638">
        <f t="shared" si="14"/>
        <v>0</v>
      </c>
      <c r="BF30" s="639">
        <f t="shared" si="5"/>
        <v>98000.000000000015</v>
      </c>
      <c r="BG30" s="480">
        <f t="shared" si="6"/>
        <v>0</v>
      </c>
      <c r="BH30" s="481">
        <f t="shared" si="7"/>
        <v>997500</v>
      </c>
      <c r="BI30" s="482">
        <f t="shared" si="8"/>
        <v>199500</v>
      </c>
      <c r="BJ30" s="483">
        <f t="shared" si="10"/>
        <v>0.8</v>
      </c>
      <c r="BK30" s="769"/>
      <c r="BL30" s="487"/>
      <c r="BM30" s="485"/>
      <c r="BN30" s="653">
        <v>1000000</v>
      </c>
      <c r="BO30" s="666"/>
      <c r="BP30" s="653"/>
      <c r="BQ30" s="653"/>
      <c r="BR30" s="653">
        <v>1000000</v>
      </c>
      <c r="BS30" s="666"/>
      <c r="BT30" s="653"/>
      <c r="BU30" s="653"/>
      <c r="BV30" s="653">
        <v>1000000</v>
      </c>
      <c r="BW30" s="666"/>
      <c r="BX30" s="653"/>
      <c r="BY30" s="653"/>
      <c r="BZ30" s="653">
        <v>1000000</v>
      </c>
      <c r="CA30" s="666"/>
      <c r="CB30" s="653"/>
      <c r="CC30" s="653"/>
      <c r="CD30" s="653">
        <v>1000000</v>
      </c>
      <c r="CE30" s="666"/>
      <c r="CF30" s="653"/>
      <c r="CG30" s="653"/>
      <c r="CH30" s="653">
        <v>1000000</v>
      </c>
      <c r="CI30" s="666"/>
      <c r="CJ30" s="653"/>
      <c r="CK30" s="653"/>
      <c r="CL30" s="653">
        <v>1000000</v>
      </c>
      <c r="CM30" s="666"/>
      <c r="CN30" s="653"/>
      <c r="CO30" s="653"/>
      <c r="CP30" s="653">
        <v>1000000</v>
      </c>
      <c r="CQ30" s="666"/>
      <c r="CR30" s="653"/>
      <c r="CS30" s="653"/>
      <c r="CT30" s="653"/>
      <c r="CU30" s="485"/>
      <c r="CV30" s="485"/>
      <c r="CW30" s="485"/>
      <c r="CX30" s="485"/>
      <c r="CY30" s="485"/>
      <c r="CZ30" s="485"/>
      <c r="DA30" s="485"/>
      <c r="DB30" s="485"/>
      <c r="DC30" s="485"/>
      <c r="DD30" s="485"/>
      <c r="DE30" s="485"/>
      <c r="DF30" s="485"/>
    </row>
    <row r="31" spans="1:110" s="486" customFormat="1" ht="22.5" customHeight="1" x14ac:dyDescent="0.2">
      <c r="A31" s="472">
        <f t="shared" si="11"/>
        <v>25</v>
      </c>
      <c r="B31" s="240" t="s">
        <v>498</v>
      </c>
      <c r="C31" s="473" t="s">
        <v>65</v>
      </c>
      <c r="D31" s="264">
        <v>50</v>
      </c>
      <c r="E31" s="474"/>
      <c r="F31" s="474"/>
      <c r="G31" s="474">
        <v>40</v>
      </c>
      <c r="H31" s="474"/>
      <c r="I31" s="779"/>
      <c r="J31" s="779"/>
      <c r="K31" s="474"/>
      <c r="L31" s="474"/>
      <c r="M31" s="474"/>
      <c r="N31" s="474"/>
      <c r="O31" s="474"/>
      <c r="P31" s="474"/>
      <c r="Q31" s="475">
        <f t="shared" si="0"/>
        <v>40</v>
      </c>
      <c r="R31" s="241" t="s">
        <v>510</v>
      </c>
      <c r="S31" s="637">
        <f>SUM(7500*14%+7500)</f>
        <v>8550</v>
      </c>
      <c r="T31" s="476"/>
      <c r="U31" s="476"/>
      <c r="V31" s="476">
        <v>3500</v>
      </c>
      <c r="W31" s="476"/>
      <c r="X31" s="476"/>
      <c r="Y31" s="476"/>
      <c r="Z31" s="476"/>
      <c r="AA31" s="476"/>
      <c r="AB31" s="476"/>
      <c r="AC31" s="476"/>
      <c r="AD31" s="476"/>
      <c r="AE31" s="476"/>
      <c r="AF31" s="477">
        <f t="shared" si="12"/>
        <v>342000</v>
      </c>
      <c r="AG31" s="638">
        <f t="shared" si="1"/>
        <v>0</v>
      </c>
      <c r="AH31" s="638">
        <f t="shared" si="13"/>
        <v>0</v>
      </c>
      <c r="AI31" s="638">
        <f t="shared" si="13"/>
        <v>140000</v>
      </c>
      <c r="AJ31" s="638">
        <f t="shared" si="13"/>
        <v>0</v>
      </c>
      <c r="AK31" s="638">
        <f t="shared" si="13"/>
        <v>0</v>
      </c>
      <c r="AL31" s="638">
        <f t="shared" si="13"/>
        <v>0</v>
      </c>
      <c r="AM31" s="638">
        <f t="shared" si="13"/>
        <v>0</v>
      </c>
      <c r="AN31" s="638">
        <f t="shared" si="13"/>
        <v>0</v>
      </c>
      <c r="AO31" s="638">
        <f t="shared" si="13"/>
        <v>0</v>
      </c>
      <c r="AP31" s="638">
        <f t="shared" si="13"/>
        <v>0</v>
      </c>
      <c r="AQ31" s="638">
        <f t="shared" si="13"/>
        <v>0</v>
      </c>
      <c r="AR31" s="638">
        <f t="shared" si="13"/>
        <v>0</v>
      </c>
      <c r="AS31" s="639">
        <f t="shared" si="3"/>
        <v>140000</v>
      </c>
      <c r="AT31" s="638">
        <f t="shared" si="9"/>
        <v>0</v>
      </c>
      <c r="AU31" s="638">
        <f t="shared" si="14"/>
        <v>0</v>
      </c>
      <c r="AV31" s="638">
        <f t="shared" si="14"/>
        <v>19600.000000000004</v>
      </c>
      <c r="AW31" s="638">
        <f t="shared" si="14"/>
        <v>0</v>
      </c>
      <c r="AX31" s="638">
        <f t="shared" si="14"/>
        <v>0</v>
      </c>
      <c r="AY31" s="638">
        <f t="shared" si="14"/>
        <v>0</v>
      </c>
      <c r="AZ31" s="638">
        <f t="shared" si="14"/>
        <v>0</v>
      </c>
      <c r="BA31" s="638">
        <f t="shared" si="14"/>
        <v>0</v>
      </c>
      <c r="BB31" s="638">
        <f t="shared" si="14"/>
        <v>0</v>
      </c>
      <c r="BC31" s="638">
        <f t="shared" si="14"/>
        <v>0</v>
      </c>
      <c r="BD31" s="638">
        <f t="shared" si="14"/>
        <v>0</v>
      </c>
      <c r="BE31" s="638">
        <f t="shared" si="14"/>
        <v>0</v>
      </c>
      <c r="BF31" s="639">
        <f t="shared" si="5"/>
        <v>19600.000000000004</v>
      </c>
      <c r="BG31" s="480">
        <f t="shared" si="6"/>
        <v>182400</v>
      </c>
      <c r="BH31" s="481">
        <f t="shared" si="7"/>
        <v>427500</v>
      </c>
      <c r="BI31" s="482">
        <f t="shared" si="8"/>
        <v>267900</v>
      </c>
      <c r="BJ31" s="483">
        <f t="shared" si="10"/>
        <v>0.8</v>
      </c>
      <c r="BK31" s="769"/>
      <c r="BL31" s="487"/>
      <c r="BM31" s="485"/>
      <c r="BN31" s="654">
        <f>SUM(BN28:BN30)</f>
        <v>15000000</v>
      </c>
      <c r="BO31" s="666"/>
      <c r="BP31" s="653"/>
      <c r="BQ31" s="653"/>
      <c r="BR31" s="654">
        <f>SUM(BR28:BR30)</f>
        <v>15000000</v>
      </c>
      <c r="BS31" s="666"/>
      <c r="BT31" s="653"/>
      <c r="BU31" s="653"/>
      <c r="BV31" s="654">
        <f>SUM(BV28:BV30)</f>
        <v>15000000</v>
      </c>
      <c r="BW31" s="666"/>
      <c r="BX31" s="653"/>
      <c r="BY31" s="653"/>
      <c r="BZ31" s="654">
        <f>SUM(BZ28:BZ30)</f>
        <v>15000000</v>
      </c>
      <c r="CA31" s="666"/>
      <c r="CB31" s="653"/>
      <c r="CC31" s="653"/>
      <c r="CD31" s="654">
        <f>SUM(CD28:CD30)</f>
        <v>15000000</v>
      </c>
      <c r="CE31" s="666"/>
      <c r="CF31" s="653"/>
      <c r="CG31" s="653"/>
      <c r="CH31" s="654">
        <f>SUM(CH28:CH30)</f>
        <v>15000000</v>
      </c>
      <c r="CI31" s="666"/>
      <c r="CJ31" s="653"/>
      <c r="CK31" s="653"/>
      <c r="CL31" s="654">
        <f>SUM(CL28:CL30)</f>
        <v>15000000</v>
      </c>
      <c r="CM31" s="666"/>
      <c r="CN31" s="653"/>
      <c r="CO31" s="653"/>
      <c r="CP31" s="654">
        <f>SUM(CP28:CP30)</f>
        <v>15000000</v>
      </c>
      <c r="CQ31" s="666"/>
      <c r="CR31" s="653"/>
      <c r="CS31" s="653"/>
      <c r="CT31" s="653"/>
      <c r="CU31" s="485"/>
      <c r="CV31" s="485"/>
      <c r="CW31" s="485"/>
      <c r="CX31" s="485"/>
      <c r="CY31" s="485"/>
      <c r="CZ31" s="485"/>
      <c r="DA31" s="485"/>
      <c r="DB31" s="485"/>
      <c r="DC31" s="485"/>
      <c r="DD31" s="485"/>
      <c r="DE31" s="485"/>
      <c r="DF31" s="485"/>
    </row>
    <row r="32" spans="1:110" s="486" customFormat="1" ht="22.5" customHeight="1" x14ac:dyDescent="0.2">
      <c r="A32" s="472">
        <f t="shared" si="11"/>
        <v>26</v>
      </c>
      <c r="B32" s="240" t="s">
        <v>499</v>
      </c>
      <c r="C32" s="473" t="s">
        <v>65</v>
      </c>
      <c r="D32" s="264">
        <v>200</v>
      </c>
      <c r="E32" s="474">
        <v>142</v>
      </c>
      <c r="F32" s="474"/>
      <c r="G32" s="474"/>
      <c r="H32" s="474">
        <v>20</v>
      </c>
      <c r="I32" s="779">
        <v>38</v>
      </c>
      <c r="J32" s="779"/>
      <c r="K32" s="474"/>
      <c r="L32" s="474"/>
      <c r="M32" s="474"/>
      <c r="N32" s="474"/>
      <c r="O32" s="474"/>
      <c r="P32" s="474"/>
      <c r="Q32" s="475">
        <f t="shared" si="0"/>
        <v>200</v>
      </c>
      <c r="R32" s="241" t="s">
        <v>511</v>
      </c>
      <c r="S32" s="242">
        <f>SUM(7000*14%+7000)</f>
        <v>7980</v>
      </c>
      <c r="T32" s="476">
        <v>6500</v>
      </c>
      <c r="U32" s="476"/>
      <c r="V32" s="476"/>
      <c r="W32" s="476">
        <v>6500</v>
      </c>
      <c r="X32" s="476">
        <v>6500</v>
      </c>
      <c r="Y32" s="476"/>
      <c r="Z32" s="476"/>
      <c r="AA32" s="476"/>
      <c r="AB32" s="476"/>
      <c r="AC32" s="476"/>
      <c r="AD32" s="476"/>
      <c r="AE32" s="476"/>
      <c r="AF32" s="477">
        <f t="shared" si="12"/>
        <v>1596000</v>
      </c>
      <c r="AG32" s="478">
        <f t="shared" si="1"/>
        <v>923000</v>
      </c>
      <c r="AH32" s="478">
        <f t="shared" si="13"/>
        <v>0</v>
      </c>
      <c r="AI32" s="478">
        <f t="shared" si="13"/>
        <v>0</v>
      </c>
      <c r="AJ32" s="478">
        <f t="shared" si="13"/>
        <v>130000</v>
      </c>
      <c r="AK32" s="638">
        <f t="shared" si="13"/>
        <v>247000</v>
      </c>
      <c r="AL32" s="638">
        <f t="shared" si="13"/>
        <v>0</v>
      </c>
      <c r="AM32" s="478">
        <f t="shared" si="13"/>
        <v>0</v>
      </c>
      <c r="AN32" s="478">
        <f t="shared" si="13"/>
        <v>0</v>
      </c>
      <c r="AO32" s="478">
        <f t="shared" si="13"/>
        <v>0</v>
      </c>
      <c r="AP32" s="478">
        <f t="shared" si="13"/>
        <v>0</v>
      </c>
      <c r="AQ32" s="478">
        <f t="shared" si="13"/>
        <v>0</v>
      </c>
      <c r="AR32" s="478">
        <f t="shared" si="13"/>
        <v>0</v>
      </c>
      <c r="AS32" s="479">
        <f t="shared" si="3"/>
        <v>1300000</v>
      </c>
      <c r="AT32" s="478">
        <f t="shared" si="9"/>
        <v>129220.00000000001</v>
      </c>
      <c r="AU32" s="478">
        <f t="shared" si="14"/>
        <v>0</v>
      </c>
      <c r="AV32" s="478">
        <f t="shared" si="14"/>
        <v>0</v>
      </c>
      <c r="AW32" s="478">
        <f t="shared" si="14"/>
        <v>18200</v>
      </c>
      <c r="AX32" s="478">
        <f t="shared" si="14"/>
        <v>34580</v>
      </c>
      <c r="AY32" s="478">
        <f t="shared" si="14"/>
        <v>0</v>
      </c>
      <c r="AZ32" s="478">
        <f t="shared" si="14"/>
        <v>0</v>
      </c>
      <c r="BA32" s="478">
        <f t="shared" si="14"/>
        <v>0</v>
      </c>
      <c r="BB32" s="478">
        <f t="shared" si="14"/>
        <v>0</v>
      </c>
      <c r="BC32" s="478">
        <f t="shared" si="14"/>
        <v>0</v>
      </c>
      <c r="BD32" s="478">
        <f t="shared" si="14"/>
        <v>0</v>
      </c>
      <c r="BE32" s="478">
        <f t="shared" si="14"/>
        <v>0</v>
      </c>
      <c r="BF32" s="479">
        <f t="shared" si="5"/>
        <v>182000</v>
      </c>
      <c r="BG32" s="480">
        <f t="shared" si="6"/>
        <v>114000</v>
      </c>
      <c r="BH32" s="481">
        <f t="shared" si="7"/>
        <v>1596000</v>
      </c>
      <c r="BI32" s="482">
        <f t="shared" si="8"/>
        <v>114000</v>
      </c>
      <c r="BJ32" s="483">
        <f t="shared" si="10"/>
        <v>1</v>
      </c>
      <c r="BK32" s="769"/>
      <c r="BL32" s="487"/>
      <c r="BM32" s="636"/>
      <c r="BN32" s="653"/>
      <c r="BO32" s="666"/>
      <c r="BP32" s="653"/>
      <c r="BQ32" s="653"/>
      <c r="BR32" s="653"/>
      <c r="BS32" s="666"/>
      <c r="BT32" s="653"/>
      <c r="BU32" s="653"/>
      <c r="BV32" s="653"/>
      <c r="BW32" s="666"/>
      <c r="BX32" s="653"/>
      <c r="BY32" s="653"/>
      <c r="BZ32" s="653"/>
      <c r="CA32" s="666"/>
      <c r="CB32" s="653"/>
      <c r="CC32" s="653"/>
      <c r="CD32" s="653"/>
      <c r="CE32" s="666"/>
      <c r="CF32" s="653"/>
      <c r="CG32" s="653"/>
      <c r="CH32" s="653"/>
      <c r="CI32" s="666"/>
      <c r="CJ32" s="653"/>
      <c r="CK32" s="653"/>
      <c r="CL32" s="653"/>
      <c r="CM32" s="666"/>
      <c r="CN32" s="653"/>
      <c r="CO32" s="653"/>
      <c r="CP32" s="653"/>
      <c r="CQ32" s="666"/>
      <c r="CR32" s="653"/>
      <c r="CS32" s="653"/>
      <c r="CT32" s="653"/>
      <c r="CU32" s="485"/>
      <c r="CV32" s="485"/>
      <c r="CW32" s="485"/>
      <c r="CX32" s="485"/>
      <c r="CY32" s="485"/>
      <c r="CZ32" s="485"/>
      <c r="DA32" s="485"/>
      <c r="DB32" s="485"/>
      <c r="DC32" s="485"/>
      <c r="DD32" s="485"/>
      <c r="DE32" s="485"/>
      <c r="DF32" s="485"/>
    </row>
    <row r="33" spans="1:110" s="486" customFormat="1" ht="22.5" customHeight="1" x14ac:dyDescent="0.2">
      <c r="A33" s="472">
        <f t="shared" si="11"/>
        <v>27</v>
      </c>
      <c r="B33" s="240" t="s">
        <v>500</v>
      </c>
      <c r="C33" s="473" t="s">
        <v>65</v>
      </c>
      <c r="D33" s="264">
        <v>72</v>
      </c>
      <c r="E33" s="474"/>
      <c r="F33" s="474"/>
      <c r="G33" s="474"/>
      <c r="H33" s="474"/>
      <c r="I33" s="782">
        <v>72</v>
      </c>
      <c r="J33" s="779"/>
      <c r="K33" s="474"/>
      <c r="L33" s="474"/>
      <c r="M33" s="474"/>
      <c r="N33" s="474"/>
      <c r="O33" s="474"/>
      <c r="P33" s="474"/>
      <c r="Q33" s="475">
        <f t="shared" si="0"/>
        <v>72</v>
      </c>
      <c r="R33" s="241" t="s">
        <v>0</v>
      </c>
      <c r="S33" s="637">
        <v>20000</v>
      </c>
      <c r="T33" s="476"/>
      <c r="U33" s="476"/>
      <c r="V33" s="476"/>
      <c r="W33" s="476"/>
      <c r="X33" s="476">
        <v>17000</v>
      </c>
      <c r="Y33" s="476"/>
      <c r="Z33" s="476"/>
      <c r="AA33" s="476"/>
      <c r="AB33" s="476"/>
      <c r="AC33" s="476"/>
      <c r="AD33" s="476"/>
      <c r="AE33" s="476"/>
      <c r="AF33" s="477">
        <f t="shared" si="12"/>
        <v>1440000</v>
      </c>
      <c r="AG33" s="638">
        <f t="shared" si="1"/>
        <v>0</v>
      </c>
      <c r="AH33" s="638">
        <f t="shared" si="13"/>
        <v>0</v>
      </c>
      <c r="AI33" s="638">
        <f t="shared" si="13"/>
        <v>0</v>
      </c>
      <c r="AJ33" s="638">
        <f t="shared" si="13"/>
        <v>0</v>
      </c>
      <c r="AK33" s="638">
        <f t="shared" si="13"/>
        <v>1224000</v>
      </c>
      <c r="AL33" s="638">
        <f t="shared" si="13"/>
        <v>0</v>
      </c>
      <c r="AM33" s="638">
        <f t="shared" si="13"/>
        <v>0</v>
      </c>
      <c r="AN33" s="638">
        <f t="shared" si="13"/>
        <v>0</v>
      </c>
      <c r="AO33" s="638">
        <f t="shared" si="13"/>
        <v>0</v>
      </c>
      <c r="AP33" s="638">
        <f t="shared" si="13"/>
        <v>0</v>
      </c>
      <c r="AQ33" s="638">
        <f t="shared" si="13"/>
        <v>0</v>
      </c>
      <c r="AR33" s="638">
        <f t="shared" si="13"/>
        <v>0</v>
      </c>
      <c r="AS33" s="639">
        <f t="shared" si="3"/>
        <v>1224000</v>
      </c>
      <c r="AT33" s="638">
        <f t="shared" si="9"/>
        <v>0</v>
      </c>
      <c r="AU33" s="638">
        <f t="shared" si="14"/>
        <v>0</v>
      </c>
      <c r="AV33" s="638">
        <f t="shared" si="14"/>
        <v>0</v>
      </c>
      <c r="AW33" s="638">
        <f t="shared" si="14"/>
        <v>0</v>
      </c>
      <c r="AX33" s="638">
        <f t="shared" si="14"/>
        <v>171360.00000000003</v>
      </c>
      <c r="AY33" s="638">
        <f t="shared" si="14"/>
        <v>0</v>
      </c>
      <c r="AZ33" s="638">
        <f t="shared" si="14"/>
        <v>0</v>
      </c>
      <c r="BA33" s="638">
        <f t="shared" si="14"/>
        <v>0</v>
      </c>
      <c r="BB33" s="638">
        <f t="shared" si="14"/>
        <v>0</v>
      </c>
      <c r="BC33" s="638">
        <f t="shared" si="14"/>
        <v>0</v>
      </c>
      <c r="BD33" s="638">
        <f t="shared" si="14"/>
        <v>0</v>
      </c>
      <c r="BE33" s="638">
        <f t="shared" si="14"/>
        <v>0</v>
      </c>
      <c r="BF33" s="639">
        <f t="shared" si="5"/>
        <v>171360.00000000003</v>
      </c>
      <c r="BG33" s="480">
        <f t="shared" si="6"/>
        <v>44639.999999999971</v>
      </c>
      <c r="BH33" s="481">
        <f t="shared" si="7"/>
        <v>1440000</v>
      </c>
      <c r="BI33" s="482">
        <f t="shared" si="8"/>
        <v>44639.999999999971</v>
      </c>
      <c r="BJ33" s="483">
        <f t="shared" si="10"/>
        <v>1</v>
      </c>
      <c r="BK33" s="769"/>
      <c r="BL33" s="699">
        <f>SUM(BH33*14%-BH33)</f>
        <v>-1238400</v>
      </c>
      <c r="BM33" s="485"/>
      <c r="BN33" s="653"/>
      <c r="BO33" s="666"/>
      <c r="BP33" s="653"/>
      <c r="BQ33" s="653"/>
      <c r="BR33" s="653"/>
      <c r="BS33" s="666"/>
      <c r="BT33" s="653"/>
      <c r="BU33" s="653"/>
      <c r="BV33" s="653"/>
      <c r="BW33" s="666"/>
      <c r="BX33" s="653"/>
      <c r="BY33" s="653"/>
      <c r="BZ33" s="653"/>
      <c r="CA33" s="666"/>
      <c r="CB33" s="653"/>
      <c r="CC33" s="653"/>
      <c r="CD33" s="653"/>
      <c r="CE33" s="666"/>
      <c r="CF33" s="653"/>
      <c r="CG33" s="653"/>
      <c r="CH33" s="653"/>
      <c r="CI33" s="666"/>
      <c r="CJ33" s="653"/>
      <c r="CK33" s="653"/>
      <c r="CL33" s="653"/>
      <c r="CM33" s="666"/>
      <c r="CN33" s="653"/>
      <c r="CO33" s="653"/>
      <c r="CP33" s="653"/>
      <c r="CQ33" s="666"/>
      <c r="CR33" s="653"/>
      <c r="CS33" s="653"/>
      <c r="CT33" s="653"/>
      <c r="CU33" s="485"/>
      <c r="CV33" s="485"/>
      <c r="CW33" s="485"/>
      <c r="CX33" s="485"/>
      <c r="CY33" s="485"/>
      <c r="CZ33" s="485"/>
      <c r="DA33" s="485"/>
      <c r="DB33" s="485"/>
      <c r="DC33" s="485"/>
      <c r="DD33" s="485"/>
      <c r="DE33" s="485"/>
      <c r="DF33" s="485"/>
    </row>
    <row r="34" spans="1:110" s="486" customFormat="1" ht="22.5" customHeight="1" x14ac:dyDescent="0.2">
      <c r="A34" s="472">
        <f t="shared" si="11"/>
        <v>28</v>
      </c>
      <c r="B34" s="240" t="s">
        <v>501</v>
      </c>
      <c r="C34" s="473" t="s">
        <v>65</v>
      </c>
      <c r="D34" s="264">
        <v>144</v>
      </c>
      <c r="E34" s="474"/>
      <c r="F34" s="474"/>
      <c r="G34" s="474"/>
      <c r="H34" s="474"/>
      <c r="I34" s="782">
        <v>144</v>
      </c>
      <c r="J34" s="779"/>
      <c r="K34" s="474"/>
      <c r="L34" s="474"/>
      <c r="M34" s="474"/>
      <c r="N34" s="474"/>
      <c r="O34" s="474"/>
      <c r="P34" s="474"/>
      <c r="Q34" s="475">
        <f t="shared" si="0"/>
        <v>144</v>
      </c>
      <c r="R34" s="241" t="s">
        <v>0</v>
      </c>
      <c r="S34" s="637">
        <v>67000</v>
      </c>
      <c r="T34" s="476"/>
      <c r="U34" s="476"/>
      <c r="V34" s="476"/>
      <c r="W34" s="476"/>
      <c r="X34" s="476">
        <v>58000</v>
      </c>
      <c r="Y34" s="476"/>
      <c r="Z34" s="476"/>
      <c r="AA34" s="476"/>
      <c r="AB34" s="476"/>
      <c r="AC34" s="476"/>
      <c r="AD34" s="476"/>
      <c r="AE34" s="476"/>
      <c r="AF34" s="477">
        <f t="shared" si="12"/>
        <v>9648000</v>
      </c>
      <c r="AG34" s="638">
        <f t="shared" si="1"/>
        <v>0</v>
      </c>
      <c r="AH34" s="638">
        <f t="shared" si="13"/>
        <v>0</v>
      </c>
      <c r="AI34" s="638">
        <f t="shared" si="13"/>
        <v>0</v>
      </c>
      <c r="AJ34" s="638">
        <f t="shared" si="13"/>
        <v>0</v>
      </c>
      <c r="AK34" s="638">
        <f t="shared" si="13"/>
        <v>8352000</v>
      </c>
      <c r="AL34" s="638">
        <f t="shared" si="13"/>
        <v>0</v>
      </c>
      <c r="AM34" s="638">
        <f t="shared" si="13"/>
        <v>0</v>
      </c>
      <c r="AN34" s="638">
        <f t="shared" si="13"/>
        <v>0</v>
      </c>
      <c r="AO34" s="638">
        <f t="shared" si="13"/>
        <v>0</v>
      </c>
      <c r="AP34" s="638">
        <f t="shared" si="13"/>
        <v>0</v>
      </c>
      <c r="AQ34" s="638">
        <f t="shared" si="13"/>
        <v>0</v>
      </c>
      <c r="AR34" s="638">
        <f t="shared" si="13"/>
        <v>0</v>
      </c>
      <c r="AS34" s="639">
        <f t="shared" si="3"/>
        <v>8352000</v>
      </c>
      <c r="AT34" s="638">
        <f t="shared" si="9"/>
        <v>0</v>
      </c>
      <c r="AU34" s="638">
        <f t="shared" si="14"/>
        <v>0</v>
      </c>
      <c r="AV34" s="638">
        <f t="shared" si="14"/>
        <v>0</v>
      </c>
      <c r="AW34" s="638">
        <f t="shared" si="14"/>
        <v>0</v>
      </c>
      <c r="AX34" s="638">
        <f t="shared" si="14"/>
        <v>1169280</v>
      </c>
      <c r="AY34" s="638">
        <f t="shared" si="14"/>
        <v>0</v>
      </c>
      <c r="AZ34" s="638">
        <f t="shared" si="14"/>
        <v>0</v>
      </c>
      <c r="BA34" s="638">
        <f t="shared" si="14"/>
        <v>0</v>
      </c>
      <c r="BB34" s="638">
        <f t="shared" si="14"/>
        <v>0</v>
      </c>
      <c r="BC34" s="638">
        <f t="shared" si="14"/>
        <v>0</v>
      </c>
      <c r="BD34" s="638">
        <f t="shared" si="14"/>
        <v>0</v>
      </c>
      <c r="BE34" s="638">
        <f t="shared" si="14"/>
        <v>0</v>
      </c>
      <c r="BF34" s="639">
        <f t="shared" si="5"/>
        <v>1169280</v>
      </c>
      <c r="BG34" s="480">
        <f t="shared" si="6"/>
        <v>126720</v>
      </c>
      <c r="BH34" s="481">
        <f t="shared" si="7"/>
        <v>9648000</v>
      </c>
      <c r="BI34" s="482">
        <f t="shared" si="8"/>
        <v>126720</v>
      </c>
      <c r="BJ34" s="483">
        <f t="shared" si="10"/>
        <v>1</v>
      </c>
      <c r="BK34" s="769"/>
      <c r="BL34" s="699">
        <f>SUM(BH34*14%-BH34)</f>
        <v>-8297280</v>
      </c>
      <c r="BM34" s="485"/>
      <c r="BN34" s="653"/>
      <c r="BO34" s="666"/>
      <c r="BP34" s="653"/>
      <c r="BQ34" s="653"/>
      <c r="BR34" s="653"/>
      <c r="BS34" s="666"/>
      <c r="BT34" s="653"/>
      <c r="BU34" s="653"/>
      <c r="BV34" s="653"/>
      <c r="BW34" s="666"/>
      <c r="BX34" s="653"/>
      <c r="BY34" s="653"/>
      <c r="BZ34" s="653"/>
      <c r="CA34" s="666"/>
      <c r="CB34" s="653"/>
      <c r="CC34" s="653"/>
      <c r="CD34" s="653"/>
      <c r="CE34" s="666"/>
      <c r="CF34" s="653"/>
      <c r="CG34" s="653"/>
      <c r="CH34" s="653"/>
      <c r="CI34" s="666"/>
      <c r="CJ34" s="653"/>
      <c r="CK34" s="653"/>
      <c r="CL34" s="653"/>
      <c r="CM34" s="666"/>
      <c r="CN34" s="653"/>
      <c r="CO34" s="653"/>
      <c r="CP34" s="653"/>
      <c r="CQ34" s="666"/>
      <c r="CR34" s="653"/>
      <c r="CS34" s="653"/>
      <c r="CT34" s="653"/>
      <c r="CU34" s="485"/>
      <c r="CV34" s="485"/>
      <c r="CW34" s="485"/>
      <c r="CX34" s="485"/>
      <c r="CY34" s="485"/>
      <c r="CZ34" s="485"/>
      <c r="DA34" s="485"/>
      <c r="DB34" s="485"/>
      <c r="DC34" s="485"/>
      <c r="DD34" s="485"/>
      <c r="DE34" s="485"/>
      <c r="DF34" s="485"/>
    </row>
    <row r="35" spans="1:110" s="486" customFormat="1" ht="22.5" customHeight="1" x14ac:dyDescent="0.2">
      <c r="A35" s="472">
        <f t="shared" si="11"/>
        <v>29</v>
      </c>
      <c r="B35" s="240" t="s">
        <v>84</v>
      </c>
      <c r="C35" s="473" t="s">
        <v>65</v>
      </c>
      <c r="D35" s="264">
        <v>5</v>
      </c>
      <c r="E35" s="474">
        <v>3</v>
      </c>
      <c r="F35" s="474"/>
      <c r="G35" s="474"/>
      <c r="H35" s="474"/>
      <c r="I35" s="779">
        <v>2</v>
      </c>
      <c r="J35" s="779"/>
      <c r="K35" s="474"/>
      <c r="L35" s="474"/>
      <c r="M35" s="474"/>
      <c r="N35" s="474"/>
      <c r="O35" s="474"/>
      <c r="P35" s="474"/>
      <c r="Q35" s="475">
        <f t="shared" si="0"/>
        <v>5</v>
      </c>
      <c r="R35" s="241" t="s">
        <v>0</v>
      </c>
      <c r="S35" s="242">
        <v>79800</v>
      </c>
      <c r="T35" s="476">
        <v>65000</v>
      </c>
      <c r="U35" s="476"/>
      <c r="V35" s="476"/>
      <c r="W35" s="476"/>
      <c r="X35" s="476">
        <v>65000</v>
      </c>
      <c r="Y35" s="476"/>
      <c r="Z35" s="476"/>
      <c r="AA35" s="476"/>
      <c r="AB35" s="476"/>
      <c r="AC35" s="476"/>
      <c r="AD35" s="476"/>
      <c r="AE35" s="476"/>
      <c r="AF35" s="477">
        <f t="shared" si="12"/>
        <v>399000</v>
      </c>
      <c r="AG35" s="478">
        <f t="shared" si="1"/>
        <v>195000</v>
      </c>
      <c r="AH35" s="478">
        <f t="shared" si="13"/>
        <v>0</v>
      </c>
      <c r="AI35" s="478">
        <f t="shared" si="13"/>
        <v>0</v>
      </c>
      <c r="AJ35" s="478">
        <f t="shared" si="13"/>
        <v>0</v>
      </c>
      <c r="AK35" s="638">
        <f t="shared" si="13"/>
        <v>130000</v>
      </c>
      <c r="AL35" s="638">
        <f t="shared" si="13"/>
        <v>0</v>
      </c>
      <c r="AM35" s="478">
        <f t="shared" si="13"/>
        <v>0</v>
      </c>
      <c r="AN35" s="478">
        <f t="shared" si="13"/>
        <v>0</v>
      </c>
      <c r="AO35" s="478">
        <f t="shared" si="13"/>
        <v>0</v>
      </c>
      <c r="AP35" s="478">
        <f t="shared" si="13"/>
        <v>0</v>
      </c>
      <c r="AQ35" s="478">
        <f t="shared" si="13"/>
        <v>0</v>
      </c>
      <c r="AR35" s="478">
        <f t="shared" si="13"/>
        <v>0</v>
      </c>
      <c r="AS35" s="479">
        <f t="shared" si="3"/>
        <v>325000</v>
      </c>
      <c r="AT35" s="478">
        <f>SUM(AG35*14%)</f>
        <v>27300.000000000004</v>
      </c>
      <c r="AU35" s="478">
        <f t="shared" si="14"/>
        <v>0</v>
      </c>
      <c r="AV35" s="478">
        <f t="shared" si="14"/>
        <v>0</v>
      </c>
      <c r="AW35" s="478">
        <f t="shared" si="14"/>
        <v>0</v>
      </c>
      <c r="AX35" s="478">
        <f t="shared" si="14"/>
        <v>18200</v>
      </c>
      <c r="AY35" s="478">
        <f t="shared" si="14"/>
        <v>0</v>
      </c>
      <c r="AZ35" s="478">
        <f t="shared" si="14"/>
        <v>0</v>
      </c>
      <c r="BA35" s="478">
        <f t="shared" si="14"/>
        <v>0</v>
      </c>
      <c r="BB35" s="478">
        <f t="shared" si="14"/>
        <v>0</v>
      </c>
      <c r="BC35" s="478">
        <f t="shared" si="14"/>
        <v>0</v>
      </c>
      <c r="BD35" s="478">
        <f t="shared" si="14"/>
        <v>0</v>
      </c>
      <c r="BE35" s="478">
        <f t="shared" si="14"/>
        <v>0</v>
      </c>
      <c r="BF35" s="479">
        <f t="shared" si="5"/>
        <v>45500</v>
      </c>
      <c r="BG35" s="480">
        <f t="shared" si="6"/>
        <v>28500</v>
      </c>
      <c r="BH35" s="481">
        <f t="shared" si="7"/>
        <v>399000</v>
      </c>
      <c r="BI35" s="482">
        <f t="shared" si="8"/>
        <v>28500</v>
      </c>
      <c r="BJ35" s="483">
        <f t="shared" si="10"/>
        <v>1</v>
      </c>
      <c r="BK35" s="769"/>
      <c r="BL35" s="487"/>
      <c r="BM35" s="485"/>
      <c r="BN35" s="653"/>
      <c r="BO35" s="666"/>
      <c r="BP35" s="653"/>
      <c r="BQ35" s="653"/>
      <c r="BR35" s="653"/>
      <c r="BS35" s="666"/>
      <c r="BT35" s="653"/>
      <c r="BU35" s="653"/>
      <c r="BV35" s="653"/>
      <c r="BW35" s="666"/>
      <c r="BX35" s="653"/>
      <c r="BY35" s="653"/>
      <c r="BZ35" s="653"/>
      <c r="CA35" s="666"/>
      <c r="CB35" s="653"/>
      <c r="CC35" s="653"/>
      <c r="CD35" s="653"/>
      <c r="CE35" s="666"/>
      <c r="CF35" s="653"/>
      <c r="CG35" s="653"/>
      <c r="CH35" s="653"/>
      <c r="CI35" s="666"/>
      <c r="CJ35" s="653"/>
      <c r="CK35" s="653"/>
      <c r="CL35" s="653"/>
      <c r="CM35" s="666"/>
      <c r="CN35" s="653"/>
      <c r="CO35" s="653"/>
      <c r="CP35" s="653"/>
      <c r="CQ35" s="666"/>
      <c r="CR35" s="653"/>
      <c r="CS35" s="653"/>
      <c r="CT35" s="653"/>
      <c r="CU35" s="485"/>
      <c r="CV35" s="485"/>
      <c r="CW35" s="485"/>
      <c r="CX35" s="485"/>
      <c r="CY35" s="485"/>
      <c r="CZ35" s="485"/>
      <c r="DA35" s="485"/>
      <c r="DB35" s="485"/>
      <c r="DC35" s="485"/>
      <c r="DD35" s="485"/>
      <c r="DE35" s="485"/>
      <c r="DF35" s="485"/>
    </row>
    <row r="36" spans="1:110" s="486" customFormat="1" ht="22.5" customHeight="1" x14ac:dyDescent="0.2">
      <c r="A36" s="472">
        <f t="shared" si="11"/>
        <v>30</v>
      </c>
      <c r="B36" s="240" t="s">
        <v>85</v>
      </c>
      <c r="C36" s="473" t="s">
        <v>65</v>
      </c>
      <c r="D36" s="264">
        <v>5</v>
      </c>
      <c r="E36" s="474">
        <v>3</v>
      </c>
      <c r="F36" s="474"/>
      <c r="G36" s="474"/>
      <c r="H36" s="474"/>
      <c r="I36" s="779">
        <v>2</v>
      </c>
      <c r="J36" s="779"/>
      <c r="K36" s="474"/>
      <c r="L36" s="474"/>
      <c r="M36" s="474"/>
      <c r="N36" s="474"/>
      <c r="O36" s="474"/>
      <c r="P36" s="474"/>
      <c r="Q36" s="475">
        <f t="shared" si="0"/>
        <v>5</v>
      </c>
      <c r="R36" s="241" t="s">
        <v>41</v>
      </c>
      <c r="S36" s="242">
        <v>17100</v>
      </c>
      <c r="T36" s="476">
        <v>12000</v>
      </c>
      <c r="U36" s="476"/>
      <c r="V36" s="476"/>
      <c r="W36" s="476"/>
      <c r="X36" s="476">
        <v>12000</v>
      </c>
      <c r="Y36" s="476"/>
      <c r="Z36" s="476"/>
      <c r="AA36" s="476"/>
      <c r="AB36" s="476"/>
      <c r="AC36" s="476"/>
      <c r="AD36" s="476"/>
      <c r="AE36" s="476"/>
      <c r="AF36" s="477">
        <f t="shared" si="12"/>
        <v>85500</v>
      </c>
      <c r="AG36" s="478">
        <f t="shared" si="1"/>
        <v>36000</v>
      </c>
      <c r="AH36" s="478">
        <f t="shared" si="13"/>
        <v>0</v>
      </c>
      <c r="AI36" s="478">
        <f t="shared" si="13"/>
        <v>0</v>
      </c>
      <c r="AJ36" s="478">
        <f t="shared" si="13"/>
        <v>0</v>
      </c>
      <c r="AK36" s="638">
        <f t="shared" si="13"/>
        <v>24000</v>
      </c>
      <c r="AL36" s="638">
        <f t="shared" si="13"/>
        <v>0</v>
      </c>
      <c r="AM36" s="478">
        <f t="shared" si="13"/>
        <v>0</v>
      </c>
      <c r="AN36" s="478">
        <f t="shared" si="13"/>
        <v>0</v>
      </c>
      <c r="AO36" s="478">
        <f t="shared" si="13"/>
        <v>0</v>
      </c>
      <c r="AP36" s="478">
        <f t="shared" si="13"/>
        <v>0</v>
      </c>
      <c r="AQ36" s="478">
        <f t="shared" si="13"/>
        <v>0</v>
      </c>
      <c r="AR36" s="478">
        <f t="shared" si="13"/>
        <v>0</v>
      </c>
      <c r="AS36" s="479">
        <f t="shared" si="3"/>
        <v>60000</v>
      </c>
      <c r="AT36" s="478">
        <f>SUM(AG36*14%)</f>
        <v>5040.0000000000009</v>
      </c>
      <c r="AU36" s="478">
        <f t="shared" si="14"/>
        <v>0</v>
      </c>
      <c r="AV36" s="478">
        <f t="shared" si="14"/>
        <v>0</v>
      </c>
      <c r="AW36" s="478">
        <f t="shared" si="14"/>
        <v>0</v>
      </c>
      <c r="AX36" s="478">
        <f t="shared" si="14"/>
        <v>3360.0000000000005</v>
      </c>
      <c r="AY36" s="478">
        <f t="shared" si="14"/>
        <v>0</v>
      </c>
      <c r="AZ36" s="478">
        <f t="shared" si="14"/>
        <v>0</v>
      </c>
      <c r="BA36" s="478">
        <f t="shared" si="14"/>
        <v>0</v>
      </c>
      <c r="BB36" s="478">
        <f t="shared" si="14"/>
        <v>0</v>
      </c>
      <c r="BC36" s="478">
        <f t="shared" si="14"/>
        <v>0</v>
      </c>
      <c r="BD36" s="478">
        <f t="shared" si="14"/>
        <v>0</v>
      </c>
      <c r="BE36" s="478">
        <f t="shared" si="14"/>
        <v>0</v>
      </c>
      <c r="BF36" s="479">
        <f t="shared" si="5"/>
        <v>8400.0000000000018</v>
      </c>
      <c r="BG36" s="480">
        <f t="shared" si="6"/>
        <v>17100</v>
      </c>
      <c r="BH36" s="481">
        <f t="shared" si="7"/>
        <v>85500</v>
      </c>
      <c r="BI36" s="482">
        <f t="shared" si="8"/>
        <v>17100</v>
      </c>
      <c r="BJ36" s="483">
        <f t="shared" si="10"/>
        <v>1</v>
      </c>
      <c r="BK36" s="769"/>
      <c r="BL36" s="487"/>
      <c r="BM36" s="485"/>
      <c r="BN36" s="653"/>
      <c r="BO36" s="666"/>
      <c r="BP36" s="653"/>
      <c r="BQ36" s="653"/>
      <c r="BR36" s="653"/>
      <c r="BS36" s="666"/>
      <c r="BT36" s="653"/>
      <c r="BU36" s="653"/>
      <c r="BV36" s="653"/>
      <c r="BW36" s="666"/>
      <c r="BX36" s="653"/>
      <c r="BY36" s="653"/>
      <c r="BZ36" s="653"/>
      <c r="CA36" s="666"/>
      <c r="CB36" s="653"/>
      <c r="CC36" s="653"/>
      <c r="CD36" s="653"/>
      <c r="CE36" s="666"/>
      <c r="CF36" s="653"/>
      <c r="CG36" s="653"/>
      <c r="CH36" s="653"/>
      <c r="CI36" s="666"/>
      <c r="CJ36" s="653"/>
      <c r="CK36" s="653"/>
      <c r="CL36" s="653"/>
      <c r="CM36" s="666"/>
      <c r="CN36" s="653"/>
      <c r="CO36" s="653"/>
      <c r="CP36" s="653"/>
      <c r="CQ36" s="666"/>
      <c r="CR36" s="653"/>
      <c r="CS36" s="653"/>
      <c r="CT36" s="653"/>
      <c r="CU36" s="485"/>
      <c r="CV36" s="485"/>
      <c r="CW36" s="485"/>
      <c r="CX36" s="485"/>
      <c r="CY36" s="485"/>
      <c r="CZ36" s="485"/>
      <c r="DA36" s="485"/>
      <c r="DB36" s="485"/>
      <c r="DC36" s="485"/>
      <c r="DD36" s="485"/>
      <c r="DE36" s="485"/>
      <c r="DF36" s="485"/>
    </row>
    <row r="37" spans="1:110" s="486" customFormat="1" ht="22.5" customHeight="1" x14ac:dyDescent="0.2">
      <c r="A37" s="472">
        <f t="shared" si="11"/>
        <v>31</v>
      </c>
      <c r="B37" s="240" t="s">
        <v>17</v>
      </c>
      <c r="C37" s="473" t="s">
        <v>65</v>
      </c>
      <c r="D37" s="264">
        <v>1</v>
      </c>
      <c r="E37" s="474"/>
      <c r="F37" s="474"/>
      <c r="G37" s="474"/>
      <c r="H37" s="474"/>
      <c r="I37" s="779"/>
      <c r="J37" s="779"/>
      <c r="K37" s="474"/>
      <c r="L37" s="474"/>
      <c r="M37" s="474"/>
      <c r="N37" s="474"/>
      <c r="O37" s="474"/>
      <c r="P37" s="474"/>
      <c r="Q37" s="475">
        <f t="shared" si="0"/>
        <v>0</v>
      </c>
      <c r="R37" s="241" t="s">
        <v>6</v>
      </c>
      <c r="S37" s="242">
        <f>SUM(725000*14%+725000)</f>
        <v>826500</v>
      </c>
      <c r="T37" s="476"/>
      <c r="U37" s="476"/>
      <c r="V37" s="476"/>
      <c r="W37" s="476"/>
      <c r="X37" s="476"/>
      <c r="Y37" s="476"/>
      <c r="Z37" s="476"/>
      <c r="AA37" s="476"/>
      <c r="AB37" s="476"/>
      <c r="AC37" s="476"/>
      <c r="AD37" s="476"/>
      <c r="AE37" s="476"/>
      <c r="AF37" s="477">
        <f t="shared" si="12"/>
        <v>0</v>
      </c>
      <c r="AG37" s="478">
        <f t="shared" si="1"/>
        <v>0</v>
      </c>
      <c r="AH37" s="478">
        <f t="shared" si="13"/>
        <v>0</v>
      </c>
      <c r="AI37" s="478">
        <f t="shared" si="13"/>
        <v>0</v>
      </c>
      <c r="AJ37" s="478">
        <f t="shared" si="13"/>
        <v>0</v>
      </c>
      <c r="AK37" s="638">
        <f t="shared" si="13"/>
        <v>0</v>
      </c>
      <c r="AL37" s="638">
        <f t="shared" si="13"/>
        <v>0</v>
      </c>
      <c r="AM37" s="478">
        <f t="shared" si="13"/>
        <v>0</v>
      </c>
      <c r="AN37" s="478">
        <f t="shared" si="13"/>
        <v>0</v>
      </c>
      <c r="AO37" s="478">
        <f t="shared" si="13"/>
        <v>0</v>
      </c>
      <c r="AP37" s="478">
        <f t="shared" si="13"/>
        <v>0</v>
      </c>
      <c r="AQ37" s="478">
        <f t="shared" si="13"/>
        <v>0</v>
      </c>
      <c r="AR37" s="478">
        <f t="shared" si="13"/>
        <v>0</v>
      </c>
      <c r="AS37" s="479">
        <f t="shared" si="3"/>
        <v>0</v>
      </c>
      <c r="AT37" s="478">
        <f t="shared" si="9"/>
        <v>0</v>
      </c>
      <c r="AU37" s="478">
        <f t="shared" si="14"/>
        <v>0</v>
      </c>
      <c r="AV37" s="478">
        <f t="shared" si="14"/>
        <v>0</v>
      </c>
      <c r="AW37" s="478">
        <f t="shared" si="14"/>
        <v>0</v>
      </c>
      <c r="AX37" s="478">
        <f t="shared" si="14"/>
        <v>0</v>
      </c>
      <c r="AY37" s="478">
        <f t="shared" si="14"/>
        <v>0</v>
      </c>
      <c r="AZ37" s="478">
        <f t="shared" si="14"/>
        <v>0</v>
      </c>
      <c r="BA37" s="478">
        <f t="shared" si="14"/>
        <v>0</v>
      </c>
      <c r="BB37" s="478">
        <f t="shared" si="14"/>
        <v>0</v>
      </c>
      <c r="BC37" s="478">
        <f t="shared" si="14"/>
        <v>0</v>
      </c>
      <c r="BD37" s="478">
        <f t="shared" si="14"/>
        <v>0</v>
      </c>
      <c r="BE37" s="478">
        <f t="shared" si="14"/>
        <v>0</v>
      </c>
      <c r="BF37" s="479">
        <f t="shared" si="5"/>
        <v>0</v>
      </c>
      <c r="BG37" s="480">
        <f t="shared" si="6"/>
        <v>0</v>
      </c>
      <c r="BH37" s="481">
        <f t="shared" si="7"/>
        <v>826500</v>
      </c>
      <c r="BI37" s="482">
        <f t="shared" si="8"/>
        <v>826500</v>
      </c>
      <c r="BJ37" s="483">
        <f t="shared" si="10"/>
        <v>0</v>
      </c>
      <c r="BK37" s="769"/>
      <c r="BL37" s="487"/>
      <c r="BM37" s="485"/>
      <c r="BN37" s="653"/>
      <c r="BO37" s="666"/>
      <c r="BP37" s="653"/>
      <c r="BQ37" s="653"/>
      <c r="BR37" s="653"/>
      <c r="BS37" s="666"/>
      <c r="BT37" s="653"/>
      <c r="BU37" s="653"/>
      <c r="BV37" s="653"/>
      <c r="BW37" s="666"/>
      <c r="BX37" s="653"/>
      <c r="BY37" s="653"/>
      <c r="BZ37" s="653"/>
      <c r="CA37" s="666"/>
      <c r="CB37" s="653"/>
      <c r="CC37" s="653"/>
      <c r="CD37" s="653"/>
      <c r="CE37" s="666"/>
      <c r="CF37" s="653"/>
      <c r="CG37" s="653"/>
      <c r="CH37" s="653"/>
      <c r="CI37" s="666"/>
      <c r="CJ37" s="653"/>
      <c r="CK37" s="653"/>
      <c r="CL37" s="653"/>
      <c r="CM37" s="666"/>
      <c r="CN37" s="653"/>
      <c r="CO37" s="653"/>
      <c r="CP37" s="653"/>
      <c r="CQ37" s="666"/>
      <c r="CR37" s="653"/>
      <c r="CS37" s="653"/>
      <c r="CT37" s="653"/>
      <c r="CU37" s="485"/>
      <c r="CV37" s="485"/>
      <c r="CW37" s="485"/>
      <c r="CX37" s="485"/>
      <c r="CY37" s="485"/>
      <c r="CZ37" s="485"/>
      <c r="DA37" s="485"/>
      <c r="DB37" s="485"/>
      <c r="DC37" s="485"/>
      <c r="DD37" s="485"/>
      <c r="DE37" s="485"/>
      <c r="DF37" s="485"/>
    </row>
    <row r="38" spans="1:110" s="486" customFormat="1" ht="22.5" customHeight="1" x14ac:dyDescent="0.2">
      <c r="A38" s="472">
        <f t="shared" si="11"/>
        <v>32</v>
      </c>
      <c r="B38" s="240" t="s">
        <v>502</v>
      </c>
      <c r="C38" s="473" t="s">
        <v>65</v>
      </c>
      <c r="D38" s="264">
        <v>4</v>
      </c>
      <c r="E38" s="474"/>
      <c r="F38" s="474"/>
      <c r="G38" s="474">
        <v>3</v>
      </c>
      <c r="H38" s="474"/>
      <c r="I38" s="779">
        <v>1</v>
      </c>
      <c r="J38" s="779"/>
      <c r="K38" s="474"/>
      <c r="L38" s="474"/>
      <c r="M38" s="474"/>
      <c r="N38" s="474"/>
      <c r="O38" s="474"/>
      <c r="P38" s="474"/>
      <c r="Q38" s="475">
        <f t="shared" si="0"/>
        <v>4</v>
      </c>
      <c r="R38" s="241" t="s">
        <v>6</v>
      </c>
      <c r="S38" s="242">
        <f>SUM(625000*14%+625000)</f>
        <v>712500</v>
      </c>
      <c r="T38" s="476"/>
      <c r="U38" s="476"/>
      <c r="V38" s="476">
        <v>625000</v>
      </c>
      <c r="W38" s="476"/>
      <c r="X38" s="476">
        <v>625000</v>
      </c>
      <c r="Y38" s="476"/>
      <c r="Z38" s="476"/>
      <c r="AA38" s="476"/>
      <c r="AB38" s="476"/>
      <c r="AC38" s="476"/>
      <c r="AD38" s="476"/>
      <c r="AE38" s="476"/>
      <c r="AF38" s="477">
        <f t="shared" si="12"/>
        <v>2850000</v>
      </c>
      <c r="AG38" s="478">
        <f t="shared" si="1"/>
        <v>0</v>
      </c>
      <c r="AH38" s="478">
        <f t="shared" si="13"/>
        <v>0</v>
      </c>
      <c r="AI38" s="478">
        <f t="shared" si="13"/>
        <v>1875000</v>
      </c>
      <c r="AJ38" s="478">
        <f t="shared" si="13"/>
        <v>0</v>
      </c>
      <c r="AK38" s="638">
        <f t="shared" si="13"/>
        <v>625000</v>
      </c>
      <c r="AL38" s="638">
        <f t="shared" si="13"/>
        <v>0</v>
      </c>
      <c r="AM38" s="478">
        <f t="shared" si="13"/>
        <v>0</v>
      </c>
      <c r="AN38" s="478">
        <f t="shared" si="13"/>
        <v>0</v>
      </c>
      <c r="AO38" s="478">
        <f t="shared" si="13"/>
        <v>0</v>
      </c>
      <c r="AP38" s="478">
        <f t="shared" si="13"/>
        <v>0</v>
      </c>
      <c r="AQ38" s="478">
        <f t="shared" si="13"/>
        <v>0</v>
      </c>
      <c r="AR38" s="478">
        <f t="shared" si="13"/>
        <v>0</v>
      </c>
      <c r="AS38" s="479">
        <f t="shared" si="3"/>
        <v>2500000</v>
      </c>
      <c r="AT38" s="478">
        <f t="shared" si="9"/>
        <v>0</v>
      </c>
      <c r="AU38" s="478">
        <f t="shared" si="14"/>
        <v>0</v>
      </c>
      <c r="AV38" s="478">
        <f t="shared" si="14"/>
        <v>262500</v>
      </c>
      <c r="AW38" s="478">
        <f t="shared" si="14"/>
        <v>0</v>
      </c>
      <c r="AX38" s="478">
        <f t="shared" si="14"/>
        <v>87500.000000000015</v>
      </c>
      <c r="AY38" s="478">
        <f t="shared" si="14"/>
        <v>0</v>
      </c>
      <c r="AZ38" s="478">
        <f t="shared" si="14"/>
        <v>0</v>
      </c>
      <c r="BA38" s="478">
        <f t="shared" si="14"/>
        <v>0</v>
      </c>
      <c r="BB38" s="478">
        <f t="shared" si="14"/>
        <v>0</v>
      </c>
      <c r="BC38" s="478">
        <f t="shared" si="14"/>
        <v>0</v>
      </c>
      <c r="BD38" s="478">
        <f t="shared" si="14"/>
        <v>0</v>
      </c>
      <c r="BE38" s="478">
        <f t="shared" si="14"/>
        <v>0</v>
      </c>
      <c r="BF38" s="479">
        <f t="shared" si="5"/>
        <v>350000</v>
      </c>
      <c r="BG38" s="480">
        <f t="shared" si="6"/>
        <v>0</v>
      </c>
      <c r="BH38" s="481">
        <f t="shared" si="7"/>
        <v>2850000</v>
      </c>
      <c r="BI38" s="482">
        <f t="shared" si="8"/>
        <v>0</v>
      </c>
      <c r="BJ38" s="483">
        <f t="shared" si="10"/>
        <v>1</v>
      </c>
      <c r="BK38" s="769"/>
      <c r="BL38" s="487"/>
      <c r="BM38" s="485"/>
      <c r="BN38" s="653"/>
      <c r="BO38" s="666"/>
      <c r="BP38" s="653"/>
      <c r="BQ38" s="653"/>
      <c r="BR38" s="653"/>
      <c r="BS38" s="666"/>
      <c r="BT38" s="653"/>
      <c r="BU38" s="653"/>
      <c r="BV38" s="653"/>
      <c r="BW38" s="666"/>
      <c r="BX38" s="653"/>
      <c r="BY38" s="653"/>
      <c r="BZ38" s="653"/>
      <c r="CA38" s="666"/>
      <c r="CB38" s="653"/>
      <c r="CC38" s="653"/>
      <c r="CD38" s="653"/>
      <c r="CE38" s="666"/>
      <c r="CF38" s="653"/>
      <c r="CG38" s="653"/>
      <c r="CH38" s="653"/>
      <c r="CI38" s="666"/>
      <c r="CJ38" s="653"/>
      <c r="CK38" s="653"/>
      <c r="CL38" s="653"/>
      <c r="CM38" s="666"/>
      <c r="CN38" s="653"/>
      <c r="CO38" s="653"/>
      <c r="CP38" s="653"/>
      <c r="CQ38" s="666"/>
      <c r="CR38" s="653"/>
      <c r="CS38" s="653"/>
      <c r="CT38" s="653"/>
      <c r="CU38" s="485"/>
      <c r="CV38" s="485"/>
      <c r="CW38" s="485"/>
      <c r="CX38" s="485"/>
      <c r="CY38" s="485"/>
      <c r="CZ38" s="485"/>
      <c r="DA38" s="485"/>
      <c r="DB38" s="485"/>
      <c r="DC38" s="485"/>
      <c r="DD38" s="485"/>
      <c r="DE38" s="485"/>
      <c r="DF38" s="485"/>
    </row>
    <row r="39" spans="1:110" s="486" customFormat="1" ht="22.5" customHeight="1" x14ac:dyDescent="0.2">
      <c r="A39" s="472">
        <f t="shared" si="11"/>
        <v>33</v>
      </c>
      <c r="B39" s="240" t="s">
        <v>19</v>
      </c>
      <c r="C39" s="473" t="s">
        <v>65</v>
      </c>
      <c r="D39" s="264">
        <v>6</v>
      </c>
      <c r="E39" s="474"/>
      <c r="F39" s="474"/>
      <c r="G39" s="474"/>
      <c r="H39" s="474"/>
      <c r="I39" s="779">
        <v>4</v>
      </c>
      <c r="J39" s="779">
        <v>1</v>
      </c>
      <c r="K39" s="474"/>
      <c r="L39" s="474"/>
      <c r="M39" s="474"/>
      <c r="N39" s="474"/>
      <c r="O39" s="474"/>
      <c r="P39" s="474"/>
      <c r="Q39" s="475">
        <f t="shared" ref="Q39:Q65" si="15">SUM(E39:P39)</f>
        <v>5</v>
      </c>
      <c r="R39" s="241" t="s">
        <v>6</v>
      </c>
      <c r="S39" s="242">
        <f>SUM(1600000*14%+1600000)</f>
        <v>1824000</v>
      </c>
      <c r="T39" s="476"/>
      <c r="U39" s="476"/>
      <c r="V39" s="476"/>
      <c r="W39" s="476"/>
      <c r="X39" s="476">
        <v>1600000</v>
      </c>
      <c r="Y39" s="476">
        <v>1600000</v>
      </c>
      <c r="Z39" s="476"/>
      <c r="AA39" s="476"/>
      <c r="AB39" s="476"/>
      <c r="AC39" s="476"/>
      <c r="AD39" s="476"/>
      <c r="AE39" s="476"/>
      <c r="AF39" s="477">
        <f t="shared" si="12"/>
        <v>9120000</v>
      </c>
      <c r="AG39" s="478">
        <f t="shared" ref="AG39:AG65" si="16">T39*E39</f>
        <v>0</v>
      </c>
      <c r="AH39" s="478">
        <f t="shared" ref="AH39:AR54" si="17">U39*F39</f>
        <v>0</v>
      </c>
      <c r="AI39" s="478">
        <f t="shared" si="17"/>
        <v>0</v>
      </c>
      <c r="AJ39" s="478">
        <f t="shared" si="17"/>
        <v>0</v>
      </c>
      <c r="AK39" s="638">
        <f t="shared" si="17"/>
        <v>6400000</v>
      </c>
      <c r="AL39" s="638">
        <f t="shared" si="17"/>
        <v>1600000</v>
      </c>
      <c r="AM39" s="478">
        <f t="shared" si="17"/>
        <v>0</v>
      </c>
      <c r="AN39" s="478">
        <f t="shared" si="17"/>
        <v>0</v>
      </c>
      <c r="AO39" s="478">
        <f t="shared" si="17"/>
        <v>0</v>
      </c>
      <c r="AP39" s="478">
        <f t="shared" si="17"/>
        <v>0</v>
      </c>
      <c r="AQ39" s="478">
        <f t="shared" si="17"/>
        <v>0</v>
      </c>
      <c r="AR39" s="478">
        <f t="shared" si="17"/>
        <v>0</v>
      </c>
      <c r="AS39" s="479">
        <f t="shared" ref="AS39:AS65" si="18">SUM(AG39:AR39)</f>
        <v>8000000</v>
      </c>
      <c r="AT39" s="478">
        <f t="shared" ref="AT39:AT65" si="19">SUM(AG39*14%)</f>
        <v>0</v>
      </c>
      <c r="AU39" s="478">
        <f t="shared" ref="AU39:BE54" si="20">SUM(AH39*14%)</f>
        <v>0</v>
      </c>
      <c r="AV39" s="478">
        <f t="shared" si="20"/>
        <v>0</v>
      </c>
      <c r="AW39" s="478">
        <f t="shared" si="20"/>
        <v>0</v>
      </c>
      <c r="AX39" s="478">
        <f t="shared" si="20"/>
        <v>896000.00000000012</v>
      </c>
      <c r="AY39" s="478">
        <f t="shared" si="20"/>
        <v>224000.00000000003</v>
      </c>
      <c r="AZ39" s="478">
        <f t="shared" si="20"/>
        <v>0</v>
      </c>
      <c r="BA39" s="478">
        <f t="shared" si="20"/>
        <v>0</v>
      </c>
      <c r="BB39" s="478">
        <f t="shared" si="20"/>
        <v>0</v>
      </c>
      <c r="BC39" s="478">
        <f t="shared" si="20"/>
        <v>0</v>
      </c>
      <c r="BD39" s="478">
        <f t="shared" si="20"/>
        <v>0</v>
      </c>
      <c r="BE39" s="478">
        <f t="shared" si="20"/>
        <v>0</v>
      </c>
      <c r="BF39" s="479">
        <f t="shared" ref="BF39:BF65" si="21">SUM(AT39:BE39)</f>
        <v>1120000.0000000002</v>
      </c>
      <c r="BG39" s="480">
        <f t="shared" ref="BG39:BG65" si="22">AF39-AS39-BF39</f>
        <v>0</v>
      </c>
      <c r="BH39" s="481">
        <f t="shared" ref="BH39:BH65" si="23">S39*D39</f>
        <v>10944000</v>
      </c>
      <c r="BI39" s="482">
        <f t="shared" ref="BI39:BI65" si="24">BH39-AS39-BF39</f>
        <v>1823999.9999999998</v>
      </c>
      <c r="BJ39" s="483">
        <f t="shared" ref="BJ39:BJ65" si="25">SUM(Q39/D39)</f>
        <v>0.83333333333333337</v>
      </c>
      <c r="BK39" s="769"/>
      <c r="BL39" s="487"/>
      <c r="BM39" s="485"/>
      <c r="BN39" s="653"/>
      <c r="BO39" s="666"/>
      <c r="BP39" s="653"/>
      <c r="BQ39" s="653"/>
      <c r="BR39" s="653"/>
      <c r="BS39" s="666"/>
      <c r="BT39" s="653"/>
      <c r="BU39" s="653"/>
      <c r="BV39" s="653"/>
      <c r="BW39" s="666"/>
      <c r="BX39" s="653"/>
      <c r="BY39" s="653"/>
      <c r="BZ39" s="653"/>
      <c r="CA39" s="666"/>
      <c r="CB39" s="653"/>
      <c r="CC39" s="653"/>
      <c r="CD39" s="653"/>
      <c r="CE39" s="666"/>
      <c r="CF39" s="653"/>
      <c r="CG39" s="653"/>
      <c r="CH39" s="653"/>
      <c r="CI39" s="666"/>
      <c r="CJ39" s="653"/>
      <c r="CK39" s="653"/>
      <c r="CL39" s="653"/>
      <c r="CM39" s="666"/>
      <c r="CN39" s="653"/>
      <c r="CO39" s="653"/>
      <c r="CP39" s="653"/>
      <c r="CQ39" s="666"/>
      <c r="CR39" s="653"/>
      <c r="CS39" s="653"/>
      <c r="CT39" s="653"/>
      <c r="CU39" s="485"/>
      <c r="CV39" s="485"/>
      <c r="CW39" s="485"/>
      <c r="CX39" s="485"/>
      <c r="CY39" s="485"/>
      <c r="CZ39" s="485"/>
      <c r="DA39" s="485"/>
      <c r="DB39" s="485"/>
      <c r="DC39" s="485"/>
      <c r="DD39" s="485"/>
      <c r="DE39" s="485"/>
      <c r="DF39" s="485"/>
    </row>
    <row r="40" spans="1:110" s="486" customFormat="1" ht="22.5" customHeight="1" x14ac:dyDescent="0.2">
      <c r="A40" s="472">
        <f t="shared" si="11"/>
        <v>34</v>
      </c>
      <c r="B40" s="240" t="s">
        <v>18</v>
      </c>
      <c r="C40" s="473" t="s">
        <v>65</v>
      </c>
      <c r="D40" s="264">
        <v>10</v>
      </c>
      <c r="E40" s="474"/>
      <c r="F40" s="474"/>
      <c r="G40" s="474">
        <v>8</v>
      </c>
      <c r="H40" s="474"/>
      <c r="I40" s="779">
        <v>2</v>
      </c>
      <c r="J40" s="779"/>
      <c r="K40" s="474"/>
      <c r="L40" s="474"/>
      <c r="M40" s="474"/>
      <c r="N40" s="474"/>
      <c r="O40" s="474"/>
      <c r="P40" s="474"/>
      <c r="Q40" s="475">
        <f t="shared" si="15"/>
        <v>10</v>
      </c>
      <c r="R40" s="241" t="s">
        <v>6</v>
      </c>
      <c r="S40" s="242">
        <f>SUM(825000*14%+825000)</f>
        <v>940500</v>
      </c>
      <c r="T40" s="476"/>
      <c r="U40" s="476"/>
      <c r="V40" s="476">
        <v>825000</v>
      </c>
      <c r="W40" s="476"/>
      <c r="X40" s="476">
        <v>825000</v>
      </c>
      <c r="Y40" s="476"/>
      <c r="Z40" s="476"/>
      <c r="AA40" s="476"/>
      <c r="AB40" s="476"/>
      <c r="AC40" s="476"/>
      <c r="AD40" s="476"/>
      <c r="AE40" s="476"/>
      <c r="AF40" s="477">
        <f t="shared" si="12"/>
        <v>9405000</v>
      </c>
      <c r="AG40" s="478">
        <f t="shared" si="16"/>
        <v>0</v>
      </c>
      <c r="AH40" s="478">
        <f t="shared" si="17"/>
        <v>0</v>
      </c>
      <c r="AI40" s="478">
        <f t="shared" si="17"/>
        <v>6600000</v>
      </c>
      <c r="AJ40" s="478">
        <f t="shared" si="17"/>
        <v>0</v>
      </c>
      <c r="AK40" s="638">
        <f t="shared" si="17"/>
        <v>1650000</v>
      </c>
      <c r="AL40" s="638">
        <f t="shared" si="17"/>
        <v>0</v>
      </c>
      <c r="AM40" s="478">
        <f t="shared" si="17"/>
        <v>0</v>
      </c>
      <c r="AN40" s="478">
        <f t="shared" si="17"/>
        <v>0</v>
      </c>
      <c r="AO40" s="478">
        <f t="shared" si="17"/>
        <v>0</v>
      </c>
      <c r="AP40" s="478">
        <f t="shared" si="17"/>
        <v>0</v>
      </c>
      <c r="AQ40" s="478">
        <f t="shared" si="17"/>
        <v>0</v>
      </c>
      <c r="AR40" s="478">
        <f t="shared" si="17"/>
        <v>0</v>
      </c>
      <c r="AS40" s="479">
        <f t="shared" si="18"/>
        <v>8250000</v>
      </c>
      <c r="AT40" s="478">
        <f t="shared" si="19"/>
        <v>0</v>
      </c>
      <c r="AU40" s="478">
        <f t="shared" si="20"/>
        <v>0</v>
      </c>
      <c r="AV40" s="478">
        <f t="shared" si="20"/>
        <v>924000.00000000012</v>
      </c>
      <c r="AW40" s="478">
        <f t="shared" si="20"/>
        <v>0</v>
      </c>
      <c r="AX40" s="478">
        <f t="shared" si="20"/>
        <v>231000.00000000003</v>
      </c>
      <c r="AY40" s="478">
        <f t="shared" si="20"/>
        <v>0</v>
      </c>
      <c r="AZ40" s="478">
        <f t="shared" si="20"/>
        <v>0</v>
      </c>
      <c r="BA40" s="478">
        <f t="shared" si="20"/>
        <v>0</v>
      </c>
      <c r="BB40" s="478">
        <f t="shared" si="20"/>
        <v>0</v>
      </c>
      <c r="BC40" s="478">
        <f t="shared" si="20"/>
        <v>0</v>
      </c>
      <c r="BD40" s="478">
        <f t="shared" si="20"/>
        <v>0</v>
      </c>
      <c r="BE40" s="478">
        <f t="shared" si="20"/>
        <v>0</v>
      </c>
      <c r="BF40" s="479">
        <f t="shared" si="21"/>
        <v>1155000.0000000002</v>
      </c>
      <c r="BG40" s="480">
        <f t="shared" si="22"/>
        <v>0</v>
      </c>
      <c r="BH40" s="481">
        <f t="shared" si="23"/>
        <v>9405000</v>
      </c>
      <c r="BI40" s="482">
        <f t="shared" si="24"/>
        <v>0</v>
      </c>
      <c r="BJ40" s="483">
        <f t="shared" si="25"/>
        <v>1</v>
      </c>
      <c r="BK40" s="769"/>
      <c r="BL40" s="487"/>
      <c r="BM40" s="485"/>
      <c r="BN40" s="654">
        <v>8500000</v>
      </c>
      <c r="BO40" s="666"/>
      <c r="BP40" s="653"/>
      <c r="BQ40" s="653"/>
      <c r="BR40" s="654">
        <v>8500000</v>
      </c>
      <c r="BS40" s="666"/>
      <c r="BT40" s="653"/>
      <c r="BU40" s="653"/>
      <c r="BV40" s="654">
        <v>8500000</v>
      </c>
      <c r="BW40" s="666"/>
      <c r="BX40" s="653"/>
      <c r="BY40" s="653"/>
      <c r="BZ40" s="654">
        <v>8500000</v>
      </c>
      <c r="CA40" s="666"/>
      <c r="CB40" s="653"/>
      <c r="CC40" s="653"/>
      <c r="CD40" s="654">
        <v>8500000</v>
      </c>
      <c r="CE40" s="666"/>
      <c r="CF40" s="653"/>
      <c r="CG40" s="653"/>
      <c r="CH40" s="654">
        <v>8500000</v>
      </c>
      <c r="CI40" s="666"/>
      <c r="CJ40" s="653"/>
      <c r="CK40" s="653"/>
      <c r="CL40" s="654">
        <v>8500000</v>
      </c>
      <c r="CM40" s="666"/>
      <c r="CN40" s="653"/>
      <c r="CO40" s="653"/>
      <c r="CP40" s="654">
        <v>8500000</v>
      </c>
      <c r="CQ40" s="666"/>
      <c r="CR40" s="653"/>
      <c r="CS40" s="653"/>
      <c r="CT40" s="653"/>
      <c r="CU40" s="485"/>
      <c r="CV40" s="485"/>
      <c r="CW40" s="485"/>
      <c r="CX40" s="485"/>
      <c r="CY40" s="485"/>
      <c r="CZ40" s="485"/>
      <c r="DA40" s="485"/>
      <c r="DB40" s="485"/>
      <c r="DC40" s="485"/>
      <c r="DD40" s="485"/>
      <c r="DE40" s="485"/>
      <c r="DF40" s="485"/>
    </row>
    <row r="41" spans="1:110" s="486" customFormat="1" ht="22.5" customHeight="1" x14ac:dyDescent="0.2">
      <c r="A41" s="472">
        <f t="shared" si="11"/>
        <v>35</v>
      </c>
      <c r="B41" s="240" t="s">
        <v>86</v>
      </c>
      <c r="C41" s="473" t="s">
        <v>65</v>
      </c>
      <c r="D41" s="264">
        <v>20</v>
      </c>
      <c r="E41" s="474"/>
      <c r="F41" s="474"/>
      <c r="G41" s="474"/>
      <c r="H41" s="474"/>
      <c r="I41" s="779">
        <v>20</v>
      </c>
      <c r="J41" s="779"/>
      <c r="K41" s="474"/>
      <c r="L41" s="474"/>
      <c r="M41" s="474"/>
      <c r="N41" s="474"/>
      <c r="O41" s="474"/>
      <c r="P41" s="474"/>
      <c r="Q41" s="475">
        <f t="shared" si="15"/>
        <v>20</v>
      </c>
      <c r="R41" s="241" t="s">
        <v>6</v>
      </c>
      <c r="S41" s="242">
        <f>SUM(450000*14%+450000)</f>
        <v>513000</v>
      </c>
      <c r="T41" s="476"/>
      <c r="U41" s="476"/>
      <c r="V41" s="476"/>
      <c r="W41" s="476"/>
      <c r="X41" s="476">
        <v>450000</v>
      </c>
      <c r="Y41" s="476"/>
      <c r="Z41" s="476"/>
      <c r="AA41" s="476"/>
      <c r="AB41" s="476"/>
      <c r="AC41" s="476"/>
      <c r="AD41" s="476"/>
      <c r="AE41" s="476"/>
      <c r="AF41" s="477">
        <f t="shared" ref="AF41:AF65" si="26">SUM(Q41*S41)</f>
        <v>10260000</v>
      </c>
      <c r="AG41" s="478">
        <f t="shared" si="16"/>
        <v>0</v>
      </c>
      <c r="AH41" s="478">
        <f t="shared" si="17"/>
        <v>0</v>
      </c>
      <c r="AI41" s="478">
        <f t="shared" si="17"/>
        <v>0</v>
      </c>
      <c r="AJ41" s="478">
        <f t="shared" si="17"/>
        <v>0</v>
      </c>
      <c r="AK41" s="638">
        <f t="shared" si="17"/>
        <v>9000000</v>
      </c>
      <c r="AL41" s="638">
        <f t="shared" si="17"/>
        <v>0</v>
      </c>
      <c r="AM41" s="478">
        <f t="shared" si="17"/>
        <v>0</v>
      </c>
      <c r="AN41" s="478">
        <f t="shared" si="17"/>
        <v>0</v>
      </c>
      <c r="AO41" s="478">
        <f t="shared" si="17"/>
        <v>0</v>
      </c>
      <c r="AP41" s="478">
        <f t="shared" si="17"/>
        <v>0</v>
      </c>
      <c r="AQ41" s="478">
        <f t="shared" si="17"/>
        <v>0</v>
      </c>
      <c r="AR41" s="478">
        <f t="shared" si="17"/>
        <v>0</v>
      </c>
      <c r="AS41" s="479">
        <f t="shared" si="18"/>
        <v>9000000</v>
      </c>
      <c r="AT41" s="478">
        <f t="shared" si="19"/>
        <v>0</v>
      </c>
      <c r="AU41" s="478">
        <f t="shared" si="20"/>
        <v>0</v>
      </c>
      <c r="AV41" s="478">
        <f t="shared" si="20"/>
        <v>0</v>
      </c>
      <c r="AW41" s="478">
        <f t="shared" si="20"/>
        <v>0</v>
      </c>
      <c r="AX41" s="478">
        <f t="shared" si="20"/>
        <v>1260000.0000000002</v>
      </c>
      <c r="AY41" s="478">
        <f t="shared" si="20"/>
        <v>0</v>
      </c>
      <c r="AZ41" s="478">
        <f t="shared" si="20"/>
        <v>0</v>
      </c>
      <c r="BA41" s="478">
        <f t="shared" si="20"/>
        <v>0</v>
      </c>
      <c r="BB41" s="478">
        <f t="shared" si="20"/>
        <v>0</v>
      </c>
      <c r="BC41" s="478">
        <f t="shared" si="20"/>
        <v>0</v>
      </c>
      <c r="BD41" s="478">
        <f t="shared" si="20"/>
        <v>0</v>
      </c>
      <c r="BE41" s="478">
        <f t="shared" si="20"/>
        <v>0</v>
      </c>
      <c r="BF41" s="479">
        <f t="shared" si="21"/>
        <v>1260000.0000000002</v>
      </c>
      <c r="BG41" s="480">
        <f t="shared" si="22"/>
        <v>0</v>
      </c>
      <c r="BH41" s="481">
        <f t="shared" si="23"/>
        <v>10260000</v>
      </c>
      <c r="BI41" s="482">
        <f t="shared" si="24"/>
        <v>0</v>
      </c>
      <c r="BJ41" s="483">
        <f t="shared" si="25"/>
        <v>1</v>
      </c>
      <c r="BK41" s="769"/>
      <c r="BL41" s="487"/>
      <c r="BM41" s="485"/>
      <c r="BN41" s="655">
        <f>SUM(BN31+BN40)</f>
        <v>23500000</v>
      </c>
      <c r="BO41" s="666"/>
      <c r="BP41" s="653"/>
      <c r="BQ41" s="653"/>
      <c r="BR41" s="655">
        <f>SUM(BR31+BR40)</f>
        <v>23500000</v>
      </c>
      <c r="BS41" s="666"/>
      <c r="BT41" s="653"/>
      <c r="BU41" s="653"/>
      <c r="BV41" s="655">
        <f>SUM(BV31+BV40)</f>
        <v>23500000</v>
      </c>
      <c r="BW41" s="666"/>
      <c r="BX41" s="653"/>
      <c r="BY41" s="653"/>
      <c r="BZ41" s="655">
        <f>SUM(BZ31+BZ40)</f>
        <v>23500000</v>
      </c>
      <c r="CA41" s="666"/>
      <c r="CB41" s="653"/>
      <c r="CC41" s="653"/>
      <c r="CD41" s="655">
        <f>SUM(CD31+CD40)</f>
        <v>23500000</v>
      </c>
      <c r="CE41" s="666"/>
      <c r="CF41" s="653"/>
      <c r="CG41" s="653"/>
      <c r="CH41" s="655">
        <f>SUM(CH31+CH40)</f>
        <v>23500000</v>
      </c>
      <c r="CI41" s="666"/>
      <c r="CJ41" s="653"/>
      <c r="CK41" s="653"/>
      <c r="CL41" s="655">
        <f>SUM(CL31+CL40)</f>
        <v>23500000</v>
      </c>
      <c r="CM41" s="666"/>
      <c r="CN41" s="653"/>
      <c r="CO41" s="653"/>
      <c r="CP41" s="655">
        <f>SUM(CP31+CP40)</f>
        <v>23500000</v>
      </c>
      <c r="CQ41" s="666"/>
      <c r="CR41" s="653"/>
      <c r="CS41" s="653"/>
      <c r="CT41" s="653"/>
      <c r="CU41" s="485"/>
      <c r="CV41" s="485"/>
      <c r="CW41" s="485"/>
      <c r="CX41" s="485"/>
      <c r="CY41" s="485"/>
      <c r="CZ41" s="485"/>
      <c r="DA41" s="485"/>
      <c r="DB41" s="485"/>
      <c r="DC41" s="485"/>
      <c r="DD41" s="485"/>
      <c r="DE41" s="485"/>
      <c r="DF41" s="485"/>
    </row>
    <row r="42" spans="1:110" s="486" customFormat="1" ht="22.5" customHeight="1" x14ac:dyDescent="0.2">
      <c r="A42" s="472">
        <f t="shared" si="11"/>
        <v>36</v>
      </c>
      <c r="B42" s="240" t="s">
        <v>7</v>
      </c>
      <c r="C42" s="473" t="s">
        <v>65</v>
      </c>
      <c r="D42" s="264">
        <v>6</v>
      </c>
      <c r="E42" s="474"/>
      <c r="F42" s="474"/>
      <c r="G42" s="474"/>
      <c r="H42" s="474"/>
      <c r="I42" s="782">
        <v>6</v>
      </c>
      <c r="J42" s="779"/>
      <c r="K42" s="474"/>
      <c r="L42" s="474"/>
      <c r="M42" s="474"/>
      <c r="N42" s="474"/>
      <c r="O42" s="474"/>
      <c r="P42" s="474"/>
      <c r="Q42" s="475">
        <f t="shared" si="15"/>
        <v>6</v>
      </c>
      <c r="R42" s="241" t="s">
        <v>8</v>
      </c>
      <c r="S42" s="637">
        <v>110000</v>
      </c>
      <c r="T42" s="476"/>
      <c r="U42" s="476"/>
      <c r="V42" s="476"/>
      <c r="W42" s="476"/>
      <c r="X42" s="476">
        <v>90000</v>
      </c>
      <c r="Y42" s="476"/>
      <c r="Z42" s="476"/>
      <c r="AA42" s="476"/>
      <c r="AB42" s="476"/>
      <c r="AC42" s="476"/>
      <c r="AD42" s="476"/>
      <c r="AE42" s="476"/>
      <c r="AF42" s="477">
        <f t="shared" si="26"/>
        <v>660000</v>
      </c>
      <c r="AG42" s="638">
        <f t="shared" si="16"/>
        <v>0</v>
      </c>
      <c r="AH42" s="638">
        <f t="shared" si="17"/>
        <v>0</v>
      </c>
      <c r="AI42" s="638">
        <f t="shared" si="17"/>
        <v>0</v>
      </c>
      <c r="AJ42" s="638">
        <f t="shared" si="17"/>
        <v>0</v>
      </c>
      <c r="AK42" s="638">
        <f t="shared" si="17"/>
        <v>540000</v>
      </c>
      <c r="AL42" s="638">
        <f t="shared" si="17"/>
        <v>0</v>
      </c>
      <c r="AM42" s="638">
        <f t="shared" si="17"/>
        <v>0</v>
      </c>
      <c r="AN42" s="638">
        <f t="shared" si="17"/>
        <v>0</v>
      </c>
      <c r="AO42" s="638">
        <f t="shared" si="17"/>
        <v>0</v>
      </c>
      <c r="AP42" s="638">
        <f t="shared" si="17"/>
        <v>0</v>
      </c>
      <c r="AQ42" s="638">
        <f t="shared" si="17"/>
        <v>0</v>
      </c>
      <c r="AR42" s="638">
        <f t="shared" si="17"/>
        <v>0</v>
      </c>
      <c r="AS42" s="639">
        <f t="shared" si="18"/>
        <v>540000</v>
      </c>
      <c r="AT42" s="638">
        <f t="shared" si="19"/>
        <v>0</v>
      </c>
      <c r="AU42" s="638">
        <f t="shared" si="20"/>
        <v>0</v>
      </c>
      <c r="AV42" s="638">
        <f t="shared" si="20"/>
        <v>0</v>
      </c>
      <c r="AW42" s="638">
        <f t="shared" si="20"/>
        <v>0</v>
      </c>
      <c r="AX42" s="638">
        <f t="shared" si="20"/>
        <v>75600</v>
      </c>
      <c r="AY42" s="638">
        <f t="shared" si="20"/>
        <v>0</v>
      </c>
      <c r="AZ42" s="638">
        <f t="shared" si="20"/>
        <v>0</v>
      </c>
      <c r="BA42" s="638">
        <f t="shared" si="20"/>
        <v>0</v>
      </c>
      <c r="BB42" s="638">
        <f t="shared" si="20"/>
        <v>0</v>
      </c>
      <c r="BC42" s="638">
        <f t="shared" si="20"/>
        <v>0</v>
      </c>
      <c r="BD42" s="638">
        <f t="shared" si="20"/>
        <v>0</v>
      </c>
      <c r="BE42" s="638">
        <f t="shared" si="20"/>
        <v>0</v>
      </c>
      <c r="BF42" s="639">
        <f t="shared" si="21"/>
        <v>75600</v>
      </c>
      <c r="BG42" s="480">
        <f t="shared" si="22"/>
        <v>44400</v>
      </c>
      <c r="BH42" s="481">
        <f t="shared" si="23"/>
        <v>660000</v>
      </c>
      <c r="BI42" s="482">
        <f t="shared" si="24"/>
        <v>44400</v>
      </c>
      <c r="BJ42" s="483">
        <f t="shared" si="25"/>
        <v>1</v>
      </c>
      <c r="BK42" s="769"/>
      <c r="BL42" s="487"/>
      <c r="BM42" s="485"/>
      <c r="BN42" s="653"/>
      <c r="BO42" s="666"/>
      <c r="BP42" s="653"/>
      <c r="BQ42" s="653"/>
      <c r="BR42" s="653"/>
      <c r="BS42" s="666"/>
      <c r="BT42" s="653"/>
      <c r="BU42" s="653"/>
      <c r="BV42" s="653"/>
      <c r="BW42" s="666"/>
      <c r="BX42" s="653"/>
      <c r="BY42" s="653"/>
      <c r="BZ42" s="653"/>
      <c r="CA42" s="666"/>
      <c r="CB42" s="653"/>
      <c r="CC42" s="653"/>
      <c r="CD42" s="653"/>
      <c r="CE42" s="666"/>
      <c r="CF42" s="653"/>
      <c r="CG42" s="653"/>
      <c r="CH42" s="653"/>
      <c r="CI42" s="666"/>
      <c r="CJ42" s="653"/>
      <c r="CK42" s="653"/>
      <c r="CL42" s="653"/>
      <c r="CM42" s="666"/>
      <c r="CN42" s="653"/>
      <c r="CO42" s="653"/>
      <c r="CP42" s="653"/>
      <c r="CQ42" s="666"/>
      <c r="CR42" s="653"/>
      <c r="CS42" s="653"/>
      <c r="CT42" s="653"/>
      <c r="CU42" s="485"/>
      <c r="CV42" s="485"/>
      <c r="CW42" s="485"/>
      <c r="CX42" s="485"/>
      <c r="CY42" s="485"/>
      <c r="CZ42" s="485"/>
      <c r="DA42" s="485"/>
      <c r="DB42" s="485"/>
      <c r="DC42" s="485"/>
      <c r="DD42" s="485"/>
      <c r="DE42" s="485"/>
      <c r="DF42" s="485"/>
    </row>
    <row r="43" spans="1:110" s="486" customFormat="1" ht="22.5" customHeight="1" x14ac:dyDescent="0.2">
      <c r="A43" s="472">
        <f t="shared" si="11"/>
        <v>37</v>
      </c>
      <c r="B43" s="240" t="s">
        <v>87</v>
      </c>
      <c r="C43" s="473" t="s">
        <v>65</v>
      </c>
      <c r="D43" s="264">
        <v>20</v>
      </c>
      <c r="E43" s="474"/>
      <c r="F43" s="474"/>
      <c r="G43" s="474"/>
      <c r="H43" s="474"/>
      <c r="I43" s="782">
        <v>20</v>
      </c>
      <c r="J43" s="779"/>
      <c r="K43" s="474"/>
      <c r="L43" s="474"/>
      <c r="M43" s="474"/>
      <c r="N43" s="474"/>
      <c r="O43" s="474"/>
      <c r="P43" s="474"/>
      <c r="Q43" s="475">
        <f t="shared" si="15"/>
        <v>20</v>
      </c>
      <c r="R43" s="241" t="s">
        <v>8</v>
      </c>
      <c r="S43" s="637">
        <v>65000</v>
      </c>
      <c r="T43" s="476"/>
      <c r="U43" s="476"/>
      <c r="V43" s="476"/>
      <c r="W43" s="476"/>
      <c r="X43" s="476">
        <v>55000</v>
      </c>
      <c r="Y43" s="476"/>
      <c r="Z43" s="476"/>
      <c r="AA43" s="476"/>
      <c r="AB43" s="476"/>
      <c r="AC43" s="476"/>
      <c r="AD43" s="476"/>
      <c r="AE43" s="476"/>
      <c r="AF43" s="477">
        <f t="shared" si="26"/>
        <v>1300000</v>
      </c>
      <c r="AG43" s="638">
        <f t="shared" si="16"/>
        <v>0</v>
      </c>
      <c r="AH43" s="638">
        <f t="shared" si="17"/>
        <v>0</v>
      </c>
      <c r="AI43" s="638">
        <f t="shared" si="17"/>
        <v>0</v>
      </c>
      <c r="AJ43" s="638">
        <f t="shared" si="17"/>
        <v>0</v>
      </c>
      <c r="AK43" s="638">
        <f t="shared" si="17"/>
        <v>1100000</v>
      </c>
      <c r="AL43" s="638">
        <f t="shared" si="17"/>
        <v>0</v>
      </c>
      <c r="AM43" s="638">
        <f t="shared" si="17"/>
        <v>0</v>
      </c>
      <c r="AN43" s="638">
        <f t="shared" si="17"/>
        <v>0</v>
      </c>
      <c r="AO43" s="638">
        <f t="shared" si="17"/>
        <v>0</v>
      </c>
      <c r="AP43" s="638">
        <f t="shared" si="17"/>
        <v>0</v>
      </c>
      <c r="AQ43" s="638">
        <f t="shared" si="17"/>
        <v>0</v>
      </c>
      <c r="AR43" s="638">
        <f t="shared" si="17"/>
        <v>0</v>
      </c>
      <c r="AS43" s="639">
        <f t="shared" si="18"/>
        <v>1100000</v>
      </c>
      <c r="AT43" s="638">
        <f t="shared" si="19"/>
        <v>0</v>
      </c>
      <c r="AU43" s="638">
        <f t="shared" si="20"/>
        <v>0</v>
      </c>
      <c r="AV43" s="638">
        <f t="shared" si="20"/>
        <v>0</v>
      </c>
      <c r="AW43" s="638">
        <f t="shared" si="20"/>
        <v>0</v>
      </c>
      <c r="AX43" s="638">
        <f t="shared" si="20"/>
        <v>154000.00000000003</v>
      </c>
      <c r="AY43" s="638">
        <f t="shared" si="20"/>
        <v>0</v>
      </c>
      <c r="AZ43" s="638">
        <f t="shared" si="20"/>
        <v>0</v>
      </c>
      <c r="BA43" s="638">
        <f t="shared" si="20"/>
        <v>0</v>
      </c>
      <c r="BB43" s="638">
        <f t="shared" si="20"/>
        <v>0</v>
      </c>
      <c r="BC43" s="638">
        <f t="shared" si="20"/>
        <v>0</v>
      </c>
      <c r="BD43" s="638">
        <f t="shared" si="20"/>
        <v>0</v>
      </c>
      <c r="BE43" s="638">
        <f t="shared" si="20"/>
        <v>0</v>
      </c>
      <c r="BF43" s="639">
        <f t="shared" si="21"/>
        <v>154000.00000000003</v>
      </c>
      <c r="BG43" s="480">
        <f t="shared" si="22"/>
        <v>45999.999999999971</v>
      </c>
      <c r="BH43" s="481">
        <f t="shared" si="23"/>
        <v>1300000</v>
      </c>
      <c r="BI43" s="482">
        <f t="shared" si="24"/>
        <v>45999.999999999971</v>
      </c>
      <c r="BJ43" s="483">
        <f t="shared" si="25"/>
        <v>1</v>
      </c>
      <c r="BK43" s="769"/>
      <c r="BL43" s="487"/>
      <c r="BM43" s="485"/>
      <c r="BN43" s="653"/>
      <c r="BO43" s="666"/>
      <c r="BP43" s="653"/>
      <c r="BQ43" s="653"/>
      <c r="BR43" s="653"/>
      <c r="BS43" s="666"/>
      <c r="BT43" s="653"/>
      <c r="BU43" s="653"/>
      <c r="BV43" s="653"/>
      <c r="BW43" s="666"/>
      <c r="BX43" s="653"/>
      <c r="BY43" s="653"/>
      <c r="BZ43" s="653"/>
      <c r="CA43" s="666"/>
      <c r="CB43" s="653"/>
      <c r="CC43" s="653"/>
      <c r="CD43" s="653"/>
      <c r="CE43" s="666"/>
      <c r="CF43" s="653"/>
      <c r="CG43" s="653"/>
      <c r="CH43" s="653"/>
      <c r="CI43" s="666"/>
      <c r="CJ43" s="653"/>
      <c r="CK43" s="653"/>
      <c r="CL43" s="653"/>
      <c r="CM43" s="666"/>
      <c r="CN43" s="653"/>
      <c r="CO43" s="653"/>
      <c r="CP43" s="653"/>
      <c r="CQ43" s="666"/>
      <c r="CR43" s="653"/>
      <c r="CS43" s="653"/>
      <c r="CT43" s="653"/>
      <c r="CU43" s="485"/>
      <c r="CV43" s="485"/>
      <c r="CW43" s="485"/>
      <c r="CX43" s="485"/>
      <c r="CY43" s="485"/>
      <c r="CZ43" s="485"/>
      <c r="DA43" s="485"/>
      <c r="DB43" s="485"/>
      <c r="DC43" s="485"/>
      <c r="DD43" s="485"/>
      <c r="DE43" s="485"/>
      <c r="DF43" s="485"/>
    </row>
    <row r="44" spans="1:110" s="486" customFormat="1" ht="22.5" customHeight="1" x14ac:dyDescent="0.2">
      <c r="A44" s="472">
        <f t="shared" si="11"/>
        <v>38</v>
      </c>
      <c r="B44" s="240" t="s">
        <v>88</v>
      </c>
      <c r="C44" s="473" t="s">
        <v>65</v>
      </c>
      <c r="D44" s="264">
        <v>20</v>
      </c>
      <c r="E44" s="474"/>
      <c r="F44" s="474"/>
      <c r="G44" s="474"/>
      <c r="H44" s="474"/>
      <c r="I44" s="782">
        <v>20</v>
      </c>
      <c r="J44" s="779"/>
      <c r="K44" s="474"/>
      <c r="L44" s="474"/>
      <c r="M44" s="474"/>
      <c r="N44" s="474"/>
      <c r="O44" s="474"/>
      <c r="P44" s="474"/>
      <c r="Q44" s="475">
        <f t="shared" si="15"/>
        <v>20</v>
      </c>
      <c r="R44" s="241" t="s">
        <v>8</v>
      </c>
      <c r="S44" s="637">
        <v>40000</v>
      </c>
      <c r="T44" s="476"/>
      <c r="U44" s="476"/>
      <c r="V44" s="476"/>
      <c r="W44" s="476"/>
      <c r="X44" s="476">
        <v>34000</v>
      </c>
      <c r="Y44" s="476"/>
      <c r="Z44" s="476"/>
      <c r="AA44" s="476"/>
      <c r="AB44" s="476"/>
      <c r="AC44" s="476"/>
      <c r="AD44" s="476"/>
      <c r="AE44" s="476"/>
      <c r="AF44" s="477">
        <f t="shared" si="26"/>
        <v>800000</v>
      </c>
      <c r="AG44" s="638">
        <f t="shared" si="16"/>
        <v>0</v>
      </c>
      <c r="AH44" s="638">
        <f t="shared" si="17"/>
        <v>0</v>
      </c>
      <c r="AI44" s="638">
        <f t="shared" si="17"/>
        <v>0</v>
      </c>
      <c r="AJ44" s="638">
        <f t="shared" si="17"/>
        <v>0</v>
      </c>
      <c r="AK44" s="638">
        <f t="shared" si="17"/>
        <v>680000</v>
      </c>
      <c r="AL44" s="638">
        <f t="shared" si="17"/>
        <v>0</v>
      </c>
      <c r="AM44" s="638">
        <f t="shared" si="17"/>
        <v>0</v>
      </c>
      <c r="AN44" s="638">
        <f t="shared" si="17"/>
        <v>0</v>
      </c>
      <c r="AO44" s="638">
        <f t="shared" si="17"/>
        <v>0</v>
      </c>
      <c r="AP44" s="638">
        <f t="shared" si="17"/>
        <v>0</v>
      </c>
      <c r="AQ44" s="638">
        <f t="shared" si="17"/>
        <v>0</v>
      </c>
      <c r="AR44" s="638">
        <f t="shared" si="17"/>
        <v>0</v>
      </c>
      <c r="AS44" s="639">
        <f t="shared" si="18"/>
        <v>680000</v>
      </c>
      <c r="AT44" s="638">
        <f t="shared" si="19"/>
        <v>0</v>
      </c>
      <c r="AU44" s="638">
        <f t="shared" si="20"/>
        <v>0</v>
      </c>
      <c r="AV44" s="638">
        <f t="shared" si="20"/>
        <v>0</v>
      </c>
      <c r="AW44" s="638">
        <f t="shared" si="20"/>
        <v>0</v>
      </c>
      <c r="AX44" s="638">
        <f t="shared" si="20"/>
        <v>95200.000000000015</v>
      </c>
      <c r="AY44" s="638">
        <f t="shared" si="20"/>
        <v>0</v>
      </c>
      <c r="AZ44" s="638">
        <f t="shared" si="20"/>
        <v>0</v>
      </c>
      <c r="BA44" s="638">
        <f t="shared" si="20"/>
        <v>0</v>
      </c>
      <c r="BB44" s="638">
        <f t="shared" si="20"/>
        <v>0</v>
      </c>
      <c r="BC44" s="638">
        <f t="shared" si="20"/>
        <v>0</v>
      </c>
      <c r="BD44" s="638">
        <f t="shared" si="20"/>
        <v>0</v>
      </c>
      <c r="BE44" s="638">
        <f t="shared" si="20"/>
        <v>0</v>
      </c>
      <c r="BF44" s="639">
        <f t="shared" si="21"/>
        <v>95200.000000000015</v>
      </c>
      <c r="BG44" s="480">
        <f t="shared" si="22"/>
        <v>24799.999999999985</v>
      </c>
      <c r="BH44" s="481">
        <f t="shared" si="23"/>
        <v>800000</v>
      </c>
      <c r="BI44" s="482">
        <f t="shared" si="24"/>
        <v>24799.999999999985</v>
      </c>
      <c r="BJ44" s="483">
        <f t="shared" si="25"/>
        <v>1</v>
      </c>
      <c r="BK44" s="769"/>
      <c r="BL44" s="487"/>
      <c r="BM44" s="485"/>
      <c r="BN44" s="653"/>
      <c r="BO44" s="666"/>
      <c r="BP44" s="653"/>
      <c r="BQ44" s="653"/>
      <c r="BR44" s="653"/>
      <c r="BS44" s="666"/>
      <c r="BT44" s="653"/>
      <c r="BU44" s="653"/>
      <c r="BV44" s="653"/>
      <c r="BW44" s="666"/>
      <c r="BX44" s="653"/>
      <c r="BY44" s="653"/>
      <c r="BZ44" s="653"/>
      <c r="CA44" s="666"/>
      <c r="CB44" s="653"/>
      <c r="CC44" s="653"/>
      <c r="CD44" s="653"/>
      <c r="CE44" s="666"/>
      <c r="CF44" s="653"/>
      <c r="CG44" s="653"/>
      <c r="CH44" s="653"/>
      <c r="CI44" s="666"/>
      <c r="CJ44" s="653"/>
      <c r="CK44" s="653"/>
      <c r="CL44" s="653"/>
      <c r="CM44" s="666"/>
      <c r="CN44" s="653"/>
      <c r="CO44" s="653"/>
      <c r="CP44" s="653"/>
      <c r="CQ44" s="666"/>
      <c r="CR44" s="653"/>
      <c r="CS44" s="653"/>
      <c r="CT44" s="653"/>
      <c r="CU44" s="485"/>
      <c r="CV44" s="485"/>
      <c r="CW44" s="485"/>
      <c r="CX44" s="485"/>
      <c r="CY44" s="485"/>
      <c r="CZ44" s="485"/>
      <c r="DA44" s="485"/>
      <c r="DB44" s="485"/>
      <c r="DC44" s="485"/>
      <c r="DD44" s="485"/>
      <c r="DE44" s="485"/>
      <c r="DF44" s="485"/>
    </row>
    <row r="45" spans="1:110" s="486" customFormat="1" ht="22.5" customHeight="1" x14ac:dyDescent="0.2">
      <c r="A45" s="472">
        <f t="shared" si="11"/>
        <v>39</v>
      </c>
      <c r="B45" s="240" t="s">
        <v>32</v>
      </c>
      <c r="C45" s="473" t="s">
        <v>65</v>
      </c>
      <c r="D45" s="264">
        <v>68</v>
      </c>
      <c r="E45" s="474"/>
      <c r="F45" s="474"/>
      <c r="G45" s="474"/>
      <c r="H45" s="474">
        <v>53</v>
      </c>
      <c r="I45" s="779"/>
      <c r="J45" s="779"/>
      <c r="K45" s="474"/>
      <c r="L45" s="474"/>
      <c r="M45" s="474"/>
      <c r="N45" s="474"/>
      <c r="O45" s="474"/>
      <c r="P45" s="474"/>
      <c r="Q45" s="475">
        <f t="shared" si="15"/>
        <v>53</v>
      </c>
      <c r="R45" s="241" t="s">
        <v>1</v>
      </c>
      <c r="S45" s="637">
        <v>30000</v>
      </c>
      <c r="T45" s="476"/>
      <c r="U45" s="476"/>
      <c r="V45" s="476"/>
      <c r="W45" s="476">
        <v>25000</v>
      </c>
      <c r="X45" s="476"/>
      <c r="Y45" s="476"/>
      <c r="Z45" s="476"/>
      <c r="AA45" s="476"/>
      <c r="AB45" s="476"/>
      <c r="AC45" s="476"/>
      <c r="AD45" s="476"/>
      <c r="AE45" s="476"/>
      <c r="AF45" s="477">
        <f t="shared" si="26"/>
        <v>1590000</v>
      </c>
      <c r="AG45" s="638">
        <f t="shared" si="16"/>
        <v>0</v>
      </c>
      <c r="AH45" s="638">
        <f t="shared" si="17"/>
        <v>0</v>
      </c>
      <c r="AI45" s="638">
        <f t="shared" si="17"/>
        <v>0</v>
      </c>
      <c r="AJ45" s="638">
        <f t="shared" si="17"/>
        <v>1325000</v>
      </c>
      <c r="AK45" s="638">
        <f t="shared" si="17"/>
        <v>0</v>
      </c>
      <c r="AL45" s="638">
        <f t="shared" si="17"/>
        <v>0</v>
      </c>
      <c r="AM45" s="638">
        <f t="shared" si="17"/>
        <v>0</v>
      </c>
      <c r="AN45" s="638">
        <f t="shared" si="17"/>
        <v>0</v>
      </c>
      <c r="AO45" s="638">
        <f t="shared" si="17"/>
        <v>0</v>
      </c>
      <c r="AP45" s="638">
        <f t="shared" si="17"/>
        <v>0</v>
      </c>
      <c r="AQ45" s="638">
        <f t="shared" si="17"/>
        <v>0</v>
      </c>
      <c r="AR45" s="638">
        <f t="shared" si="17"/>
        <v>0</v>
      </c>
      <c r="AS45" s="639">
        <f t="shared" si="18"/>
        <v>1325000</v>
      </c>
      <c r="AT45" s="638">
        <f t="shared" si="19"/>
        <v>0</v>
      </c>
      <c r="AU45" s="638">
        <f t="shared" si="20"/>
        <v>0</v>
      </c>
      <c r="AV45" s="638">
        <f t="shared" si="20"/>
        <v>0</v>
      </c>
      <c r="AW45" s="638">
        <f t="shared" si="20"/>
        <v>185500.00000000003</v>
      </c>
      <c r="AX45" s="638">
        <f t="shared" si="20"/>
        <v>0</v>
      </c>
      <c r="AY45" s="638">
        <f t="shared" si="20"/>
        <v>0</v>
      </c>
      <c r="AZ45" s="638">
        <f t="shared" si="20"/>
        <v>0</v>
      </c>
      <c r="BA45" s="638">
        <f t="shared" si="20"/>
        <v>0</v>
      </c>
      <c r="BB45" s="638">
        <f t="shared" si="20"/>
        <v>0</v>
      </c>
      <c r="BC45" s="638">
        <f t="shared" si="20"/>
        <v>0</v>
      </c>
      <c r="BD45" s="638">
        <f t="shared" si="20"/>
        <v>0</v>
      </c>
      <c r="BE45" s="638">
        <f t="shared" si="20"/>
        <v>0</v>
      </c>
      <c r="BF45" s="639">
        <f t="shared" si="21"/>
        <v>185500.00000000003</v>
      </c>
      <c r="BG45" s="480">
        <f t="shared" si="22"/>
        <v>79499.999999999971</v>
      </c>
      <c r="BH45" s="481">
        <f t="shared" si="23"/>
        <v>2040000</v>
      </c>
      <c r="BI45" s="482">
        <f t="shared" si="24"/>
        <v>529500</v>
      </c>
      <c r="BJ45" s="483">
        <f t="shared" si="25"/>
        <v>0.77941176470588236</v>
      </c>
      <c r="BK45" s="769"/>
      <c r="BL45" s="487"/>
      <c r="BM45" s="485"/>
      <c r="BN45" s="653"/>
      <c r="BO45" s="666"/>
      <c r="BP45" s="653"/>
      <c r="BQ45" s="653"/>
      <c r="BR45" s="653"/>
      <c r="BS45" s="666"/>
      <c r="BT45" s="653"/>
      <c r="BU45" s="653"/>
      <c r="BV45" s="653"/>
      <c r="BW45" s="666"/>
      <c r="BX45" s="653"/>
      <c r="BY45" s="653"/>
      <c r="BZ45" s="653"/>
      <c r="CA45" s="666"/>
      <c r="CB45" s="653"/>
      <c r="CC45" s="653"/>
      <c r="CD45" s="653"/>
      <c r="CE45" s="666"/>
      <c r="CF45" s="653"/>
      <c r="CG45" s="653"/>
      <c r="CH45" s="653"/>
      <c r="CI45" s="666"/>
      <c r="CJ45" s="653"/>
      <c r="CK45" s="653"/>
      <c r="CL45" s="653"/>
      <c r="CM45" s="666"/>
      <c r="CN45" s="653"/>
      <c r="CO45" s="653"/>
      <c r="CP45" s="653"/>
      <c r="CQ45" s="666"/>
      <c r="CR45" s="653"/>
      <c r="CS45" s="653"/>
      <c r="CT45" s="653"/>
      <c r="CU45" s="485"/>
      <c r="CV45" s="485"/>
      <c r="CW45" s="485"/>
      <c r="CX45" s="485"/>
      <c r="CY45" s="485"/>
      <c r="CZ45" s="485"/>
      <c r="DA45" s="485"/>
      <c r="DB45" s="485"/>
      <c r="DC45" s="485"/>
      <c r="DD45" s="485"/>
      <c r="DE45" s="485"/>
      <c r="DF45" s="485"/>
    </row>
    <row r="46" spans="1:110" s="486" customFormat="1" ht="22.5" customHeight="1" x14ac:dyDescent="0.2">
      <c r="A46" s="472">
        <f t="shared" si="11"/>
        <v>40</v>
      </c>
      <c r="B46" s="240" t="s">
        <v>20</v>
      </c>
      <c r="C46" s="473" t="s">
        <v>65</v>
      </c>
      <c r="D46" s="264">
        <v>20</v>
      </c>
      <c r="E46" s="474"/>
      <c r="F46" s="474"/>
      <c r="G46" s="474"/>
      <c r="H46" s="474"/>
      <c r="I46" s="782">
        <v>20</v>
      </c>
      <c r="J46" s="779"/>
      <c r="K46" s="474"/>
      <c r="L46" s="474"/>
      <c r="M46" s="474"/>
      <c r="N46" s="474"/>
      <c r="O46" s="474"/>
      <c r="P46" s="474"/>
      <c r="Q46" s="475">
        <f t="shared" si="15"/>
        <v>20</v>
      </c>
      <c r="R46" s="241" t="s">
        <v>6</v>
      </c>
      <c r="S46" s="637">
        <v>25000</v>
      </c>
      <c r="T46" s="476"/>
      <c r="U46" s="476"/>
      <c r="V46" s="476"/>
      <c r="W46" s="476"/>
      <c r="X46" s="476">
        <v>15000</v>
      </c>
      <c r="Y46" s="476"/>
      <c r="Z46" s="476"/>
      <c r="AA46" s="476"/>
      <c r="AB46" s="476"/>
      <c r="AC46" s="476"/>
      <c r="AD46" s="476"/>
      <c r="AE46" s="476"/>
      <c r="AF46" s="477">
        <f t="shared" si="26"/>
        <v>500000</v>
      </c>
      <c r="AG46" s="638">
        <f t="shared" si="16"/>
        <v>0</v>
      </c>
      <c r="AH46" s="638">
        <f t="shared" si="17"/>
        <v>0</v>
      </c>
      <c r="AI46" s="638">
        <f t="shared" si="17"/>
        <v>0</v>
      </c>
      <c r="AJ46" s="638">
        <f t="shared" si="17"/>
        <v>0</v>
      </c>
      <c r="AK46" s="638">
        <f t="shared" si="17"/>
        <v>300000</v>
      </c>
      <c r="AL46" s="638">
        <f t="shared" si="17"/>
        <v>0</v>
      </c>
      <c r="AM46" s="638">
        <f t="shared" si="17"/>
        <v>0</v>
      </c>
      <c r="AN46" s="638">
        <f t="shared" si="17"/>
        <v>0</v>
      </c>
      <c r="AO46" s="638">
        <f t="shared" si="17"/>
        <v>0</v>
      </c>
      <c r="AP46" s="638">
        <f t="shared" si="17"/>
        <v>0</v>
      </c>
      <c r="AQ46" s="638">
        <f t="shared" si="17"/>
        <v>0</v>
      </c>
      <c r="AR46" s="638">
        <f t="shared" si="17"/>
        <v>0</v>
      </c>
      <c r="AS46" s="639">
        <f t="shared" si="18"/>
        <v>300000</v>
      </c>
      <c r="AT46" s="638">
        <f t="shared" si="19"/>
        <v>0</v>
      </c>
      <c r="AU46" s="638">
        <f t="shared" si="20"/>
        <v>0</v>
      </c>
      <c r="AV46" s="638">
        <f t="shared" si="20"/>
        <v>0</v>
      </c>
      <c r="AW46" s="638">
        <f t="shared" si="20"/>
        <v>0</v>
      </c>
      <c r="AX46" s="638">
        <f t="shared" si="20"/>
        <v>42000.000000000007</v>
      </c>
      <c r="AY46" s="638">
        <f t="shared" si="20"/>
        <v>0</v>
      </c>
      <c r="AZ46" s="638">
        <f t="shared" si="20"/>
        <v>0</v>
      </c>
      <c r="BA46" s="638">
        <f t="shared" si="20"/>
        <v>0</v>
      </c>
      <c r="BB46" s="638">
        <f t="shared" si="20"/>
        <v>0</v>
      </c>
      <c r="BC46" s="638">
        <f t="shared" si="20"/>
        <v>0</v>
      </c>
      <c r="BD46" s="638">
        <f t="shared" si="20"/>
        <v>0</v>
      </c>
      <c r="BE46" s="638">
        <f t="shared" si="20"/>
        <v>0</v>
      </c>
      <c r="BF46" s="639">
        <f t="shared" si="21"/>
        <v>42000.000000000007</v>
      </c>
      <c r="BG46" s="480">
        <f t="shared" si="22"/>
        <v>158000</v>
      </c>
      <c r="BH46" s="481">
        <f t="shared" si="23"/>
        <v>500000</v>
      </c>
      <c r="BI46" s="482">
        <f t="shared" si="24"/>
        <v>158000</v>
      </c>
      <c r="BJ46" s="483">
        <f t="shared" si="25"/>
        <v>1</v>
      </c>
      <c r="BK46" s="769"/>
      <c r="BL46" s="487"/>
      <c r="BM46" s="636"/>
      <c r="BN46" s="653"/>
      <c r="BO46" s="666"/>
      <c r="BP46" s="653"/>
      <c r="BQ46" s="653"/>
      <c r="BR46" s="653"/>
      <c r="BS46" s="666"/>
      <c r="BT46" s="653"/>
      <c r="BU46" s="653"/>
      <c r="BV46" s="653"/>
      <c r="BW46" s="666"/>
      <c r="BX46" s="653"/>
      <c r="BY46" s="653"/>
      <c r="BZ46" s="653"/>
      <c r="CA46" s="666"/>
      <c r="CB46" s="653"/>
      <c r="CC46" s="653"/>
      <c r="CD46" s="653"/>
      <c r="CE46" s="666"/>
      <c r="CF46" s="653"/>
      <c r="CG46" s="653"/>
      <c r="CH46" s="653"/>
      <c r="CI46" s="666"/>
      <c r="CJ46" s="653"/>
      <c r="CK46" s="653"/>
      <c r="CL46" s="653"/>
      <c r="CM46" s="666"/>
      <c r="CN46" s="653"/>
      <c r="CO46" s="653"/>
      <c r="CP46" s="653"/>
      <c r="CQ46" s="666"/>
      <c r="CR46" s="653"/>
      <c r="CS46" s="653"/>
      <c r="CT46" s="653"/>
      <c r="CU46" s="485"/>
      <c r="CV46" s="485"/>
      <c r="CW46" s="485"/>
      <c r="CX46" s="485"/>
      <c r="CY46" s="485"/>
      <c r="CZ46" s="485"/>
      <c r="DA46" s="485"/>
      <c r="DB46" s="485"/>
      <c r="DC46" s="485"/>
      <c r="DD46" s="485"/>
      <c r="DE46" s="485"/>
      <c r="DF46" s="485"/>
    </row>
    <row r="47" spans="1:110" s="486" customFormat="1" ht="22.5" customHeight="1" x14ac:dyDescent="0.2">
      <c r="A47" s="472">
        <f t="shared" si="11"/>
        <v>41</v>
      </c>
      <c r="B47" s="240" t="s">
        <v>9</v>
      </c>
      <c r="C47" s="473" t="s">
        <v>65</v>
      </c>
      <c r="D47" s="264">
        <v>5</v>
      </c>
      <c r="E47" s="474"/>
      <c r="F47" s="474"/>
      <c r="G47" s="474"/>
      <c r="H47" s="474"/>
      <c r="I47" s="782">
        <v>5</v>
      </c>
      <c r="J47" s="779"/>
      <c r="K47" s="474"/>
      <c r="L47" s="474"/>
      <c r="M47" s="474"/>
      <c r="N47" s="474"/>
      <c r="O47" s="474"/>
      <c r="P47" s="474"/>
      <c r="Q47" s="475">
        <f t="shared" si="15"/>
        <v>5</v>
      </c>
      <c r="R47" s="241" t="s">
        <v>6</v>
      </c>
      <c r="S47" s="637">
        <v>85000</v>
      </c>
      <c r="T47" s="476"/>
      <c r="U47" s="476"/>
      <c r="V47" s="476"/>
      <c r="W47" s="476"/>
      <c r="X47" s="476">
        <v>73000</v>
      </c>
      <c r="Y47" s="476"/>
      <c r="Z47" s="476"/>
      <c r="AA47" s="476"/>
      <c r="AB47" s="476"/>
      <c r="AC47" s="476"/>
      <c r="AD47" s="476"/>
      <c r="AE47" s="476"/>
      <c r="AF47" s="477">
        <f t="shared" si="26"/>
        <v>425000</v>
      </c>
      <c r="AG47" s="638">
        <f t="shared" si="16"/>
        <v>0</v>
      </c>
      <c r="AH47" s="638">
        <f t="shared" si="17"/>
        <v>0</v>
      </c>
      <c r="AI47" s="638">
        <f t="shared" si="17"/>
        <v>0</v>
      </c>
      <c r="AJ47" s="638">
        <f t="shared" si="17"/>
        <v>0</v>
      </c>
      <c r="AK47" s="638">
        <f t="shared" si="17"/>
        <v>365000</v>
      </c>
      <c r="AL47" s="638">
        <f t="shared" si="17"/>
        <v>0</v>
      </c>
      <c r="AM47" s="638">
        <f t="shared" si="17"/>
        <v>0</v>
      </c>
      <c r="AN47" s="638">
        <f t="shared" si="17"/>
        <v>0</v>
      </c>
      <c r="AO47" s="638">
        <f t="shared" si="17"/>
        <v>0</v>
      </c>
      <c r="AP47" s="638">
        <f t="shared" si="17"/>
        <v>0</v>
      </c>
      <c r="AQ47" s="638">
        <f t="shared" si="17"/>
        <v>0</v>
      </c>
      <c r="AR47" s="638">
        <f t="shared" si="17"/>
        <v>0</v>
      </c>
      <c r="AS47" s="639">
        <f t="shared" si="18"/>
        <v>365000</v>
      </c>
      <c r="AT47" s="638">
        <f t="shared" si="19"/>
        <v>0</v>
      </c>
      <c r="AU47" s="638">
        <f t="shared" si="20"/>
        <v>0</v>
      </c>
      <c r="AV47" s="638">
        <f t="shared" si="20"/>
        <v>0</v>
      </c>
      <c r="AW47" s="638">
        <f t="shared" si="20"/>
        <v>0</v>
      </c>
      <c r="AX47" s="638">
        <f t="shared" si="20"/>
        <v>51100.000000000007</v>
      </c>
      <c r="AY47" s="638">
        <f t="shared" si="20"/>
        <v>0</v>
      </c>
      <c r="AZ47" s="638">
        <f t="shared" si="20"/>
        <v>0</v>
      </c>
      <c r="BA47" s="638">
        <f t="shared" si="20"/>
        <v>0</v>
      </c>
      <c r="BB47" s="638">
        <f t="shared" si="20"/>
        <v>0</v>
      </c>
      <c r="BC47" s="638">
        <f t="shared" si="20"/>
        <v>0</v>
      </c>
      <c r="BD47" s="638">
        <f t="shared" si="20"/>
        <v>0</v>
      </c>
      <c r="BE47" s="638">
        <f t="shared" si="20"/>
        <v>0</v>
      </c>
      <c r="BF47" s="639">
        <f t="shared" si="21"/>
        <v>51100.000000000007</v>
      </c>
      <c r="BG47" s="480">
        <f t="shared" si="22"/>
        <v>8899.9999999999927</v>
      </c>
      <c r="BH47" s="481">
        <f t="shared" si="23"/>
        <v>425000</v>
      </c>
      <c r="BI47" s="482">
        <f t="shared" si="24"/>
        <v>8899.9999999999927</v>
      </c>
      <c r="BJ47" s="483">
        <f t="shared" si="25"/>
        <v>1</v>
      </c>
      <c r="BK47" s="769"/>
      <c r="BL47" s="487"/>
      <c r="BM47" s="485"/>
      <c r="BN47" s="653"/>
      <c r="BO47" s="666"/>
      <c r="BP47" s="653"/>
      <c r="BQ47" s="653"/>
      <c r="BR47" s="653"/>
      <c r="BS47" s="666"/>
      <c r="BT47" s="653"/>
      <c r="BU47" s="653"/>
      <c r="BV47" s="653"/>
      <c r="BW47" s="666"/>
      <c r="BX47" s="653"/>
      <c r="BY47" s="653"/>
      <c r="BZ47" s="653"/>
      <c r="CA47" s="666"/>
      <c r="CB47" s="653"/>
      <c r="CC47" s="653"/>
      <c r="CD47" s="653"/>
      <c r="CE47" s="666"/>
      <c r="CF47" s="653"/>
      <c r="CG47" s="653"/>
      <c r="CH47" s="653"/>
      <c r="CI47" s="666"/>
      <c r="CJ47" s="653"/>
      <c r="CK47" s="653"/>
      <c r="CL47" s="653"/>
      <c r="CM47" s="666"/>
      <c r="CN47" s="653"/>
      <c r="CO47" s="653"/>
      <c r="CP47" s="653"/>
      <c r="CQ47" s="666"/>
      <c r="CR47" s="653"/>
      <c r="CS47" s="653"/>
      <c r="CT47" s="653"/>
      <c r="CU47" s="485"/>
      <c r="CV47" s="485"/>
      <c r="CW47" s="485"/>
      <c r="CX47" s="485"/>
      <c r="CY47" s="485"/>
      <c r="CZ47" s="485"/>
      <c r="DA47" s="485"/>
      <c r="DB47" s="485"/>
      <c r="DC47" s="485"/>
      <c r="DD47" s="485"/>
      <c r="DE47" s="485"/>
      <c r="DF47" s="485"/>
    </row>
    <row r="48" spans="1:110" s="486" customFormat="1" ht="22.5" customHeight="1" x14ac:dyDescent="0.2">
      <c r="A48" s="472">
        <f t="shared" si="11"/>
        <v>42</v>
      </c>
      <c r="B48" s="240" t="s">
        <v>89</v>
      </c>
      <c r="C48" s="473" t="s">
        <v>65</v>
      </c>
      <c r="D48" s="264">
        <v>1</v>
      </c>
      <c r="E48" s="474"/>
      <c r="F48" s="474"/>
      <c r="G48" s="474"/>
      <c r="H48" s="474"/>
      <c r="I48" s="782">
        <v>1</v>
      </c>
      <c r="J48" s="779"/>
      <c r="K48" s="474"/>
      <c r="L48" s="474"/>
      <c r="M48" s="474"/>
      <c r="N48" s="474"/>
      <c r="O48" s="474"/>
      <c r="P48" s="474"/>
      <c r="Q48" s="475">
        <f t="shared" si="15"/>
        <v>1</v>
      </c>
      <c r="R48" s="241" t="s">
        <v>6</v>
      </c>
      <c r="S48" s="637">
        <v>290000</v>
      </c>
      <c r="T48" s="476"/>
      <c r="U48" s="476"/>
      <c r="V48" s="476"/>
      <c r="W48" s="476"/>
      <c r="X48" s="476">
        <v>250000</v>
      </c>
      <c r="Y48" s="476"/>
      <c r="Z48" s="476"/>
      <c r="AA48" s="476"/>
      <c r="AB48" s="476"/>
      <c r="AC48" s="476"/>
      <c r="AD48" s="476"/>
      <c r="AE48" s="476"/>
      <c r="AF48" s="477">
        <f t="shared" si="26"/>
        <v>290000</v>
      </c>
      <c r="AG48" s="638">
        <f t="shared" si="16"/>
        <v>0</v>
      </c>
      <c r="AH48" s="638">
        <f t="shared" si="17"/>
        <v>0</v>
      </c>
      <c r="AI48" s="638">
        <f t="shared" si="17"/>
        <v>0</v>
      </c>
      <c r="AJ48" s="638">
        <f t="shared" si="17"/>
        <v>0</v>
      </c>
      <c r="AK48" s="638">
        <f t="shared" si="17"/>
        <v>250000</v>
      </c>
      <c r="AL48" s="638">
        <f t="shared" si="17"/>
        <v>0</v>
      </c>
      <c r="AM48" s="638">
        <f t="shared" si="17"/>
        <v>0</v>
      </c>
      <c r="AN48" s="638">
        <f t="shared" si="17"/>
        <v>0</v>
      </c>
      <c r="AO48" s="638">
        <f t="shared" si="17"/>
        <v>0</v>
      </c>
      <c r="AP48" s="638">
        <f t="shared" si="17"/>
        <v>0</v>
      </c>
      <c r="AQ48" s="638">
        <f t="shared" si="17"/>
        <v>0</v>
      </c>
      <c r="AR48" s="638">
        <f t="shared" si="17"/>
        <v>0</v>
      </c>
      <c r="AS48" s="639">
        <f t="shared" si="18"/>
        <v>250000</v>
      </c>
      <c r="AT48" s="638">
        <f t="shared" si="19"/>
        <v>0</v>
      </c>
      <c r="AU48" s="638">
        <f t="shared" si="20"/>
        <v>0</v>
      </c>
      <c r="AV48" s="638">
        <f t="shared" si="20"/>
        <v>0</v>
      </c>
      <c r="AW48" s="638">
        <f t="shared" si="20"/>
        <v>0</v>
      </c>
      <c r="AX48" s="638">
        <f t="shared" si="20"/>
        <v>35000</v>
      </c>
      <c r="AY48" s="638">
        <f t="shared" si="20"/>
        <v>0</v>
      </c>
      <c r="AZ48" s="638">
        <f t="shared" si="20"/>
        <v>0</v>
      </c>
      <c r="BA48" s="638">
        <f t="shared" si="20"/>
        <v>0</v>
      </c>
      <c r="BB48" s="638">
        <f t="shared" si="20"/>
        <v>0</v>
      </c>
      <c r="BC48" s="638">
        <f t="shared" si="20"/>
        <v>0</v>
      </c>
      <c r="BD48" s="638">
        <f t="shared" si="20"/>
        <v>0</v>
      </c>
      <c r="BE48" s="638">
        <f t="shared" si="20"/>
        <v>0</v>
      </c>
      <c r="BF48" s="639">
        <f t="shared" si="21"/>
        <v>35000</v>
      </c>
      <c r="BG48" s="480">
        <f t="shared" si="22"/>
        <v>5000</v>
      </c>
      <c r="BH48" s="481">
        <f t="shared" si="23"/>
        <v>290000</v>
      </c>
      <c r="BI48" s="482">
        <f t="shared" si="24"/>
        <v>5000</v>
      </c>
      <c r="BJ48" s="483">
        <f t="shared" si="25"/>
        <v>1</v>
      </c>
      <c r="BK48" s="769"/>
      <c r="BL48" s="487"/>
      <c r="BM48" s="485"/>
      <c r="BN48" s="653"/>
      <c r="BO48" s="666"/>
      <c r="BP48" s="653"/>
      <c r="BQ48" s="653"/>
      <c r="BR48" s="653"/>
      <c r="BS48" s="666"/>
      <c r="BT48" s="653"/>
      <c r="BU48" s="653"/>
      <c r="BV48" s="653"/>
      <c r="BW48" s="666"/>
      <c r="BX48" s="653"/>
      <c r="BY48" s="653"/>
      <c r="BZ48" s="653"/>
      <c r="CA48" s="666"/>
      <c r="CB48" s="653"/>
      <c r="CC48" s="653"/>
      <c r="CD48" s="653"/>
      <c r="CE48" s="666"/>
      <c r="CF48" s="653"/>
      <c r="CG48" s="653"/>
      <c r="CH48" s="653"/>
      <c r="CI48" s="666"/>
      <c r="CJ48" s="653"/>
      <c r="CK48" s="653"/>
      <c r="CL48" s="653"/>
      <c r="CM48" s="666"/>
      <c r="CN48" s="653"/>
      <c r="CO48" s="653"/>
      <c r="CP48" s="653"/>
      <c r="CQ48" s="666"/>
      <c r="CR48" s="653"/>
      <c r="CS48" s="653"/>
      <c r="CT48" s="653"/>
      <c r="CU48" s="485"/>
      <c r="CV48" s="485"/>
      <c r="CW48" s="485"/>
      <c r="CX48" s="485"/>
      <c r="CY48" s="485"/>
      <c r="CZ48" s="485"/>
      <c r="DA48" s="485"/>
      <c r="DB48" s="485"/>
      <c r="DC48" s="485"/>
      <c r="DD48" s="485"/>
      <c r="DE48" s="485"/>
      <c r="DF48" s="485"/>
    </row>
    <row r="49" spans="1:110" s="486" customFormat="1" ht="22.5" customHeight="1" x14ac:dyDescent="0.2">
      <c r="A49" s="472">
        <f t="shared" si="11"/>
        <v>43</v>
      </c>
      <c r="B49" s="240" t="s">
        <v>21</v>
      </c>
      <c r="C49" s="473" t="s">
        <v>65</v>
      </c>
      <c r="D49" s="264">
        <v>4</v>
      </c>
      <c r="E49" s="474"/>
      <c r="F49" s="474"/>
      <c r="G49" s="474"/>
      <c r="H49" s="474"/>
      <c r="I49" s="782">
        <v>4</v>
      </c>
      <c r="J49" s="779"/>
      <c r="K49" s="474"/>
      <c r="L49" s="474"/>
      <c r="M49" s="474"/>
      <c r="N49" s="474"/>
      <c r="O49" s="474"/>
      <c r="P49" s="474"/>
      <c r="Q49" s="475">
        <f t="shared" si="15"/>
        <v>4</v>
      </c>
      <c r="R49" s="241" t="s">
        <v>6</v>
      </c>
      <c r="S49" s="637">
        <v>400000</v>
      </c>
      <c r="T49" s="476"/>
      <c r="U49" s="476"/>
      <c r="V49" s="476"/>
      <c r="W49" s="476"/>
      <c r="X49" s="476">
        <v>300000</v>
      </c>
      <c r="Y49" s="476"/>
      <c r="Z49" s="476"/>
      <c r="AA49" s="476"/>
      <c r="AB49" s="476"/>
      <c r="AC49" s="476"/>
      <c r="AD49" s="476"/>
      <c r="AE49" s="476"/>
      <c r="AF49" s="477">
        <f t="shared" si="26"/>
        <v>1600000</v>
      </c>
      <c r="AG49" s="638">
        <f t="shared" si="16"/>
        <v>0</v>
      </c>
      <c r="AH49" s="638">
        <f t="shared" si="17"/>
        <v>0</v>
      </c>
      <c r="AI49" s="638">
        <f t="shared" si="17"/>
        <v>0</v>
      </c>
      <c r="AJ49" s="638">
        <f t="shared" si="17"/>
        <v>0</v>
      </c>
      <c r="AK49" s="638">
        <f t="shared" si="17"/>
        <v>1200000</v>
      </c>
      <c r="AL49" s="638">
        <f t="shared" si="17"/>
        <v>0</v>
      </c>
      <c r="AM49" s="638">
        <f t="shared" si="17"/>
        <v>0</v>
      </c>
      <c r="AN49" s="638">
        <f t="shared" si="17"/>
        <v>0</v>
      </c>
      <c r="AO49" s="638">
        <f t="shared" si="17"/>
        <v>0</v>
      </c>
      <c r="AP49" s="638">
        <f t="shared" si="17"/>
        <v>0</v>
      </c>
      <c r="AQ49" s="638">
        <f t="shared" si="17"/>
        <v>0</v>
      </c>
      <c r="AR49" s="638">
        <f t="shared" si="17"/>
        <v>0</v>
      </c>
      <c r="AS49" s="639">
        <f t="shared" si="18"/>
        <v>1200000</v>
      </c>
      <c r="AT49" s="638">
        <f t="shared" si="19"/>
        <v>0</v>
      </c>
      <c r="AU49" s="638">
        <f t="shared" si="20"/>
        <v>0</v>
      </c>
      <c r="AV49" s="638">
        <f t="shared" si="20"/>
        <v>0</v>
      </c>
      <c r="AW49" s="638">
        <f t="shared" si="20"/>
        <v>0</v>
      </c>
      <c r="AX49" s="638">
        <f t="shared" si="20"/>
        <v>168000.00000000003</v>
      </c>
      <c r="AY49" s="638">
        <f t="shared" si="20"/>
        <v>0</v>
      </c>
      <c r="AZ49" s="638">
        <f t="shared" si="20"/>
        <v>0</v>
      </c>
      <c r="BA49" s="638">
        <f t="shared" si="20"/>
        <v>0</v>
      </c>
      <c r="BB49" s="638">
        <f t="shared" si="20"/>
        <v>0</v>
      </c>
      <c r="BC49" s="638">
        <f t="shared" si="20"/>
        <v>0</v>
      </c>
      <c r="BD49" s="638">
        <f t="shared" si="20"/>
        <v>0</v>
      </c>
      <c r="BE49" s="638">
        <f t="shared" si="20"/>
        <v>0</v>
      </c>
      <c r="BF49" s="639">
        <f t="shared" si="21"/>
        <v>168000.00000000003</v>
      </c>
      <c r="BG49" s="480">
        <f t="shared" si="22"/>
        <v>231999.99999999997</v>
      </c>
      <c r="BH49" s="481">
        <f t="shared" si="23"/>
        <v>1600000</v>
      </c>
      <c r="BI49" s="482">
        <f t="shared" si="24"/>
        <v>231999.99999999997</v>
      </c>
      <c r="BJ49" s="483">
        <f t="shared" si="25"/>
        <v>1</v>
      </c>
      <c r="BK49" s="769"/>
      <c r="BL49" s="487"/>
      <c r="BM49" s="485"/>
      <c r="BN49" s="653"/>
      <c r="BO49" s="666"/>
      <c r="BP49" s="653"/>
      <c r="BQ49" s="653"/>
      <c r="BR49" s="653"/>
      <c r="BS49" s="666"/>
      <c r="BT49" s="653"/>
      <c r="BU49" s="653"/>
      <c r="BV49" s="653"/>
      <c r="BW49" s="666"/>
      <c r="BX49" s="653"/>
      <c r="BY49" s="653"/>
      <c r="BZ49" s="653"/>
      <c r="CA49" s="666"/>
      <c r="CB49" s="653"/>
      <c r="CC49" s="653"/>
      <c r="CD49" s="653"/>
      <c r="CE49" s="666"/>
      <c r="CF49" s="653"/>
      <c r="CG49" s="653"/>
      <c r="CH49" s="653"/>
      <c r="CI49" s="666"/>
      <c r="CJ49" s="653"/>
      <c r="CK49" s="653"/>
      <c r="CL49" s="653"/>
      <c r="CM49" s="666"/>
      <c r="CN49" s="653"/>
      <c r="CO49" s="653"/>
      <c r="CP49" s="653"/>
      <c r="CQ49" s="666"/>
      <c r="CR49" s="653"/>
      <c r="CS49" s="653"/>
      <c r="CT49" s="653"/>
      <c r="CU49" s="485"/>
      <c r="CV49" s="485"/>
      <c r="CW49" s="485"/>
      <c r="CX49" s="485"/>
      <c r="CY49" s="485"/>
      <c r="CZ49" s="485"/>
      <c r="DA49" s="485"/>
      <c r="DB49" s="485"/>
      <c r="DC49" s="485"/>
      <c r="DD49" s="485"/>
      <c r="DE49" s="485"/>
      <c r="DF49" s="485"/>
    </row>
    <row r="50" spans="1:110" s="486" customFormat="1" ht="22.5" customHeight="1" x14ac:dyDescent="0.2">
      <c r="A50" s="472">
        <f t="shared" si="11"/>
        <v>44</v>
      </c>
      <c r="B50" s="240" t="s">
        <v>31</v>
      </c>
      <c r="C50" s="473" t="s">
        <v>65</v>
      </c>
      <c r="D50" s="264">
        <v>4</v>
      </c>
      <c r="E50" s="474"/>
      <c r="F50" s="474"/>
      <c r="G50" s="474"/>
      <c r="H50" s="474"/>
      <c r="I50" s="782">
        <v>4</v>
      </c>
      <c r="J50" s="779"/>
      <c r="K50" s="474"/>
      <c r="L50" s="474"/>
      <c r="M50" s="474"/>
      <c r="N50" s="474"/>
      <c r="O50" s="474"/>
      <c r="P50" s="474"/>
      <c r="Q50" s="475">
        <f t="shared" si="15"/>
        <v>4</v>
      </c>
      <c r="R50" s="241" t="s">
        <v>6</v>
      </c>
      <c r="S50" s="637">
        <v>270000</v>
      </c>
      <c r="T50" s="476"/>
      <c r="U50" s="476"/>
      <c r="V50" s="476"/>
      <c r="W50" s="476"/>
      <c r="X50" s="476">
        <v>200000</v>
      </c>
      <c r="Y50" s="476"/>
      <c r="Z50" s="476"/>
      <c r="AA50" s="476"/>
      <c r="AB50" s="476"/>
      <c r="AC50" s="476"/>
      <c r="AD50" s="476"/>
      <c r="AE50" s="476"/>
      <c r="AF50" s="477">
        <f t="shared" si="26"/>
        <v>1080000</v>
      </c>
      <c r="AG50" s="638">
        <f t="shared" si="16"/>
        <v>0</v>
      </c>
      <c r="AH50" s="638">
        <f t="shared" si="17"/>
        <v>0</v>
      </c>
      <c r="AI50" s="638">
        <f t="shared" si="17"/>
        <v>0</v>
      </c>
      <c r="AJ50" s="638">
        <f t="shared" si="17"/>
        <v>0</v>
      </c>
      <c r="AK50" s="638">
        <f t="shared" si="17"/>
        <v>800000</v>
      </c>
      <c r="AL50" s="638">
        <f t="shared" si="17"/>
        <v>0</v>
      </c>
      <c r="AM50" s="638">
        <f t="shared" si="17"/>
        <v>0</v>
      </c>
      <c r="AN50" s="638">
        <f t="shared" si="17"/>
        <v>0</v>
      </c>
      <c r="AO50" s="638">
        <f t="shared" si="17"/>
        <v>0</v>
      </c>
      <c r="AP50" s="638">
        <f t="shared" si="17"/>
        <v>0</v>
      </c>
      <c r="AQ50" s="638">
        <f t="shared" si="17"/>
        <v>0</v>
      </c>
      <c r="AR50" s="638">
        <f t="shared" si="17"/>
        <v>0</v>
      </c>
      <c r="AS50" s="639">
        <f t="shared" si="18"/>
        <v>800000</v>
      </c>
      <c r="AT50" s="638">
        <f t="shared" si="19"/>
        <v>0</v>
      </c>
      <c r="AU50" s="638">
        <f t="shared" si="20"/>
        <v>0</v>
      </c>
      <c r="AV50" s="638">
        <f t="shared" si="20"/>
        <v>0</v>
      </c>
      <c r="AW50" s="638">
        <f t="shared" si="20"/>
        <v>0</v>
      </c>
      <c r="AX50" s="638">
        <f t="shared" si="20"/>
        <v>112000.00000000001</v>
      </c>
      <c r="AY50" s="638">
        <f t="shared" si="20"/>
        <v>0</v>
      </c>
      <c r="AZ50" s="638">
        <f t="shared" si="20"/>
        <v>0</v>
      </c>
      <c r="BA50" s="638">
        <f t="shared" si="20"/>
        <v>0</v>
      </c>
      <c r="BB50" s="638">
        <f t="shared" si="20"/>
        <v>0</v>
      </c>
      <c r="BC50" s="638">
        <f t="shared" si="20"/>
        <v>0</v>
      </c>
      <c r="BD50" s="638">
        <f t="shared" si="20"/>
        <v>0</v>
      </c>
      <c r="BE50" s="638">
        <f t="shared" si="20"/>
        <v>0</v>
      </c>
      <c r="BF50" s="639">
        <f t="shared" si="21"/>
        <v>112000.00000000001</v>
      </c>
      <c r="BG50" s="480">
        <f t="shared" si="22"/>
        <v>168000</v>
      </c>
      <c r="BH50" s="481">
        <f t="shared" si="23"/>
        <v>1080000</v>
      </c>
      <c r="BI50" s="482">
        <f t="shared" si="24"/>
        <v>168000</v>
      </c>
      <c r="BJ50" s="483">
        <f t="shared" si="25"/>
        <v>1</v>
      </c>
      <c r="BK50" s="769"/>
      <c r="BL50" s="487"/>
      <c r="BM50" s="485"/>
      <c r="BN50" s="653"/>
      <c r="BO50" s="666"/>
      <c r="BP50" s="653"/>
      <c r="BQ50" s="653"/>
      <c r="BR50" s="653"/>
      <c r="BS50" s="666"/>
      <c r="BT50" s="653"/>
      <c r="BU50" s="653"/>
      <c r="BV50" s="653"/>
      <c r="BW50" s="666"/>
      <c r="BX50" s="653"/>
      <c r="BY50" s="653"/>
      <c r="BZ50" s="653"/>
      <c r="CA50" s="666"/>
      <c r="CB50" s="653"/>
      <c r="CC50" s="653"/>
      <c r="CD50" s="653"/>
      <c r="CE50" s="666"/>
      <c r="CF50" s="653"/>
      <c r="CG50" s="653"/>
      <c r="CH50" s="653"/>
      <c r="CI50" s="666"/>
      <c r="CJ50" s="653"/>
      <c r="CK50" s="653"/>
      <c r="CL50" s="653"/>
      <c r="CM50" s="666"/>
      <c r="CN50" s="653"/>
      <c r="CO50" s="653"/>
      <c r="CP50" s="653"/>
      <c r="CQ50" s="666"/>
      <c r="CR50" s="653"/>
      <c r="CS50" s="653"/>
      <c r="CT50" s="653"/>
      <c r="CU50" s="485"/>
      <c r="CV50" s="485"/>
      <c r="CW50" s="485"/>
      <c r="CX50" s="485"/>
      <c r="CY50" s="485"/>
      <c r="CZ50" s="485"/>
      <c r="DA50" s="485"/>
      <c r="DB50" s="485"/>
      <c r="DC50" s="485"/>
      <c r="DD50" s="485"/>
      <c r="DE50" s="485"/>
      <c r="DF50" s="485"/>
    </row>
    <row r="51" spans="1:110" s="486" customFormat="1" ht="22.5" customHeight="1" x14ac:dyDescent="0.2">
      <c r="A51" s="472">
        <f t="shared" si="11"/>
        <v>45</v>
      </c>
      <c r="B51" s="240" t="s">
        <v>503</v>
      </c>
      <c r="C51" s="473" t="s">
        <v>65</v>
      </c>
      <c r="D51" s="264">
        <v>250</v>
      </c>
      <c r="E51" s="474"/>
      <c r="F51" s="474"/>
      <c r="G51" s="474"/>
      <c r="H51" s="474"/>
      <c r="I51" s="779">
        <v>200</v>
      </c>
      <c r="J51" s="779">
        <v>50</v>
      </c>
      <c r="K51" s="474"/>
      <c r="L51" s="474"/>
      <c r="M51" s="474"/>
      <c r="N51" s="474"/>
      <c r="O51" s="474"/>
      <c r="P51" s="474"/>
      <c r="Q51" s="475">
        <f t="shared" si="15"/>
        <v>250</v>
      </c>
      <c r="R51" s="241" t="s">
        <v>33</v>
      </c>
      <c r="S51" s="637">
        <v>30000</v>
      </c>
      <c r="T51" s="476"/>
      <c r="U51" s="476"/>
      <c r="V51" s="476"/>
      <c r="W51" s="476"/>
      <c r="X51" s="476">
        <v>24000</v>
      </c>
      <c r="Y51" s="476">
        <v>24000</v>
      </c>
      <c r="Z51" s="476"/>
      <c r="AA51" s="476"/>
      <c r="AB51" s="476"/>
      <c r="AC51" s="476"/>
      <c r="AD51" s="476"/>
      <c r="AE51" s="476"/>
      <c r="AF51" s="477">
        <f t="shared" si="26"/>
        <v>7500000</v>
      </c>
      <c r="AG51" s="638">
        <f t="shared" si="16"/>
        <v>0</v>
      </c>
      <c r="AH51" s="638">
        <f t="shared" si="17"/>
        <v>0</v>
      </c>
      <c r="AI51" s="638">
        <f t="shared" si="17"/>
        <v>0</v>
      </c>
      <c r="AJ51" s="638">
        <f t="shared" si="17"/>
        <v>0</v>
      </c>
      <c r="AK51" s="638">
        <f t="shared" si="17"/>
        <v>4800000</v>
      </c>
      <c r="AL51" s="638">
        <f t="shared" si="17"/>
        <v>1200000</v>
      </c>
      <c r="AM51" s="638">
        <f t="shared" si="17"/>
        <v>0</v>
      </c>
      <c r="AN51" s="638">
        <f t="shared" si="17"/>
        <v>0</v>
      </c>
      <c r="AO51" s="638">
        <f t="shared" si="17"/>
        <v>0</v>
      </c>
      <c r="AP51" s="638">
        <f t="shared" si="17"/>
        <v>0</v>
      </c>
      <c r="AQ51" s="638">
        <f t="shared" si="17"/>
        <v>0</v>
      </c>
      <c r="AR51" s="638">
        <f t="shared" si="17"/>
        <v>0</v>
      </c>
      <c r="AS51" s="639">
        <f t="shared" si="18"/>
        <v>6000000</v>
      </c>
      <c r="AT51" s="638">
        <f t="shared" si="19"/>
        <v>0</v>
      </c>
      <c r="AU51" s="638">
        <f t="shared" si="20"/>
        <v>0</v>
      </c>
      <c r="AV51" s="638">
        <f t="shared" si="20"/>
        <v>0</v>
      </c>
      <c r="AW51" s="638">
        <f t="shared" si="20"/>
        <v>0</v>
      </c>
      <c r="AX51" s="638">
        <f t="shared" si="20"/>
        <v>672000.00000000012</v>
      </c>
      <c r="AY51" s="638">
        <f t="shared" si="20"/>
        <v>168000.00000000003</v>
      </c>
      <c r="AZ51" s="638">
        <f t="shared" si="20"/>
        <v>0</v>
      </c>
      <c r="BA51" s="638">
        <f t="shared" si="20"/>
        <v>0</v>
      </c>
      <c r="BB51" s="638">
        <f t="shared" si="20"/>
        <v>0</v>
      </c>
      <c r="BC51" s="638">
        <f t="shared" si="20"/>
        <v>0</v>
      </c>
      <c r="BD51" s="638">
        <f t="shared" si="20"/>
        <v>0</v>
      </c>
      <c r="BE51" s="638">
        <f t="shared" si="20"/>
        <v>0</v>
      </c>
      <c r="BF51" s="639">
        <f t="shared" si="21"/>
        <v>840000.00000000012</v>
      </c>
      <c r="BG51" s="480">
        <f t="shared" si="22"/>
        <v>659999.99999999988</v>
      </c>
      <c r="BH51" s="481">
        <f t="shared" si="23"/>
        <v>7500000</v>
      </c>
      <c r="BI51" s="482">
        <f t="shared" si="24"/>
        <v>659999.99999999988</v>
      </c>
      <c r="BJ51" s="483">
        <f t="shared" si="25"/>
        <v>1</v>
      </c>
      <c r="BK51" s="769"/>
      <c r="BL51" s="487"/>
      <c r="BM51" s="485"/>
      <c r="BN51" s="653"/>
      <c r="BO51" s="666"/>
      <c r="BP51" s="653"/>
      <c r="BQ51" s="653"/>
      <c r="BR51" s="653"/>
      <c r="BS51" s="666"/>
      <c r="BT51" s="653"/>
      <c r="BU51" s="653"/>
      <c r="BV51" s="653"/>
      <c r="BW51" s="666"/>
      <c r="BX51" s="653"/>
      <c r="BY51" s="653"/>
      <c r="BZ51" s="653"/>
      <c r="CA51" s="666"/>
      <c r="CB51" s="653"/>
      <c r="CC51" s="653"/>
      <c r="CD51" s="653"/>
      <c r="CE51" s="666"/>
      <c r="CF51" s="653"/>
      <c r="CG51" s="653"/>
      <c r="CH51" s="653"/>
      <c r="CI51" s="666"/>
      <c r="CJ51" s="653"/>
      <c r="CK51" s="653"/>
      <c r="CL51" s="653"/>
      <c r="CM51" s="666"/>
      <c r="CN51" s="653"/>
      <c r="CO51" s="653"/>
      <c r="CP51" s="653"/>
      <c r="CQ51" s="666"/>
      <c r="CR51" s="653"/>
      <c r="CS51" s="653"/>
      <c r="CT51" s="653"/>
      <c r="CU51" s="485"/>
      <c r="CV51" s="485"/>
      <c r="CW51" s="485"/>
      <c r="CX51" s="485"/>
      <c r="CY51" s="485"/>
      <c r="CZ51" s="485"/>
      <c r="DA51" s="485"/>
      <c r="DB51" s="485"/>
      <c r="DC51" s="485"/>
      <c r="DD51" s="485"/>
      <c r="DE51" s="485"/>
      <c r="DF51" s="485"/>
    </row>
    <row r="52" spans="1:110" s="486" customFormat="1" ht="22.5" customHeight="1" x14ac:dyDescent="0.2">
      <c r="A52" s="472">
        <f t="shared" si="11"/>
        <v>46</v>
      </c>
      <c r="B52" s="240" t="s">
        <v>504</v>
      </c>
      <c r="C52" s="473" t="s">
        <v>65</v>
      </c>
      <c r="D52" s="264">
        <v>150</v>
      </c>
      <c r="E52" s="474"/>
      <c r="F52" s="474"/>
      <c r="G52" s="474"/>
      <c r="H52" s="474"/>
      <c r="I52" s="779">
        <v>100</v>
      </c>
      <c r="J52" s="779">
        <v>50</v>
      </c>
      <c r="K52" s="474"/>
      <c r="L52" s="474"/>
      <c r="M52" s="474"/>
      <c r="N52" s="474"/>
      <c r="O52" s="474"/>
      <c r="P52" s="474"/>
      <c r="Q52" s="475">
        <f t="shared" si="15"/>
        <v>150</v>
      </c>
      <c r="R52" s="241" t="s">
        <v>33</v>
      </c>
      <c r="S52" s="637">
        <v>35000</v>
      </c>
      <c r="T52" s="476"/>
      <c r="U52" s="476"/>
      <c r="V52" s="476"/>
      <c r="W52" s="476"/>
      <c r="X52" s="476">
        <v>30000</v>
      </c>
      <c r="Y52" s="476">
        <v>30000</v>
      </c>
      <c r="Z52" s="476"/>
      <c r="AA52" s="476"/>
      <c r="AB52" s="476"/>
      <c r="AC52" s="476"/>
      <c r="AD52" s="476"/>
      <c r="AE52" s="476"/>
      <c r="AF52" s="477">
        <f t="shared" si="26"/>
        <v>5250000</v>
      </c>
      <c r="AG52" s="638">
        <f t="shared" si="16"/>
        <v>0</v>
      </c>
      <c r="AH52" s="638">
        <f t="shared" si="17"/>
        <v>0</v>
      </c>
      <c r="AI52" s="638">
        <f t="shared" si="17"/>
        <v>0</v>
      </c>
      <c r="AJ52" s="638">
        <f t="shared" si="17"/>
        <v>0</v>
      </c>
      <c r="AK52" s="638">
        <f t="shared" si="17"/>
        <v>3000000</v>
      </c>
      <c r="AL52" s="638">
        <f t="shared" si="17"/>
        <v>1500000</v>
      </c>
      <c r="AM52" s="638">
        <f t="shared" si="17"/>
        <v>0</v>
      </c>
      <c r="AN52" s="638">
        <f t="shared" si="17"/>
        <v>0</v>
      </c>
      <c r="AO52" s="638">
        <f t="shared" si="17"/>
        <v>0</v>
      </c>
      <c r="AP52" s="638">
        <f t="shared" si="17"/>
        <v>0</v>
      </c>
      <c r="AQ52" s="638">
        <f t="shared" si="17"/>
        <v>0</v>
      </c>
      <c r="AR52" s="638">
        <f t="shared" si="17"/>
        <v>0</v>
      </c>
      <c r="AS52" s="639">
        <f t="shared" si="18"/>
        <v>4500000</v>
      </c>
      <c r="AT52" s="638">
        <f t="shared" si="19"/>
        <v>0</v>
      </c>
      <c r="AU52" s="638">
        <f t="shared" si="20"/>
        <v>0</v>
      </c>
      <c r="AV52" s="638">
        <f t="shared" si="20"/>
        <v>0</v>
      </c>
      <c r="AW52" s="638">
        <f t="shared" si="20"/>
        <v>0</v>
      </c>
      <c r="AX52" s="638">
        <f t="shared" si="20"/>
        <v>420000.00000000006</v>
      </c>
      <c r="AY52" s="638">
        <f t="shared" si="20"/>
        <v>210000.00000000003</v>
      </c>
      <c r="AZ52" s="638">
        <f t="shared" si="20"/>
        <v>0</v>
      </c>
      <c r="BA52" s="638">
        <f t="shared" si="20"/>
        <v>0</v>
      </c>
      <c r="BB52" s="638">
        <f t="shared" si="20"/>
        <v>0</v>
      </c>
      <c r="BC52" s="638">
        <f t="shared" si="20"/>
        <v>0</v>
      </c>
      <c r="BD52" s="638">
        <f t="shared" si="20"/>
        <v>0</v>
      </c>
      <c r="BE52" s="638">
        <f t="shared" si="20"/>
        <v>0</v>
      </c>
      <c r="BF52" s="639">
        <f t="shared" si="21"/>
        <v>630000.00000000012</v>
      </c>
      <c r="BG52" s="480">
        <f t="shared" si="22"/>
        <v>119999.99999999988</v>
      </c>
      <c r="BH52" s="481">
        <f t="shared" si="23"/>
        <v>5250000</v>
      </c>
      <c r="BI52" s="482">
        <f t="shared" si="24"/>
        <v>119999.99999999988</v>
      </c>
      <c r="BJ52" s="483">
        <f t="shared" si="25"/>
        <v>1</v>
      </c>
      <c r="BK52" s="769"/>
      <c r="BL52" s="487"/>
      <c r="BM52" s="485"/>
      <c r="BN52" s="653"/>
      <c r="BO52" s="666"/>
      <c r="BP52" s="653"/>
      <c r="BQ52" s="653"/>
      <c r="BR52" s="653"/>
      <c r="BS52" s="666"/>
      <c r="BT52" s="653"/>
      <c r="BU52" s="653"/>
      <c r="BV52" s="653"/>
      <c r="BW52" s="666"/>
      <c r="BX52" s="653"/>
      <c r="BY52" s="653"/>
      <c r="BZ52" s="653"/>
      <c r="CA52" s="666"/>
      <c r="CB52" s="653"/>
      <c r="CC52" s="653"/>
      <c r="CD52" s="653"/>
      <c r="CE52" s="666"/>
      <c r="CF52" s="653"/>
      <c r="CG52" s="653"/>
      <c r="CH52" s="653"/>
      <c r="CI52" s="666"/>
      <c r="CJ52" s="653"/>
      <c r="CK52" s="653"/>
      <c r="CL52" s="653"/>
      <c r="CM52" s="666"/>
      <c r="CN52" s="653"/>
      <c r="CO52" s="653"/>
      <c r="CP52" s="653"/>
      <c r="CQ52" s="666"/>
      <c r="CR52" s="653"/>
      <c r="CS52" s="653"/>
      <c r="CT52" s="653"/>
      <c r="CU52" s="485"/>
      <c r="CV52" s="485"/>
      <c r="CW52" s="485"/>
      <c r="CX52" s="485"/>
      <c r="CY52" s="485"/>
      <c r="CZ52" s="485"/>
      <c r="DA52" s="485"/>
      <c r="DB52" s="485"/>
      <c r="DC52" s="485"/>
      <c r="DD52" s="485"/>
      <c r="DE52" s="485"/>
      <c r="DF52" s="485"/>
    </row>
    <row r="53" spans="1:110" s="486" customFormat="1" ht="22.5" customHeight="1" x14ac:dyDescent="0.2">
      <c r="A53" s="472">
        <f t="shared" si="11"/>
        <v>47</v>
      </c>
      <c r="B53" s="240" t="s">
        <v>505</v>
      </c>
      <c r="C53" s="473" t="s">
        <v>65</v>
      </c>
      <c r="D53" s="264">
        <v>360</v>
      </c>
      <c r="E53" s="474"/>
      <c r="F53" s="474"/>
      <c r="G53" s="474"/>
      <c r="H53" s="474"/>
      <c r="I53" s="779">
        <v>300</v>
      </c>
      <c r="J53" s="779">
        <v>50</v>
      </c>
      <c r="K53" s="474"/>
      <c r="L53" s="474"/>
      <c r="M53" s="474"/>
      <c r="N53" s="474"/>
      <c r="O53" s="474"/>
      <c r="P53" s="474"/>
      <c r="Q53" s="475">
        <v>360</v>
      </c>
      <c r="R53" s="241" t="s">
        <v>42</v>
      </c>
      <c r="S53" s="637">
        <v>100000</v>
      </c>
      <c r="T53" s="476"/>
      <c r="U53" s="476"/>
      <c r="V53" s="476"/>
      <c r="W53" s="476"/>
      <c r="X53" s="476">
        <v>81000</v>
      </c>
      <c r="Y53" s="476">
        <v>81000</v>
      </c>
      <c r="Z53" s="476"/>
      <c r="AA53" s="476"/>
      <c r="AB53" s="476"/>
      <c r="AC53" s="476"/>
      <c r="AD53" s="476"/>
      <c r="AE53" s="476"/>
      <c r="AF53" s="477">
        <f t="shared" si="26"/>
        <v>36000000</v>
      </c>
      <c r="AG53" s="638">
        <f t="shared" si="16"/>
        <v>0</v>
      </c>
      <c r="AH53" s="638">
        <f t="shared" si="17"/>
        <v>0</v>
      </c>
      <c r="AI53" s="638">
        <f t="shared" si="17"/>
        <v>0</v>
      </c>
      <c r="AJ53" s="638">
        <f t="shared" si="17"/>
        <v>0</v>
      </c>
      <c r="AK53" s="638">
        <f t="shared" si="17"/>
        <v>24300000</v>
      </c>
      <c r="AL53" s="638">
        <f t="shared" si="17"/>
        <v>4050000</v>
      </c>
      <c r="AM53" s="638">
        <f t="shared" si="17"/>
        <v>0</v>
      </c>
      <c r="AN53" s="638">
        <f t="shared" si="17"/>
        <v>0</v>
      </c>
      <c r="AO53" s="638">
        <f t="shared" si="17"/>
        <v>0</v>
      </c>
      <c r="AP53" s="638">
        <f t="shared" si="17"/>
        <v>0</v>
      </c>
      <c r="AQ53" s="638">
        <f t="shared" si="17"/>
        <v>0</v>
      </c>
      <c r="AR53" s="638">
        <f t="shared" si="17"/>
        <v>0</v>
      </c>
      <c r="AS53" s="639">
        <f t="shared" si="18"/>
        <v>28350000</v>
      </c>
      <c r="AT53" s="638">
        <f t="shared" si="19"/>
        <v>0</v>
      </c>
      <c r="AU53" s="638">
        <f t="shared" si="20"/>
        <v>0</v>
      </c>
      <c r="AV53" s="638">
        <f t="shared" si="20"/>
        <v>0</v>
      </c>
      <c r="AW53" s="638">
        <f t="shared" si="20"/>
        <v>0</v>
      </c>
      <c r="AX53" s="638">
        <f t="shared" si="20"/>
        <v>3402000.0000000005</v>
      </c>
      <c r="AY53" s="638">
        <f t="shared" si="20"/>
        <v>567000</v>
      </c>
      <c r="AZ53" s="638">
        <f t="shared" si="20"/>
        <v>0</v>
      </c>
      <c r="BA53" s="638">
        <f t="shared" si="20"/>
        <v>0</v>
      </c>
      <c r="BB53" s="638">
        <f t="shared" si="20"/>
        <v>0</v>
      </c>
      <c r="BC53" s="638">
        <f t="shared" si="20"/>
        <v>0</v>
      </c>
      <c r="BD53" s="638">
        <f t="shared" si="20"/>
        <v>0</v>
      </c>
      <c r="BE53" s="638">
        <f t="shared" si="20"/>
        <v>0</v>
      </c>
      <c r="BF53" s="639">
        <f t="shared" si="21"/>
        <v>3969000.0000000005</v>
      </c>
      <c r="BG53" s="480">
        <f t="shared" si="22"/>
        <v>3680999.9999999995</v>
      </c>
      <c r="BH53" s="481">
        <f t="shared" si="23"/>
        <v>36000000</v>
      </c>
      <c r="BI53" s="482">
        <f t="shared" si="24"/>
        <v>3680999.9999999995</v>
      </c>
      <c r="BJ53" s="483">
        <f t="shared" si="25"/>
        <v>1</v>
      </c>
      <c r="BK53" s="769"/>
      <c r="BL53" s="487"/>
      <c r="BM53" s="485"/>
      <c r="BN53" s="653"/>
      <c r="BO53" s="666"/>
      <c r="BP53" s="653"/>
      <c r="BQ53" s="653"/>
      <c r="BR53" s="653"/>
      <c r="BS53" s="666"/>
      <c r="BT53" s="653"/>
      <c r="BU53" s="653"/>
      <c r="BV53" s="653"/>
      <c r="BW53" s="666"/>
      <c r="BX53" s="653"/>
      <c r="BY53" s="653"/>
      <c r="BZ53" s="653"/>
      <c r="CA53" s="666"/>
      <c r="CB53" s="653"/>
      <c r="CC53" s="653"/>
      <c r="CD53" s="653"/>
      <c r="CE53" s="666"/>
      <c r="CF53" s="653"/>
      <c r="CG53" s="653"/>
      <c r="CH53" s="653"/>
      <c r="CI53" s="666"/>
      <c r="CJ53" s="653"/>
      <c r="CK53" s="653"/>
      <c r="CL53" s="653"/>
      <c r="CM53" s="666"/>
      <c r="CN53" s="653"/>
      <c r="CO53" s="653"/>
      <c r="CP53" s="653"/>
      <c r="CQ53" s="666"/>
      <c r="CR53" s="653"/>
      <c r="CS53" s="653"/>
      <c r="CT53" s="653"/>
      <c r="CU53" s="485"/>
      <c r="CV53" s="485"/>
      <c r="CW53" s="485"/>
      <c r="CX53" s="485"/>
      <c r="CY53" s="485"/>
      <c r="CZ53" s="485"/>
      <c r="DA53" s="485"/>
      <c r="DB53" s="485"/>
      <c r="DC53" s="485"/>
      <c r="DD53" s="485"/>
      <c r="DE53" s="485"/>
      <c r="DF53" s="485"/>
    </row>
    <row r="54" spans="1:110" s="486" customFormat="1" ht="22.5" customHeight="1" x14ac:dyDescent="0.2">
      <c r="A54" s="472">
        <f t="shared" si="11"/>
        <v>48</v>
      </c>
      <c r="B54" s="240" t="s">
        <v>506</v>
      </c>
      <c r="C54" s="473" t="s">
        <v>65</v>
      </c>
      <c r="D54" s="264">
        <v>160</v>
      </c>
      <c r="E54" s="474"/>
      <c r="F54" s="474"/>
      <c r="G54" s="474"/>
      <c r="H54" s="474"/>
      <c r="I54" s="779">
        <v>150</v>
      </c>
      <c r="J54" s="779"/>
      <c r="K54" s="474"/>
      <c r="L54" s="474"/>
      <c r="M54" s="474"/>
      <c r="N54" s="474"/>
      <c r="O54" s="474"/>
      <c r="P54" s="474"/>
      <c r="Q54" s="475">
        <f t="shared" si="15"/>
        <v>150</v>
      </c>
      <c r="R54" s="241" t="s">
        <v>33</v>
      </c>
      <c r="S54" s="637">
        <v>80000</v>
      </c>
      <c r="T54" s="476"/>
      <c r="U54" s="476"/>
      <c r="V54" s="476"/>
      <c r="W54" s="476"/>
      <c r="X54" s="476">
        <v>65000</v>
      </c>
      <c r="Y54" s="476"/>
      <c r="Z54" s="476"/>
      <c r="AA54" s="476"/>
      <c r="AB54" s="476"/>
      <c r="AC54" s="476"/>
      <c r="AD54" s="476"/>
      <c r="AE54" s="476"/>
      <c r="AF54" s="477">
        <f t="shared" si="26"/>
        <v>12000000</v>
      </c>
      <c r="AG54" s="638">
        <f t="shared" si="16"/>
        <v>0</v>
      </c>
      <c r="AH54" s="638">
        <f t="shared" si="17"/>
        <v>0</v>
      </c>
      <c r="AI54" s="638">
        <f t="shared" si="17"/>
        <v>0</v>
      </c>
      <c r="AJ54" s="638">
        <f t="shared" si="17"/>
        <v>0</v>
      </c>
      <c r="AK54" s="638">
        <f t="shared" si="17"/>
        <v>9750000</v>
      </c>
      <c r="AL54" s="638">
        <f t="shared" si="17"/>
        <v>0</v>
      </c>
      <c r="AM54" s="638">
        <f t="shared" si="17"/>
        <v>0</v>
      </c>
      <c r="AN54" s="638">
        <f t="shared" si="17"/>
        <v>0</v>
      </c>
      <c r="AO54" s="638">
        <f t="shared" si="17"/>
        <v>0</v>
      </c>
      <c r="AP54" s="638">
        <f t="shared" si="17"/>
        <v>0</v>
      </c>
      <c r="AQ54" s="638">
        <f t="shared" si="17"/>
        <v>0</v>
      </c>
      <c r="AR54" s="638">
        <f t="shared" si="17"/>
        <v>0</v>
      </c>
      <c r="AS54" s="639">
        <f t="shared" si="18"/>
        <v>9750000</v>
      </c>
      <c r="AT54" s="638">
        <f t="shared" si="19"/>
        <v>0</v>
      </c>
      <c r="AU54" s="638">
        <f t="shared" si="20"/>
        <v>0</v>
      </c>
      <c r="AV54" s="638">
        <f t="shared" si="20"/>
        <v>0</v>
      </c>
      <c r="AW54" s="638">
        <f t="shared" si="20"/>
        <v>0</v>
      </c>
      <c r="AX54" s="638">
        <f t="shared" si="20"/>
        <v>1365000.0000000002</v>
      </c>
      <c r="AY54" s="638">
        <f t="shared" si="20"/>
        <v>0</v>
      </c>
      <c r="AZ54" s="638">
        <f t="shared" si="20"/>
        <v>0</v>
      </c>
      <c r="BA54" s="638">
        <f t="shared" si="20"/>
        <v>0</v>
      </c>
      <c r="BB54" s="638">
        <f t="shared" si="20"/>
        <v>0</v>
      </c>
      <c r="BC54" s="638">
        <f t="shared" si="20"/>
        <v>0</v>
      </c>
      <c r="BD54" s="638">
        <f t="shared" si="20"/>
        <v>0</v>
      </c>
      <c r="BE54" s="638">
        <f t="shared" si="20"/>
        <v>0</v>
      </c>
      <c r="BF54" s="639">
        <f t="shared" si="21"/>
        <v>1365000.0000000002</v>
      </c>
      <c r="BG54" s="480">
        <f t="shared" si="22"/>
        <v>884999.99999999977</v>
      </c>
      <c r="BH54" s="481">
        <f t="shared" si="23"/>
        <v>12800000</v>
      </c>
      <c r="BI54" s="482">
        <f t="shared" si="24"/>
        <v>1684999.9999999998</v>
      </c>
      <c r="BJ54" s="483">
        <f t="shared" si="25"/>
        <v>0.9375</v>
      </c>
      <c r="BK54" s="769"/>
      <c r="BL54" s="699"/>
      <c r="BM54" s="485"/>
      <c r="BN54" s="653"/>
      <c r="BO54" s="666"/>
      <c r="BP54" s="653"/>
      <c r="BQ54" s="653"/>
      <c r="BR54" s="653"/>
      <c r="BS54" s="666"/>
      <c r="BT54" s="653"/>
      <c r="BU54" s="653"/>
      <c r="BV54" s="653"/>
      <c r="BW54" s="666"/>
      <c r="BX54" s="653"/>
      <c r="BY54" s="653"/>
      <c r="BZ54" s="653"/>
      <c r="CA54" s="666"/>
      <c r="CB54" s="653"/>
      <c r="CC54" s="653"/>
      <c r="CD54" s="653"/>
      <c r="CE54" s="666"/>
      <c r="CF54" s="653"/>
      <c r="CG54" s="653"/>
      <c r="CH54" s="653"/>
      <c r="CI54" s="666"/>
      <c r="CJ54" s="653"/>
      <c r="CK54" s="653"/>
      <c r="CL54" s="653"/>
      <c r="CM54" s="666"/>
      <c r="CN54" s="653"/>
      <c r="CO54" s="653"/>
      <c r="CP54" s="653"/>
      <c r="CQ54" s="666"/>
      <c r="CR54" s="653"/>
      <c r="CS54" s="653"/>
      <c r="CT54" s="653"/>
      <c r="CU54" s="485"/>
      <c r="CV54" s="485"/>
      <c r="CW54" s="485"/>
      <c r="CX54" s="485"/>
      <c r="CY54" s="485"/>
      <c r="CZ54" s="485"/>
      <c r="DA54" s="485"/>
      <c r="DB54" s="485"/>
      <c r="DC54" s="485"/>
      <c r="DD54" s="485"/>
      <c r="DE54" s="485"/>
      <c r="DF54" s="485"/>
    </row>
    <row r="55" spans="1:110" s="486" customFormat="1" ht="22.5" customHeight="1" x14ac:dyDescent="0.2">
      <c r="A55" s="472">
        <f t="shared" si="11"/>
        <v>49</v>
      </c>
      <c r="B55" s="240" t="s">
        <v>507</v>
      </c>
      <c r="C55" s="473" t="s">
        <v>65</v>
      </c>
      <c r="D55" s="264">
        <v>10</v>
      </c>
      <c r="E55" s="474"/>
      <c r="F55" s="474"/>
      <c r="G55" s="474"/>
      <c r="H55" s="474"/>
      <c r="I55" s="779">
        <v>10</v>
      </c>
      <c r="J55" s="779"/>
      <c r="K55" s="474"/>
      <c r="L55" s="474"/>
      <c r="M55" s="474"/>
      <c r="N55" s="474"/>
      <c r="O55" s="474"/>
      <c r="P55" s="474"/>
      <c r="Q55" s="475">
        <f t="shared" si="15"/>
        <v>10</v>
      </c>
      <c r="R55" s="241" t="s">
        <v>33</v>
      </c>
      <c r="S55" s="637">
        <v>65000</v>
      </c>
      <c r="T55" s="476"/>
      <c r="U55" s="476"/>
      <c r="V55" s="476"/>
      <c r="W55" s="476"/>
      <c r="X55" s="476">
        <v>55000</v>
      </c>
      <c r="Y55" s="476"/>
      <c r="Z55" s="476"/>
      <c r="AA55" s="476"/>
      <c r="AB55" s="476"/>
      <c r="AC55" s="476"/>
      <c r="AD55" s="476"/>
      <c r="AE55" s="476"/>
      <c r="AF55" s="477">
        <f t="shared" si="26"/>
        <v>650000</v>
      </c>
      <c r="AG55" s="638">
        <f t="shared" si="16"/>
        <v>0</v>
      </c>
      <c r="AH55" s="638">
        <f t="shared" ref="AH55:AR65" si="27">U55*F55</f>
        <v>0</v>
      </c>
      <c r="AI55" s="638">
        <f t="shared" si="27"/>
        <v>0</v>
      </c>
      <c r="AJ55" s="638">
        <f t="shared" si="27"/>
        <v>0</v>
      </c>
      <c r="AK55" s="638">
        <f t="shared" si="27"/>
        <v>550000</v>
      </c>
      <c r="AL55" s="638">
        <f t="shared" si="27"/>
        <v>0</v>
      </c>
      <c r="AM55" s="638">
        <f t="shared" si="27"/>
        <v>0</v>
      </c>
      <c r="AN55" s="638">
        <f t="shared" si="27"/>
        <v>0</v>
      </c>
      <c r="AO55" s="638">
        <f t="shared" si="27"/>
        <v>0</v>
      </c>
      <c r="AP55" s="638">
        <f t="shared" si="27"/>
        <v>0</v>
      </c>
      <c r="AQ55" s="638">
        <f t="shared" si="27"/>
        <v>0</v>
      </c>
      <c r="AR55" s="638">
        <f t="shared" si="27"/>
        <v>0</v>
      </c>
      <c r="AS55" s="639">
        <f t="shared" si="18"/>
        <v>550000</v>
      </c>
      <c r="AT55" s="638">
        <f t="shared" si="19"/>
        <v>0</v>
      </c>
      <c r="AU55" s="638">
        <f t="shared" ref="AU55:BE65" si="28">SUM(AH55*14%)</f>
        <v>0</v>
      </c>
      <c r="AV55" s="638">
        <f t="shared" si="28"/>
        <v>0</v>
      </c>
      <c r="AW55" s="638">
        <f t="shared" si="28"/>
        <v>0</v>
      </c>
      <c r="AX55" s="638">
        <f t="shared" si="28"/>
        <v>77000.000000000015</v>
      </c>
      <c r="AY55" s="638">
        <f t="shared" si="28"/>
        <v>0</v>
      </c>
      <c r="AZ55" s="638">
        <f t="shared" si="28"/>
        <v>0</v>
      </c>
      <c r="BA55" s="638">
        <f t="shared" si="28"/>
        <v>0</v>
      </c>
      <c r="BB55" s="638">
        <f t="shared" si="28"/>
        <v>0</v>
      </c>
      <c r="BC55" s="638">
        <f t="shared" si="28"/>
        <v>0</v>
      </c>
      <c r="BD55" s="638">
        <f t="shared" si="28"/>
        <v>0</v>
      </c>
      <c r="BE55" s="638">
        <f t="shared" si="28"/>
        <v>0</v>
      </c>
      <c r="BF55" s="639">
        <f t="shared" si="21"/>
        <v>77000.000000000015</v>
      </c>
      <c r="BG55" s="480">
        <f t="shared" si="22"/>
        <v>22999.999999999985</v>
      </c>
      <c r="BH55" s="481">
        <f t="shared" si="23"/>
        <v>650000</v>
      </c>
      <c r="BI55" s="482">
        <f t="shared" si="24"/>
        <v>22999.999999999985</v>
      </c>
      <c r="BJ55" s="483">
        <f t="shared" si="25"/>
        <v>1</v>
      </c>
      <c r="BK55" s="769"/>
      <c r="BL55" s="699">
        <f>SUM(BH51:BH55)</f>
        <v>62200000</v>
      </c>
      <c r="BM55" s="485"/>
      <c r="BN55" s="653"/>
      <c r="BO55" s="666"/>
      <c r="BP55" s="653"/>
      <c r="BQ55" s="653"/>
      <c r="BR55" s="653"/>
      <c r="BS55" s="666"/>
      <c r="BT55" s="653"/>
      <c r="BU55" s="653"/>
      <c r="BV55" s="653"/>
      <c r="BW55" s="666"/>
      <c r="BX55" s="653"/>
      <c r="BY55" s="653"/>
      <c r="BZ55" s="653"/>
      <c r="CA55" s="666"/>
      <c r="CB55" s="653"/>
      <c r="CC55" s="653"/>
      <c r="CD55" s="653"/>
      <c r="CE55" s="666"/>
      <c r="CF55" s="653"/>
      <c r="CG55" s="653"/>
      <c r="CH55" s="653"/>
      <c r="CI55" s="666"/>
      <c r="CJ55" s="653"/>
      <c r="CK55" s="653"/>
      <c r="CL55" s="653"/>
      <c r="CM55" s="666"/>
      <c r="CN55" s="653"/>
      <c r="CO55" s="653"/>
      <c r="CP55" s="653"/>
      <c r="CQ55" s="666"/>
      <c r="CR55" s="653"/>
      <c r="CS55" s="653"/>
      <c r="CT55" s="653"/>
      <c r="CU55" s="485"/>
      <c r="CV55" s="485"/>
      <c r="CW55" s="485"/>
      <c r="CX55" s="485"/>
      <c r="CY55" s="485"/>
      <c r="CZ55" s="485"/>
      <c r="DA55" s="485"/>
      <c r="DB55" s="485"/>
      <c r="DC55" s="485"/>
      <c r="DD55" s="485"/>
      <c r="DE55" s="485"/>
      <c r="DF55" s="485"/>
    </row>
    <row r="56" spans="1:110" s="486" customFormat="1" ht="22.5" customHeight="1" x14ac:dyDescent="0.2">
      <c r="A56" s="472">
        <f t="shared" si="11"/>
        <v>50</v>
      </c>
      <c r="B56" s="240" t="s">
        <v>22</v>
      </c>
      <c r="C56" s="473" t="s">
        <v>65</v>
      </c>
      <c r="D56" s="264">
        <v>10</v>
      </c>
      <c r="E56" s="474">
        <v>2</v>
      </c>
      <c r="F56" s="474"/>
      <c r="G56" s="474"/>
      <c r="H56" s="474"/>
      <c r="I56" s="779">
        <v>6</v>
      </c>
      <c r="J56" s="779"/>
      <c r="K56" s="474"/>
      <c r="L56" s="474"/>
      <c r="M56" s="474"/>
      <c r="N56" s="474"/>
      <c r="O56" s="474"/>
      <c r="P56" s="474"/>
      <c r="Q56" s="475">
        <f t="shared" si="15"/>
        <v>8</v>
      </c>
      <c r="R56" s="241" t="s">
        <v>6</v>
      </c>
      <c r="S56" s="242">
        <v>8000</v>
      </c>
      <c r="T56" s="476">
        <v>7000</v>
      </c>
      <c r="U56" s="476"/>
      <c r="V56" s="476"/>
      <c r="W56" s="476"/>
      <c r="X56" s="476">
        <v>7000</v>
      </c>
      <c r="Y56" s="476"/>
      <c r="Z56" s="476"/>
      <c r="AA56" s="476"/>
      <c r="AB56" s="476"/>
      <c r="AC56" s="476"/>
      <c r="AD56" s="476"/>
      <c r="AE56" s="476"/>
      <c r="AF56" s="477">
        <f t="shared" si="26"/>
        <v>64000</v>
      </c>
      <c r="AG56" s="478">
        <f t="shared" si="16"/>
        <v>14000</v>
      </c>
      <c r="AH56" s="478">
        <f t="shared" si="27"/>
        <v>0</v>
      </c>
      <c r="AI56" s="478">
        <f t="shared" si="27"/>
        <v>0</v>
      </c>
      <c r="AJ56" s="478">
        <f t="shared" si="27"/>
        <v>0</v>
      </c>
      <c r="AK56" s="638">
        <f t="shared" si="27"/>
        <v>42000</v>
      </c>
      <c r="AL56" s="638">
        <f t="shared" si="27"/>
        <v>0</v>
      </c>
      <c r="AM56" s="478">
        <f t="shared" si="27"/>
        <v>0</v>
      </c>
      <c r="AN56" s="478">
        <f t="shared" si="27"/>
        <v>0</v>
      </c>
      <c r="AO56" s="478">
        <f t="shared" si="27"/>
        <v>0</v>
      </c>
      <c r="AP56" s="478">
        <f t="shared" si="27"/>
        <v>0</v>
      </c>
      <c r="AQ56" s="478">
        <f t="shared" si="27"/>
        <v>0</v>
      </c>
      <c r="AR56" s="478">
        <f t="shared" si="27"/>
        <v>0</v>
      </c>
      <c r="AS56" s="479">
        <f t="shared" si="18"/>
        <v>56000</v>
      </c>
      <c r="AT56" s="478">
        <f t="shared" si="19"/>
        <v>1960.0000000000002</v>
      </c>
      <c r="AU56" s="478">
        <f t="shared" si="28"/>
        <v>0</v>
      </c>
      <c r="AV56" s="478">
        <f t="shared" si="28"/>
        <v>0</v>
      </c>
      <c r="AW56" s="478">
        <f t="shared" si="28"/>
        <v>0</v>
      </c>
      <c r="AX56" s="478">
        <f t="shared" si="28"/>
        <v>5880.0000000000009</v>
      </c>
      <c r="AY56" s="478">
        <f t="shared" si="28"/>
        <v>0</v>
      </c>
      <c r="AZ56" s="478">
        <f t="shared" si="28"/>
        <v>0</v>
      </c>
      <c r="BA56" s="478">
        <f t="shared" si="28"/>
        <v>0</v>
      </c>
      <c r="BB56" s="478">
        <f t="shared" si="28"/>
        <v>0</v>
      </c>
      <c r="BC56" s="478">
        <f t="shared" si="28"/>
        <v>0</v>
      </c>
      <c r="BD56" s="478">
        <f t="shared" si="28"/>
        <v>0</v>
      </c>
      <c r="BE56" s="478">
        <f t="shared" si="28"/>
        <v>0</v>
      </c>
      <c r="BF56" s="479">
        <f t="shared" si="21"/>
        <v>7840.0000000000009</v>
      </c>
      <c r="BG56" s="480">
        <f t="shared" si="22"/>
        <v>159.99999999999909</v>
      </c>
      <c r="BH56" s="481">
        <f t="shared" si="23"/>
        <v>80000</v>
      </c>
      <c r="BI56" s="482">
        <f t="shared" si="24"/>
        <v>16160</v>
      </c>
      <c r="BJ56" s="483">
        <f t="shared" si="25"/>
        <v>0.8</v>
      </c>
      <c r="BK56" s="769"/>
      <c r="BL56" s="487"/>
      <c r="BM56" s="485"/>
      <c r="BN56" s="653"/>
      <c r="BO56" s="666"/>
      <c r="BP56" s="653"/>
      <c r="BQ56" s="653"/>
      <c r="BR56" s="653"/>
      <c r="BS56" s="666"/>
      <c r="BT56" s="653"/>
      <c r="BU56" s="653"/>
      <c r="BV56" s="653"/>
      <c r="BW56" s="666"/>
      <c r="BX56" s="653"/>
      <c r="BY56" s="653"/>
      <c r="BZ56" s="653"/>
      <c r="CA56" s="666"/>
      <c r="CB56" s="653"/>
      <c r="CC56" s="653"/>
      <c r="CD56" s="653"/>
      <c r="CE56" s="666"/>
      <c r="CF56" s="653"/>
      <c r="CG56" s="653"/>
      <c r="CH56" s="653"/>
      <c r="CI56" s="666"/>
      <c r="CJ56" s="653"/>
      <c r="CK56" s="653"/>
      <c r="CL56" s="653"/>
      <c r="CM56" s="666"/>
      <c r="CN56" s="653"/>
      <c r="CO56" s="653"/>
      <c r="CP56" s="653"/>
      <c r="CQ56" s="666"/>
      <c r="CR56" s="653"/>
      <c r="CS56" s="653"/>
      <c r="CT56" s="653"/>
      <c r="CU56" s="485"/>
      <c r="CV56" s="485"/>
      <c r="CW56" s="485"/>
      <c r="CX56" s="485"/>
      <c r="CY56" s="485"/>
      <c r="CZ56" s="485"/>
      <c r="DA56" s="485"/>
      <c r="DB56" s="485"/>
      <c r="DC56" s="485"/>
      <c r="DD56" s="485"/>
      <c r="DE56" s="485"/>
      <c r="DF56" s="485"/>
    </row>
    <row r="57" spans="1:110" s="486" customFormat="1" ht="22.5" customHeight="1" x14ac:dyDescent="0.2">
      <c r="A57" s="472">
        <f t="shared" si="11"/>
        <v>51</v>
      </c>
      <c r="B57" s="240" t="s">
        <v>23</v>
      </c>
      <c r="C57" s="473" t="s">
        <v>65</v>
      </c>
      <c r="D57" s="264">
        <v>10</v>
      </c>
      <c r="E57" s="474"/>
      <c r="F57" s="474"/>
      <c r="G57" s="474"/>
      <c r="H57" s="474"/>
      <c r="I57" s="779">
        <v>8</v>
      </c>
      <c r="J57" s="779"/>
      <c r="K57" s="474"/>
      <c r="L57" s="474"/>
      <c r="M57" s="474"/>
      <c r="N57" s="474"/>
      <c r="O57" s="474"/>
      <c r="P57" s="474"/>
      <c r="Q57" s="475">
        <f t="shared" si="15"/>
        <v>8</v>
      </c>
      <c r="R57" s="241" t="s">
        <v>6</v>
      </c>
      <c r="S57" s="242">
        <v>28500</v>
      </c>
      <c r="T57" s="476"/>
      <c r="U57" s="476"/>
      <c r="V57" s="476"/>
      <c r="W57" s="476"/>
      <c r="X57" s="476">
        <v>25000</v>
      </c>
      <c r="Y57" s="476"/>
      <c r="Z57" s="476"/>
      <c r="AA57" s="476"/>
      <c r="AB57" s="476"/>
      <c r="AC57" s="476"/>
      <c r="AD57" s="476"/>
      <c r="AE57" s="476"/>
      <c r="AF57" s="477">
        <f t="shared" si="26"/>
        <v>228000</v>
      </c>
      <c r="AG57" s="478">
        <f t="shared" si="16"/>
        <v>0</v>
      </c>
      <c r="AH57" s="478">
        <f t="shared" si="27"/>
        <v>0</v>
      </c>
      <c r="AI57" s="478">
        <f t="shared" si="27"/>
        <v>0</v>
      </c>
      <c r="AJ57" s="478">
        <f t="shared" si="27"/>
        <v>0</v>
      </c>
      <c r="AK57" s="638">
        <f t="shared" si="27"/>
        <v>200000</v>
      </c>
      <c r="AL57" s="638">
        <f t="shared" si="27"/>
        <v>0</v>
      </c>
      <c r="AM57" s="478">
        <f t="shared" si="27"/>
        <v>0</v>
      </c>
      <c r="AN57" s="478">
        <f t="shared" si="27"/>
        <v>0</v>
      </c>
      <c r="AO57" s="478">
        <f t="shared" si="27"/>
        <v>0</v>
      </c>
      <c r="AP57" s="478">
        <f t="shared" si="27"/>
        <v>0</v>
      </c>
      <c r="AQ57" s="478">
        <f t="shared" si="27"/>
        <v>0</v>
      </c>
      <c r="AR57" s="478">
        <f t="shared" si="27"/>
        <v>0</v>
      </c>
      <c r="AS57" s="479">
        <f t="shared" si="18"/>
        <v>200000</v>
      </c>
      <c r="AT57" s="478">
        <f t="shared" si="19"/>
        <v>0</v>
      </c>
      <c r="AU57" s="478">
        <f t="shared" si="28"/>
        <v>0</v>
      </c>
      <c r="AV57" s="478">
        <f t="shared" si="28"/>
        <v>0</v>
      </c>
      <c r="AW57" s="478">
        <f t="shared" si="28"/>
        <v>0</v>
      </c>
      <c r="AX57" s="478">
        <f t="shared" si="28"/>
        <v>28000.000000000004</v>
      </c>
      <c r="AY57" s="478">
        <f t="shared" si="28"/>
        <v>0</v>
      </c>
      <c r="AZ57" s="478">
        <f t="shared" si="28"/>
        <v>0</v>
      </c>
      <c r="BA57" s="478">
        <f t="shared" si="28"/>
        <v>0</v>
      </c>
      <c r="BB57" s="478">
        <f t="shared" si="28"/>
        <v>0</v>
      </c>
      <c r="BC57" s="478">
        <f t="shared" si="28"/>
        <v>0</v>
      </c>
      <c r="BD57" s="478">
        <f t="shared" si="28"/>
        <v>0</v>
      </c>
      <c r="BE57" s="478">
        <f t="shared" si="28"/>
        <v>0</v>
      </c>
      <c r="BF57" s="479">
        <f t="shared" si="21"/>
        <v>28000.000000000004</v>
      </c>
      <c r="BG57" s="480">
        <f t="shared" si="22"/>
        <v>0</v>
      </c>
      <c r="BH57" s="481">
        <f t="shared" si="23"/>
        <v>285000</v>
      </c>
      <c r="BI57" s="482">
        <f t="shared" si="24"/>
        <v>57000</v>
      </c>
      <c r="BJ57" s="483">
        <f t="shared" si="25"/>
        <v>0.8</v>
      </c>
      <c r="BK57" s="769"/>
      <c r="BL57" s="487"/>
      <c r="BM57" s="485"/>
      <c r="BN57" s="653"/>
      <c r="BO57" s="666"/>
      <c r="BP57" s="653"/>
      <c r="BQ57" s="653"/>
      <c r="BR57" s="653"/>
      <c r="BS57" s="666"/>
      <c r="BT57" s="653"/>
      <c r="BU57" s="653"/>
      <c r="BV57" s="653"/>
      <c r="BW57" s="666"/>
      <c r="BX57" s="653"/>
      <c r="BY57" s="653"/>
      <c r="BZ57" s="653"/>
      <c r="CA57" s="666"/>
      <c r="CB57" s="653"/>
      <c r="CC57" s="653"/>
      <c r="CD57" s="653"/>
      <c r="CE57" s="666"/>
      <c r="CF57" s="653"/>
      <c r="CG57" s="653"/>
      <c r="CH57" s="653"/>
      <c r="CI57" s="666"/>
      <c r="CJ57" s="653"/>
      <c r="CK57" s="653"/>
      <c r="CL57" s="653"/>
      <c r="CM57" s="666"/>
      <c r="CN57" s="653"/>
      <c r="CO57" s="653"/>
      <c r="CP57" s="653"/>
      <c r="CQ57" s="666"/>
      <c r="CR57" s="653"/>
      <c r="CS57" s="653"/>
      <c r="CT57" s="653"/>
      <c r="CU57" s="485"/>
      <c r="CV57" s="485"/>
      <c r="CW57" s="485"/>
      <c r="CX57" s="485"/>
      <c r="CY57" s="485"/>
      <c r="CZ57" s="485"/>
      <c r="DA57" s="485"/>
      <c r="DB57" s="485"/>
      <c r="DC57" s="485"/>
      <c r="DD57" s="485"/>
      <c r="DE57" s="485"/>
      <c r="DF57" s="485"/>
    </row>
    <row r="58" spans="1:110" s="486" customFormat="1" ht="22.5" customHeight="1" x14ac:dyDescent="0.2">
      <c r="A58" s="472">
        <f t="shared" si="11"/>
        <v>52</v>
      </c>
      <c r="B58" s="240" t="s">
        <v>30</v>
      </c>
      <c r="C58" s="473" t="s">
        <v>65</v>
      </c>
      <c r="D58" s="264">
        <v>3</v>
      </c>
      <c r="E58" s="474"/>
      <c r="F58" s="474"/>
      <c r="G58" s="474"/>
      <c r="H58" s="474"/>
      <c r="I58" s="779">
        <v>3</v>
      </c>
      <c r="J58" s="779"/>
      <c r="K58" s="474"/>
      <c r="L58" s="474"/>
      <c r="M58" s="474"/>
      <c r="N58" s="474"/>
      <c r="O58" s="474"/>
      <c r="P58" s="474"/>
      <c r="Q58" s="475">
        <f t="shared" si="15"/>
        <v>3</v>
      </c>
      <c r="R58" s="241" t="s">
        <v>1</v>
      </c>
      <c r="S58" s="242">
        <v>100000</v>
      </c>
      <c r="T58" s="476"/>
      <c r="U58" s="476"/>
      <c r="V58" s="476"/>
      <c r="W58" s="476"/>
      <c r="X58" s="476">
        <v>85000</v>
      </c>
      <c r="Y58" s="476"/>
      <c r="Z58" s="476"/>
      <c r="AA58" s="476"/>
      <c r="AB58" s="476"/>
      <c r="AC58" s="476"/>
      <c r="AD58" s="476"/>
      <c r="AE58" s="476"/>
      <c r="AF58" s="477">
        <f t="shared" si="26"/>
        <v>300000</v>
      </c>
      <c r="AG58" s="478">
        <f t="shared" si="16"/>
        <v>0</v>
      </c>
      <c r="AH58" s="478">
        <f t="shared" si="27"/>
        <v>0</v>
      </c>
      <c r="AI58" s="478">
        <f t="shared" si="27"/>
        <v>0</v>
      </c>
      <c r="AJ58" s="478">
        <f t="shared" si="27"/>
        <v>0</v>
      </c>
      <c r="AK58" s="638">
        <f t="shared" si="27"/>
        <v>255000</v>
      </c>
      <c r="AL58" s="638">
        <f t="shared" si="27"/>
        <v>0</v>
      </c>
      <c r="AM58" s="478">
        <f t="shared" si="27"/>
        <v>0</v>
      </c>
      <c r="AN58" s="478">
        <f t="shared" si="27"/>
        <v>0</v>
      </c>
      <c r="AO58" s="478">
        <f t="shared" si="27"/>
        <v>0</v>
      </c>
      <c r="AP58" s="478">
        <f t="shared" si="27"/>
        <v>0</v>
      </c>
      <c r="AQ58" s="478">
        <f t="shared" si="27"/>
        <v>0</v>
      </c>
      <c r="AR58" s="478">
        <f t="shared" si="27"/>
        <v>0</v>
      </c>
      <c r="AS58" s="479">
        <f t="shared" si="18"/>
        <v>255000</v>
      </c>
      <c r="AT58" s="478">
        <f t="shared" si="19"/>
        <v>0</v>
      </c>
      <c r="AU58" s="478">
        <f t="shared" si="28"/>
        <v>0</v>
      </c>
      <c r="AV58" s="478">
        <f t="shared" si="28"/>
        <v>0</v>
      </c>
      <c r="AW58" s="478">
        <f t="shared" si="28"/>
        <v>0</v>
      </c>
      <c r="AX58" s="478">
        <f t="shared" si="28"/>
        <v>35700</v>
      </c>
      <c r="AY58" s="478">
        <f t="shared" si="28"/>
        <v>0</v>
      </c>
      <c r="AZ58" s="478">
        <f t="shared" si="28"/>
        <v>0</v>
      </c>
      <c r="BA58" s="478">
        <f t="shared" si="28"/>
        <v>0</v>
      </c>
      <c r="BB58" s="478">
        <f t="shared" si="28"/>
        <v>0</v>
      </c>
      <c r="BC58" s="478">
        <f t="shared" si="28"/>
        <v>0</v>
      </c>
      <c r="BD58" s="478">
        <f t="shared" si="28"/>
        <v>0</v>
      </c>
      <c r="BE58" s="478">
        <f t="shared" si="28"/>
        <v>0</v>
      </c>
      <c r="BF58" s="479">
        <f t="shared" si="21"/>
        <v>35700</v>
      </c>
      <c r="BG58" s="480">
        <f t="shared" si="22"/>
        <v>9300</v>
      </c>
      <c r="BH58" s="481">
        <f t="shared" si="23"/>
        <v>300000</v>
      </c>
      <c r="BI58" s="482">
        <f t="shared" si="24"/>
        <v>9300</v>
      </c>
      <c r="BJ58" s="483">
        <f t="shared" si="25"/>
        <v>1</v>
      </c>
      <c r="BK58" s="769"/>
      <c r="BL58" s="487"/>
      <c r="BM58" s="485"/>
      <c r="BN58" s="653"/>
      <c r="BO58" s="666"/>
      <c r="BP58" s="653"/>
      <c r="BQ58" s="653"/>
      <c r="BR58" s="653"/>
      <c r="BS58" s="666"/>
      <c r="BT58" s="653"/>
      <c r="BU58" s="653"/>
      <c r="BV58" s="653"/>
      <c r="BW58" s="666"/>
      <c r="BX58" s="653"/>
      <c r="BY58" s="653"/>
      <c r="BZ58" s="653"/>
      <c r="CA58" s="666"/>
      <c r="CB58" s="653"/>
      <c r="CC58" s="653"/>
      <c r="CD58" s="653"/>
      <c r="CE58" s="666"/>
      <c r="CF58" s="653"/>
      <c r="CG58" s="653"/>
      <c r="CH58" s="653"/>
      <c r="CI58" s="666"/>
      <c r="CJ58" s="653"/>
      <c r="CK58" s="653"/>
      <c r="CL58" s="653"/>
      <c r="CM58" s="666"/>
      <c r="CN58" s="653"/>
      <c r="CO58" s="653"/>
      <c r="CP58" s="653"/>
      <c r="CQ58" s="666"/>
      <c r="CR58" s="653"/>
      <c r="CS58" s="653"/>
      <c r="CT58" s="653"/>
      <c r="CU58" s="485"/>
      <c r="CV58" s="485"/>
      <c r="CW58" s="485"/>
      <c r="CX58" s="485"/>
      <c r="CY58" s="485"/>
      <c r="CZ58" s="485"/>
      <c r="DA58" s="485"/>
      <c r="DB58" s="485"/>
      <c r="DC58" s="485"/>
      <c r="DD58" s="485"/>
      <c r="DE58" s="485"/>
      <c r="DF58" s="485"/>
    </row>
    <row r="59" spans="1:110" s="486" customFormat="1" ht="22.5" customHeight="1" x14ac:dyDescent="0.2">
      <c r="A59" s="472">
        <f t="shared" si="11"/>
        <v>53</v>
      </c>
      <c r="B59" s="240" t="s">
        <v>29</v>
      </c>
      <c r="C59" s="473" t="s">
        <v>65</v>
      </c>
      <c r="D59" s="264">
        <v>3</v>
      </c>
      <c r="E59" s="474">
        <v>1</v>
      </c>
      <c r="F59" s="474"/>
      <c r="G59" s="474"/>
      <c r="H59" s="474"/>
      <c r="I59" s="779">
        <v>2</v>
      </c>
      <c r="J59" s="779"/>
      <c r="K59" s="474"/>
      <c r="L59" s="474"/>
      <c r="M59" s="474"/>
      <c r="N59" s="474"/>
      <c r="O59" s="474"/>
      <c r="P59" s="474"/>
      <c r="Q59" s="475">
        <f t="shared" si="15"/>
        <v>3</v>
      </c>
      <c r="R59" s="241" t="s">
        <v>3</v>
      </c>
      <c r="S59" s="242">
        <v>85500</v>
      </c>
      <c r="T59" s="476">
        <v>70000</v>
      </c>
      <c r="U59" s="476"/>
      <c r="V59" s="476"/>
      <c r="W59" s="476"/>
      <c r="X59" s="476">
        <v>70000</v>
      </c>
      <c r="Y59" s="476"/>
      <c r="Z59" s="476"/>
      <c r="AA59" s="476"/>
      <c r="AB59" s="476"/>
      <c r="AC59" s="476"/>
      <c r="AD59" s="476"/>
      <c r="AE59" s="476"/>
      <c r="AF59" s="477">
        <f t="shared" si="26"/>
        <v>256500</v>
      </c>
      <c r="AG59" s="478">
        <f t="shared" si="16"/>
        <v>70000</v>
      </c>
      <c r="AH59" s="478">
        <f t="shared" si="27"/>
        <v>0</v>
      </c>
      <c r="AI59" s="478">
        <f t="shared" si="27"/>
        <v>0</v>
      </c>
      <c r="AJ59" s="478">
        <f t="shared" si="27"/>
        <v>0</v>
      </c>
      <c r="AK59" s="638">
        <f t="shared" si="27"/>
        <v>140000</v>
      </c>
      <c r="AL59" s="638">
        <f t="shared" si="27"/>
        <v>0</v>
      </c>
      <c r="AM59" s="478">
        <f t="shared" si="27"/>
        <v>0</v>
      </c>
      <c r="AN59" s="478">
        <f t="shared" si="27"/>
        <v>0</v>
      </c>
      <c r="AO59" s="478">
        <f t="shared" si="27"/>
        <v>0</v>
      </c>
      <c r="AP59" s="478">
        <f t="shared" si="27"/>
        <v>0</v>
      </c>
      <c r="AQ59" s="478">
        <f t="shared" si="27"/>
        <v>0</v>
      </c>
      <c r="AR59" s="478">
        <f t="shared" si="27"/>
        <v>0</v>
      </c>
      <c r="AS59" s="479">
        <f t="shared" si="18"/>
        <v>210000</v>
      </c>
      <c r="AT59" s="478">
        <f t="shared" si="19"/>
        <v>9800.0000000000018</v>
      </c>
      <c r="AU59" s="478">
        <f t="shared" si="28"/>
        <v>0</v>
      </c>
      <c r="AV59" s="478">
        <f t="shared" si="28"/>
        <v>0</v>
      </c>
      <c r="AW59" s="478">
        <f t="shared" si="28"/>
        <v>0</v>
      </c>
      <c r="AX59" s="478">
        <f t="shared" si="28"/>
        <v>19600.000000000004</v>
      </c>
      <c r="AY59" s="478">
        <f t="shared" si="28"/>
        <v>0</v>
      </c>
      <c r="AZ59" s="478">
        <f t="shared" si="28"/>
        <v>0</v>
      </c>
      <c r="BA59" s="478">
        <f t="shared" si="28"/>
        <v>0</v>
      </c>
      <c r="BB59" s="478">
        <f t="shared" si="28"/>
        <v>0</v>
      </c>
      <c r="BC59" s="478">
        <f t="shared" si="28"/>
        <v>0</v>
      </c>
      <c r="BD59" s="478">
        <f t="shared" si="28"/>
        <v>0</v>
      </c>
      <c r="BE59" s="478">
        <f t="shared" si="28"/>
        <v>0</v>
      </c>
      <c r="BF59" s="479">
        <f t="shared" si="21"/>
        <v>29400.000000000007</v>
      </c>
      <c r="BG59" s="480">
        <f t="shared" si="22"/>
        <v>17099.999999999993</v>
      </c>
      <c r="BH59" s="481">
        <f t="shared" si="23"/>
        <v>256500</v>
      </c>
      <c r="BI59" s="482">
        <f t="shared" si="24"/>
        <v>17099.999999999993</v>
      </c>
      <c r="BJ59" s="483">
        <f t="shared" si="25"/>
        <v>1</v>
      </c>
      <c r="BK59" s="769"/>
      <c r="BL59" s="487"/>
      <c r="BM59" s="485"/>
      <c r="BN59" s="653"/>
      <c r="BO59" s="666"/>
      <c r="BP59" s="653"/>
      <c r="BQ59" s="653"/>
      <c r="BR59" s="653"/>
      <c r="BS59" s="666"/>
      <c r="BT59" s="653"/>
      <c r="BU59" s="653"/>
      <c r="BV59" s="653"/>
      <c r="BW59" s="666"/>
      <c r="BX59" s="653"/>
      <c r="BY59" s="653"/>
      <c r="BZ59" s="653"/>
      <c r="CA59" s="666"/>
      <c r="CB59" s="653"/>
      <c r="CC59" s="653"/>
      <c r="CD59" s="653"/>
      <c r="CE59" s="666"/>
      <c r="CF59" s="653"/>
      <c r="CG59" s="653"/>
      <c r="CH59" s="653"/>
      <c r="CI59" s="666"/>
      <c r="CJ59" s="653"/>
      <c r="CK59" s="653"/>
      <c r="CL59" s="653"/>
      <c r="CM59" s="666"/>
      <c r="CN59" s="653"/>
      <c r="CO59" s="653"/>
      <c r="CP59" s="653"/>
      <c r="CQ59" s="666"/>
      <c r="CR59" s="653"/>
      <c r="CS59" s="653"/>
      <c r="CT59" s="653"/>
      <c r="CU59" s="485"/>
      <c r="CV59" s="485"/>
      <c r="CW59" s="485"/>
      <c r="CX59" s="485"/>
      <c r="CY59" s="485"/>
      <c r="CZ59" s="485"/>
      <c r="DA59" s="485"/>
      <c r="DB59" s="485"/>
      <c r="DC59" s="485"/>
      <c r="DD59" s="485"/>
      <c r="DE59" s="485"/>
      <c r="DF59" s="485"/>
    </row>
    <row r="60" spans="1:110" s="486" customFormat="1" ht="22.5" customHeight="1" x14ac:dyDescent="0.2">
      <c r="A60" s="472">
        <f t="shared" si="11"/>
        <v>54</v>
      </c>
      <c r="B60" s="240" t="s">
        <v>10</v>
      </c>
      <c r="C60" s="473" t="s">
        <v>65</v>
      </c>
      <c r="D60" s="264">
        <v>200</v>
      </c>
      <c r="E60" s="474"/>
      <c r="F60" s="474"/>
      <c r="G60" s="474"/>
      <c r="H60" s="474"/>
      <c r="I60" s="779">
        <v>200</v>
      </c>
      <c r="J60" s="779"/>
      <c r="K60" s="474"/>
      <c r="L60" s="474"/>
      <c r="M60" s="474"/>
      <c r="N60" s="474"/>
      <c r="O60" s="474"/>
      <c r="P60" s="474"/>
      <c r="Q60" s="475">
        <f t="shared" si="15"/>
        <v>200</v>
      </c>
      <c r="R60" s="241" t="s">
        <v>35</v>
      </c>
      <c r="S60" s="637">
        <v>11000</v>
      </c>
      <c r="T60" s="476"/>
      <c r="U60" s="476"/>
      <c r="V60" s="476"/>
      <c r="W60" s="476"/>
      <c r="X60" s="476">
        <v>9500</v>
      </c>
      <c r="Y60" s="476"/>
      <c r="Z60" s="476"/>
      <c r="AA60" s="476"/>
      <c r="AB60" s="476"/>
      <c r="AC60" s="476"/>
      <c r="AD60" s="476"/>
      <c r="AE60" s="476"/>
      <c r="AF60" s="477">
        <f t="shared" si="26"/>
        <v>2200000</v>
      </c>
      <c r="AG60" s="638">
        <f t="shared" si="16"/>
        <v>0</v>
      </c>
      <c r="AH60" s="638">
        <f t="shared" si="27"/>
        <v>0</v>
      </c>
      <c r="AI60" s="638">
        <f t="shared" si="27"/>
        <v>0</v>
      </c>
      <c r="AJ60" s="638">
        <f t="shared" si="27"/>
        <v>0</v>
      </c>
      <c r="AK60" s="638">
        <f t="shared" si="27"/>
        <v>1900000</v>
      </c>
      <c r="AL60" s="638">
        <f t="shared" si="27"/>
        <v>0</v>
      </c>
      <c r="AM60" s="638">
        <f t="shared" si="27"/>
        <v>0</v>
      </c>
      <c r="AN60" s="638">
        <f t="shared" si="27"/>
        <v>0</v>
      </c>
      <c r="AO60" s="638">
        <f t="shared" si="27"/>
        <v>0</v>
      </c>
      <c r="AP60" s="638">
        <f t="shared" si="27"/>
        <v>0</v>
      </c>
      <c r="AQ60" s="638">
        <f t="shared" si="27"/>
        <v>0</v>
      </c>
      <c r="AR60" s="638">
        <f t="shared" si="27"/>
        <v>0</v>
      </c>
      <c r="AS60" s="639">
        <f t="shared" si="18"/>
        <v>1900000</v>
      </c>
      <c r="AT60" s="638">
        <f t="shared" si="19"/>
        <v>0</v>
      </c>
      <c r="AU60" s="638">
        <f t="shared" si="28"/>
        <v>0</v>
      </c>
      <c r="AV60" s="638">
        <f t="shared" si="28"/>
        <v>0</v>
      </c>
      <c r="AW60" s="638">
        <f t="shared" si="28"/>
        <v>0</v>
      </c>
      <c r="AX60" s="638">
        <f t="shared" si="28"/>
        <v>266000</v>
      </c>
      <c r="AY60" s="638">
        <f t="shared" si="28"/>
        <v>0</v>
      </c>
      <c r="AZ60" s="638">
        <f t="shared" si="28"/>
        <v>0</v>
      </c>
      <c r="BA60" s="638">
        <f t="shared" si="28"/>
        <v>0</v>
      </c>
      <c r="BB60" s="638">
        <f t="shared" si="28"/>
        <v>0</v>
      </c>
      <c r="BC60" s="638">
        <f t="shared" si="28"/>
        <v>0</v>
      </c>
      <c r="BD60" s="638">
        <f t="shared" si="28"/>
        <v>0</v>
      </c>
      <c r="BE60" s="638">
        <f t="shared" si="28"/>
        <v>0</v>
      </c>
      <c r="BF60" s="639">
        <f t="shared" si="21"/>
        <v>266000</v>
      </c>
      <c r="BG60" s="480">
        <f t="shared" si="22"/>
        <v>34000</v>
      </c>
      <c r="BH60" s="481">
        <f t="shared" si="23"/>
        <v>2200000</v>
      </c>
      <c r="BI60" s="482">
        <f t="shared" si="24"/>
        <v>34000</v>
      </c>
      <c r="BJ60" s="483">
        <f t="shared" si="25"/>
        <v>1</v>
      </c>
      <c r="BK60" s="769"/>
      <c r="BL60" s="487"/>
      <c r="BM60" s="485"/>
      <c r="BN60" s="653"/>
      <c r="BO60" s="666"/>
      <c r="BP60" s="653"/>
      <c r="BQ60" s="653"/>
      <c r="BR60" s="653"/>
      <c r="BS60" s="666"/>
      <c r="BT60" s="653"/>
      <c r="BU60" s="653"/>
      <c r="BV60" s="653"/>
      <c r="BW60" s="666"/>
      <c r="BX60" s="653"/>
      <c r="BY60" s="653"/>
      <c r="BZ60" s="653"/>
      <c r="CA60" s="666"/>
      <c r="CB60" s="653"/>
      <c r="CC60" s="653"/>
      <c r="CD60" s="653"/>
      <c r="CE60" s="666"/>
      <c r="CF60" s="653"/>
      <c r="CG60" s="653"/>
      <c r="CH60" s="653"/>
      <c r="CI60" s="666"/>
      <c r="CJ60" s="653"/>
      <c r="CK60" s="653"/>
      <c r="CL60" s="653"/>
      <c r="CM60" s="666"/>
      <c r="CN60" s="653"/>
      <c r="CO60" s="653"/>
      <c r="CP60" s="653"/>
      <c r="CQ60" s="666"/>
      <c r="CR60" s="653"/>
      <c r="CS60" s="653"/>
      <c r="CT60" s="653"/>
      <c r="CU60" s="485"/>
      <c r="CV60" s="485"/>
      <c r="CW60" s="485"/>
      <c r="CX60" s="485"/>
      <c r="CY60" s="485"/>
      <c r="CZ60" s="485"/>
      <c r="DA60" s="485"/>
      <c r="DB60" s="485"/>
      <c r="DC60" s="485"/>
      <c r="DD60" s="485"/>
      <c r="DE60" s="485"/>
      <c r="DF60" s="485"/>
    </row>
    <row r="61" spans="1:110" s="486" customFormat="1" ht="22.5" customHeight="1" x14ac:dyDescent="0.2">
      <c r="A61" s="472">
        <f t="shared" si="11"/>
        <v>55</v>
      </c>
      <c r="B61" s="240" t="s">
        <v>25</v>
      </c>
      <c r="C61" s="473" t="s">
        <v>65</v>
      </c>
      <c r="D61" s="264">
        <v>7</v>
      </c>
      <c r="E61" s="474"/>
      <c r="F61" s="474"/>
      <c r="G61" s="474"/>
      <c r="H61" s="474"/>
      <c r="I61" s="779">
        <v>7</v>
      </c>
      <c r="J61" s="779"/>
      <c r="K61" s="474"/>
      <c r="L61" s="474"/>
      <c r="M61" s="474"/>
      <c r="N61" s="474"/>
      <c r="O61" s="474"/>
      <c r="P61" s="474"/>
      <c r="Q61" s="475">
        <f t="shared" si="15"/>
        <v>7</v>
      </c>
      <c r="R61" s="241" t="s">
        <v>6</v>
      </c>
      <c r="S61" s="637">
        <v>40000</v>
      </c>
      <c r="T61" s="476"/>
      <c r="U61" s="476"/>
      <c r="V61" s="476"/>
      <c r="W61" s="476"/>
      <c r="X61" s="476">
        <v>35000</v>
      </c>
      <c r="Y61" s="476"/>
      <c r="Z61" s="476"/>
      <c r="AA61" s="476"/>
      <c r="AB61" s="476"/>
      <c r="AC61" s="476"/>
      <c r="AD61" s="476"/>
      <c r="AE61" s="476"/>
      <c r="AF61" s="477">
        <f t="shared" si="26"/>
        <v>280000</v>
      </c>
      <c r="AG61" s="638">
        <f t="shared" si="16"/>
        <v>0</v>
      </c>
      <c r="AH61" s="638">
        <f t="shared" si="27"/>
        <v>0</v>
      </c>
      <c r="AI61" s="638">
        <f t="shared" si="27"/>
        <v>0</v>
      </c>
      <c r="AJ61" s="638">
        <f t="shared" si="27"/>
        <v>0</v>
      </c>
      <c r="AK61" s="638">
        <f t="shared" si="27"/>
        <v>245000</v>
      </c>
      <c r="AL61" s="638">
        <f t="shared" si="27"/>
        <v>0</v>
      </c>
      <c r="AM61" s="638">
        <f t="shared" si="27"/>
        <v>0</v>
      </c>
      <c r="AN61" s="638">
        <f t="shared" si="27"/>
        <v>0</v>
      </c>
      <c r="AO61" s="638">
        <f t="shared" si="27"/>
        <v>0</v>
      </c>
      <c r="AP61" s="638">
        <f t="shared" si="27"/>
        <v>0</v>
      </c>
      <c r="AQ61" s="638">
        <f t="shared" si="27"/>
        <v>0</v>
      </c>
      <c r="AR61" s="638">
        <f t="shared" si="27"/>
        <v>0</v>
      </c>
      <c r="AS61" s="639">
        <f t="shared" si="18"/>
        <v>245000</v>
      </c>
      <c r="AT61" s="638">
        <f t="shared" si="19"/>
        <v>0</v>
      </c>
      <c r="AU61" s="638">
        <f t="shared" si="28"/>
        <v>0</v>
      </c>
      <c r="AV61" s="638">
        <f t="shared" si="28"/>
        <v>0</v>
      </c>
      <c r="AW61" s="638">
        <f t="shared" si="28"/>
        <v>0</v>
      </c>
      <c r="AX61" s="638">
        <f t="shared" si="28"/>
        <v>34300</v>
      </c>
      <c r="AY61" s="638">
        <f t="shared" si="28"/>
        <v>0</v>
      </c>
      <c r="AZ61" s="638">
        <f t="shared" si="28"/>
        <v>0</v>
      </c>
      <c r="BA61" s="638">
        <f t="shared" si="28"/>
        <v>0</v>
      </c>
      <c r="BB61" s="638">
        <f t="shared" si="28"/>
        <v>0</v>
      </c>
      <c r="BC61" s="638">
        <f t="shared" si="28"/>
        <v>0</v>
      </c>
      <c r="BD61" s="638">
        <f t="shared" si="28"/>
        <v>0</v>
      </c>
      <c r="BE61" s="638">
        <f t="shared" si="28"/>
        <v>0</v>
      </c>
      <c r="BF61" s="639">
        <f t="shared" si="21"/>
        <v>34300</v>
      </c>
      <c r="BG61" s="480">
        <f t="shared" si="22"/>
        <v>700</v>
      </c>
      <c r="BH61" s="481">
        <f t="shared" si="23"/>
        <v>280000</v>
      </c>
      <c r="BI61" s="482">
        <f t="shared" si="24"/>
        <v>700</v>
      </c>
      <c r="BJ61" s="483">
        <f t="shared" si="25"/>
        <v>1</v>
      </c>
      <c r="BK61" s="769"/>
      <c r="BL61" s="487"/>
      <c r="BM61" s="485"/>
      <c r="BN61" s="653"/>
      <c r="BO61" s="666"/>
      <c r="BP61" s="653"/>
      <c r="BQ61" s="653"/>
      <c r="BR61" s="653"/>
      <c r="BS61" s="666"/>
      <c r="BT61" s="653"/>
      <c r="BU61" s="653"/>
      <c r="BV61" s="653"/>
      <c r="BW61" s="666"/>
      <c r="BX61" s="653"/>
      <c r="BY61" s="653"/>
      <c r="BZ61" s="653"/>
      <c r="CA61" s="666"/>
      <c r="CB61" s="653"/>
      <c r="CC61" s="653"/>
      <c r="CD61" s="653"/>
      <c r="CE61" s="666"/>
      <c r="CF61" s="653"/>
      <c r="CG61" s="653"/>
      <c r="CH61" s="653"/>
      <c r="CI61" s="666"/>
      <c r="CJ61" s="653"/>
      <c r="CK61" s="653"/>
      <c r="CL61" s="653"/>
      <c r="CM61" s="666"/>
      <c r="CN61" s="653"/>
      <c r="CO61" s="653"/>
      <c r="CP61" s="653"/>
      <c r="CQ61" s="666"/>
      <c r="CR61" s="653"/>
      <c r="CS61" s="653"/>
      <c r="CT61" s="653"/>
      <c r="CU61" s="485"/>
      <c r="CV61" s="485"/>
      <c r="CW61" s="485"/>
      <c r="CX61" s="485"/>
      <c r="CY61" s="485"/>
      <c r="CZ61" s="485"/>
      <c r="DA61" s="485"/>
      <c r="DB61" s="485"/>
      <c r="DC61" s="485"/>
      <c r="DD61" s="485"/>
      <c r="DE61" s="485"/>
      <c r="DF61" s="485"/>
    </row>
    <row r="62" spans="1:110" s="486" customFormat="1" ht="22.5" customHeight="1" x14ac:dyDescent="0.2">
      <c r="A62" s="472">
        <f t="shared" si="11"/>
        <v>56</v>
      </c>
      <c r="B62" s="240" t="s">
        <v>26</v>
      </c>
      <c r="C62" s="473" t="s">
        <v>65</v>
      </c>
      <c r="D62" s="264">
        <v>13</v>
      </c>
      <c r="E62" s="474"/>
      <c r="F62" s="474"/>
      <c r="G62" s="474"/>
      <c r="H62" s="474"/>
      <c r="I62" s="779">
        <v>13</v>
      </c>
      <c r="J62" s="779"/>
      <c r="K62" s="474"/>
      <c r="L62" s="474"/>
      <c r="M62" s="474"/>
      <c r="N62" s="474"/>
      <c r="O62" s="474"/>
      <c r="P62" s="474"/>
      <c r="Q62" s="475">
        <f t="shared" si="15"/>
        <v>13</v>
      </c>
      <c r="R62" s="241" t="s">
        <v>6</v>
      </c>
      <c r="S62" s="637">
        <v>39900</v>
      </c>
      <c r="T62" s="476"/>
      <c r="U62" s="476"/>
      <c r="V62" s="476"/>
      <c r="W62" s="476"/>
      <c r="X62" s="476">
        <v>35000</v>
      </c>
      <c r="Y62" s="476"/>
      <c r="Z62" s="476"/>
      <c r="AA62" s="476"/>
      <c r="AB62" s="476"/>
      <c r="AC62" s="476"/>
      <c r="AD62" s="476"/>
      <c r="AE62" s="476"/>
      <c r="AF62" s="477">
        <f t="shared" si="26"/>
        <v>518700</v>
      </c>
      <c r="AG62" s="638">
        <f t="shared" si="16"/>
        <v>0</v>
      </c>
      <c r="AH62" s="638">
        <f t="shared" si="27"/>
        <v>0</v>
      </c>
      <c r="AI62" s="638">
        <f t="shared" si="27"/>
        <v>0</v>
      </c>
      <c r="AJ62" s="638">
        <f t="shared" si="27"/>
        <v>0</v>
      </c>
      <c r="AK62" s="638">
        <f t="shared" si="27"/>
        <v>455000</v>
      </c>
      <c r="AL62" s="638">
        <f t="shared" si="27"/>
        <v>0</v>
      </c>
      <c r="AM62" s="638">
        <f t="shared" si="27"/>
        <v>0</v>
      </c>
      <c r="AN62" s="638">
        <f t="shared" si="27"/>
        <v>0</v>
      </c>
      <c r="AO62" s="638">
        <f t="shared" si="27"/>
        <v>0</v>
      </c>
      <c r="AP62" s="638">
        <f t="shared" si="27"/>
        <v>0</v>
      </c>
      <c r="AQ62" s="638">
        <f t="shared" si="27"/>
        <v>0</v>
      </c>
      <c r="AR62" s="638">
        <f t="shared" si="27"/>
        <v>0</v>
      </c>
      <c r="AS62" s="639">
        <f t="shared" si="18"/>
        <v>455000</v>
      </c>
      <c r="AT62" s="638">
        <f t="shared" si="19"/>
        <v>0</v>
      </c>
      <c r="AU62" s="638">
        <f t="shared" si="28"/>
        <v>0</v>
      </c>
      <c r="AV62" s="638">
        <f t="shared" si="28"/>
        <v>0</v>
      </c>
      <c r="AW62" s="638">
        <f t="shared" si="28"/>
        <v>0</v>
      </c>
      <c r="AX62" s="638">
        <f t="shared" si="28"/>
        <v>63700.000000000007</v>
      </c>
      <c r="AY62" s="638">
        <f t="shared" si="28"/>
        <v>0</v>
      </c>
      <c r="AZ62" s="638">
        <f t="shared" si="28"/>
        <v>0</v>
      </c>
      <c r="BA62" s="638">
        <f t="shared" si="28"/>
        <v>0</v>
      </c>
      <c r="BB62" s="638">
        <f t="shared" si="28"/>
        <v>0</v>
      </c>
      <c r="BC62" s="638">
        <f t="shared" si="28"/>
        <v>0</v>
      </c>
      <c r="BD62" s="638">
        <f t="shared" si="28"/>
        <v>0</v>
      </c>
      <c r="BE62" s="638">
        <f t="shared" si="28"/>
        <v>0</v>
      </c>
      <c r="BF62" s="639">
        <f t="shared" si="21"/>
        <v>63700.000000000007</v>
      </c>
      <c r="BG62" s="480">
        <f t="shared" si="22"/>
        <v>0</v>
      </c>
      <c r="BH62" s="481">
        <f t="shared" si="23"/>
        <v>518700</v>
      </c>
      <c r="BI62" s="482">
        <f t="shared" si="24"/>
        <v>0</v>
      </c>
      <c r="BJ62" s="483">
        <f t="shared" si="25"/>
        <v>1</v>
      </c>
      <c r="BK62" s="769"/>
      <c r="BL62" s="487"/>
      <c r="BM62" s="485"/>
      <c r="BN62" s="653"/>
      <c r="BO62" s="666"/>
      <c r="BP62" s="653"/>
      <c r="BQ62" s="653"/>
      <c r="BR62" s="653"/>
      <c r="BS62" s="666"/>
      <c r="BT62" s="653"/>
      <c r="BU62" s="653"/>
      <c r="BV62" s="653"/>
      <c r="BW62" s="666"/>
      <c r="BX62" s="653"/>
      <c r="BY62" s="653"/>
      <c r="BZ62" s="653"/>
      <c r="CA62" s="666"/>
      <c r="CB62" s="653"/>
      <c r="CC62" s="653"/>
      <c r="CD62" s="653"/>
      <c r="CE62" s="666"/>
      <c r="CF62" s="653"/>
      <c r="CG62" s="653"/>
      <c r="CH62" s="653"/>
      <c r="CI62" s="666"/>
      <c r="CJ62" s="653"/>
      <c r="CK62" s="653"/>
      <c r="CL62" s="653"/>
      <c r="CM62" s="666"/>
      <c r="CN62" s="653"/>
      <c r="CO62" s="653"/>
      <c r="CP62" s="653"/>
      <c r="CQ62" s="666"/>
      <c r="CR62" s="653"/>
      <c r="CS62" s="653"/>
      <c r="CT62" s="653"/>
      <c r="CU62" s="485"/>
      <c r="CV62" s="485"/>
      <c r="CW62" s="485"/>
      <c r="CX62" s="485"/>
      <c r="CY62" s="485"/>
      <c r="CZ62" s="485"/>
      <c r="DA62" s="485"/>
      <c r="DB62" s="485"/>
      <c r="DC62" s="485"/>
      <c r="DD62" s="485"/>
      <c r="DE62" s="485"/>
      <c r="DF62" s="485"/>
    </row>
    <row r="63" spans="1:110" s="486" customFormat="1" ht="22.5" customHeight="1" x14ac:dyDescent="0.2">
      <c r="A63" s="472">
        <f t="shared" si="11"/>
        <v>57</v>
      </c>
      <c r="B63" s="240" t="s">
        <v>90</v>
      </c>
      <c r="C63" s="473" t="s">
        <v>65</v>
      </c>
      <c r="D63" s="264">
        <v>38</v>
      </c>
      <c r="E63" s="474"/>
      <c r="F63" s="474"/>
      <c r="G63" s="474"/>
      <c r="H63" s="474"/>
      <c r="I63" s="779"/>
      <c r="J63" s="779"/>
      <c r="K63" s="474"/>
      <c r="L63" s="474"/>
      <c r="M63" s="474"/>
      <c r="N63" s="474"/>
      <c r="O63" s="474"/>
      <c r="P63" s="474"/>
      <c r="Q63" s="475">
        <f t="shared" si="15"/>
        <v>0</v>
      </c>
      <c r="R63" s="241" t="s">
        <v>6</v>
      </c>
      <c r="S63" s="637">
        <v>34200</v>
      </c>
      <c r="T63" s="476"/>
      <c r="U63" s="476"/>
      <c r="V63" s="476"/>
      <c r="W63" s="476"/>
      <c r="X63" s="476">
        <v>27500</v>
      </c>
      <c r="Y63" s="476"/>
      <c r="Z63" s="476"/>
      <c r="AA63" s="476"/>
      <c r="AB63" s="476"/>
      <c r="AC63" s="476"/>
      <c r="AD63" s="476"/>
      <c r="AE63" s="476"/>
      <c r="AF63" s="477">
        <f t="shared" si="26"/>
        <v>0</v>
      </c>
      <c r="AG63" s="638">
        <f t="shared" si="16"/>
        <v>0</v>
      </c>
      <c r="AH63" s="638">
        <f t="shared" si="27"/>
        <v>0</v>
      </c>
      <c r="AI63" s="638">
        <f t="shared" si="27"/>
        <v>0</v>
      </c>
      <c r="AJ63" s="638">
        <f t="shared" si="27"/>
        <v>0</v>
      </c>
      <c r="AK63" s="638">
        <f t="shared" si="27"/>
        <v>0</v>
      </c>
      <c r="AL63" s="638">
        <f t="shared" si="27"/>
        <v>0</v>
      </c>
      <c r="AM63" s="638">
        <f t="shared" si="27"/>
        <v>0</v>
      </c>
      <c r="AN63" s="638">
        <f t="shared" si="27"/>
        <v>0</v>
      </c>
      <c r="AO63" s="638">
        <f t="shared" si="27"/>
        <v>0</v>
      </c>
      <c r="AP63" s="638">
        <f t="shared" si="27"/>
        <v>0</v>
      </c>
      <c r="AQ63" s="638">
        <f t="shared" si="27"/>
        <v>0</v>
      </c>
      <c r="AR63" s="638">
        <f t="shared" si="27"/>
        <v>0</v>
      </c>
      <c r="AS63" s="639">
        <f t="shared" si="18"/>
        <v>0</v>
      </c>
      <c r="AT63" s="638">
        <f t="shared" si="19"/>
        <v>0</v>
      </c>
      <c r="AU63" s="638">
        <f t="shared" si="28"/>
        <v>0</v>
      </c>
      <c r="AV63" s="638">
        <f t="shared" si="28"/>
        <v>0</v>
      </c>
      <c r="AW63" s="638">
        <f t="shared" si="28"/>
        <v>0</v>
      </c>
      <c r="AX63" s="638">
        <f t="shared" si="28"/>
        <v>0</v>
      </c>
      <c r="AY63" s="638">
        <f t="shared" si="28"/>
        <v>0</v>
      </c>
      <c r="AZ63" s="638">
        <f t="shared" si="28"/>
        <v>0</v>
      </c>
      <c r="BA63" s="638">
        <f t="shared" si="28"/>
        <v>0</v>
      </c>
      <c r="BB63" s="638">
        <f t="shared" si="28"/>
        <v>0</v>
      </c>
      <c r="BC63" s="638">
        <f t="shared" si="28"/>
        <v>0</v>
      </c>
      <c r="BD63" s="638">
        <f t="shared" si="28"/>
        <v>0</v>
      </c>
      <c r="BE63" s="638">
        <f t="shared" si="28"/>
        <v>0</v>
      </c>
      <c r="BF63" s="639">
        <f t="shared" si="21"/>
        <v>0</v>
      </c>
      <c r="BG63" s="480">
        <f t="shared" si="22"/>
        <v>0</v>
      </c>
      <c r="BH63" s="481">
        <f t="shared" si="23"/>
        <v>1299600</v>
      </c>
      <c r="BI63" s="482">
        <f t="shared" si="24"/>
        <v>1299600</v>
      </c>
      <c r="BJ63" s="483">
        <f t="shared" si="25"/>
        <v>0</v>
      </c>
      <c r="BK63" s="769"/>
      <c r="BL63" s="487"/>
      <c r="BM63" s="485"/>
      <c r="BN63" s="653"/>
      <c r="BO63" s="666"/>
      <c r="BP63" s="653"/>
      <c r="BQ63" s="653"/>
      <c r="BR63" s="653"/>
      <c r="BS63" s="666"/>
      <c r="BT63" s="653"/>
      <c r="BU63" s="653"/>
      <c r="BV63" s="653"/>
      <c r="BW63" s="666"/>
      <c r="BX63" s="653"/>
      <c r="BY63" s="653"/>
      <c r="BZ63" s="653"/>
      <c r="CA63" s="666"/>
      <c r="CB63" s="653"/>
      <c r="CC63" s="653"/>
      <c r="CD63" s="653"/>
      <c r="CE63" s="666"/>
      <c r="CF63" s="653"/>
      <c r="CG63" s="653"/>
      <c r="CH63" s="653"/>
      <c r="CI63" s="666"/>
      <c r="CJ63" s="653"/>
      <c r="CK63" s="653"/>
      <c r="CL63" s="653"/>
      <c r="CM63" s="666"/>
      <c r="CN63" s="653"/>
      <c r="CO63" s="653"/>
      <c r="CP63" s="653"/>
      <c r="CQ63" s="666"/>
      <c r="CR63" s="653"/>
      <c r="CS63" s="653"/>
      <c r="CT63" s="653"/>
      <c r="CU63" s="485"/>
      <c r="CV63" s="485"/>
      <c r="CW63" s="485"/>
      <c r="CX63" s="485"/>
      <c r="CY63" s="485"/>
      <c r="CZ63" s="485"/>
      <c r="DA63" s="485"/>
      <c r="DB63" s="485"/>
      <c r="DC63" s="485"/>
      <c r="DD63" s="485"/>
      <c r="DE63" s="485"/>
      <c r="DF63" s="485"/>
    </row>
    <row r="64" spans="1:110" s="486" customFormat="1" ht="22.5" customHeight="1" x14ac:dyDescent="0.2">
      <c r="A64" s="472">
        <f t="shared" si="11"/>
        <v>58</v>
      </c>
      <c r="B64" s="240" t="s">
        <v>91</v>
      </c>
      <c r="C64" s="473" t="s">
        <v>65</v>
      </c>
      <c r="D64" s="264">
        <v>38</v>
      </c>
      <c r="E64" s="474"/>
      <c r="F64" s="474"/>
      <c r="G64" s="474"/>
      <c r="H64" s="474"/>
      <c r="I64" s="779">
        <v>24</v>
      </c>
      <c r="J64" s="779">
        <v>6</v>
      </c>
      <c r="K64" s="474"/>
      <c r="L64" s="474"/>
      <c r="M64" s="474"/>
      <c r="N64" s="474"/>
      <c r="O64" s="474"/>
      <c r="P64" s="474"/>
      <c r="Q64" s="475">
        <f t="shared" si="15"/>
        <v>30</v>
      </c>
      <c r="R64" s="241" t="s">
        <v>6</v>
      </c>
      <c r="S64" s="637">
        <v>239400</v>
      </c>
      <c r="T64" s="476"/>
      <c r="U64" s="476"/>
      <c r="V64" s="476"/>
      <c r="W64" s="476"/>
      <c r="X64" s="476">
        <v>180000</v>
      </c>
      <c r="Y64" s="476">
        <v>180000</v>
      </c>
      <c r="Z64" s="476"/>
      <c r="AA64" s="476"/>
      <c r="AB64" s="476"/>
      <c r="AC64" s="476"/>
      <c r="AD64" s="476"/>
      <c r="AE64" s="476"/>
      <c r="AF64" s="477">
        <f t="shared" si="26"/>
        <v>7182000</v>
      </c>
      <c r="AG64" s="638">
        <f t="shared" si="16"/>
        <v>0</v>
      </c>
      <c r="AH64" s="638">
        <f t="shared" si="27"/>
        <v>0</v>
      </c>
      <c r="AI64" s="638">
        <f t="shared" si="27"/>
        <v>0</v>
      </c>
      <c r="AJ64" s="638">
        <f t="shared" si="27"/>
        <v>0</v>
      </c>
      <c r="AK64" s="638">
        <f t="shared" si="27"/>
        <v>4320000</v>
      </c>
      <c r="AL64" s="638">
        <f t="shared" si="27"/>
        <v>1080000</v>
      </c>
      <c r="AM64" s="638">
        <f t="shared" si="27"/>
        <v>0</v>
      </c>
      <c r="AN64" s="638">
        <f t="shared" si="27"/>
        <v>0</v>
      </c>
      <c r="AO64" s="638">
        <f t="shared" si="27"/>
        <v>0</v>
      </c>
      <c r="AP64" s="638">
        <f t="shared" si="27"/>
        <v>0</v>
      </c>
      <c r="AQ64" s="638">
        <f t="shared" si="27"/>
        <v>0</v>
      </c>
      <c r="AR64" s="638">
        <f t="shared" si="27"/>
        <v>0</v>
      </c>
      <c r="AS64" s="639">
        <f t="shared" si="18"/>
        <v>5400000</v>
      </c>
      <c r="AT64" s="638">
        <f t="shared" si="19"/>
        <v>0</v>
      </c>
      <c r="AU64" s="638">
        <f t="shared" si="28"/>
        <v>0</v>
      </c>
      <c r="AV64" s="638">
        <f t="shared" si="28"/>
        <v>0</v>
      </c>
      <c r="AW64" s="638">
        <f t="shared" si="28"/>
        <v>0</v>
      </c>
      <c r="AX64" s="638">
        <f t="shared" si="28"/>
        <v>604800</v>
      </c>
      <c r="AY64" s="638">
        <f t="shared" si="28"/>
        <v>151200</v>
      </c>
      <c r="AZ64" s="638">
        <f t="shared" si="28"/>
        <v>0</v>
      </c>
      <c r="BA64" s="638">
        <f t="shared" si="28"/>
        <v>0</v>
      </c>
      <c r="BB64" s="638">
        <f t="shared" si="28"/>
        <v>0</v>
      </c>
      <c r="BC64" s="638">
        <f t="shared" si="28"/>
        <v>0</v>
      </c>
      <c r="BD64" s="638">
        <f t="shared" si="28"/>
        <v>0</v>
      </c>
      <c r="BE64" s="638">
        <f t="shared" si="28"/>
        <v>0</v>
      </c>
      <c r="BF64" s="639">
        <f t="shared" si="21"/>
        <v>756000</v>
      </c>
      <c r="BG64" s="480">
        <f t="shared" si="22"/>
        <v>1026000</v>
      </c>
      <c r="BH64" s="481">
        <f t="shared" si="23"/>
        <v>9097200</v>
      </c>
      <c r="BI64" s="482">
        <f t="shared" si="24"/>
        <v>2941200</v>
      </c>
      <c r="BJ64" s="483">
        <f t="shared" si="25"/>
        <v>0.78947368421052633</v>
      </c>
      <c r="BK64" s="769"/>
      <c r="BL64" s="487"/>
      <c r="BM64" s="485"/>
      <c r="BN64" s="653"/>
      <c r="BO64" s="666"/>
      <c r="BP64" s="653"/>
      <c r="BQ64" s="653"/>
      <c r="BR64" s="653"/>
      <c r="BS64" s="666"/>
      <c r="BT64" s="653"/>
      <c r="BU64" s="653"/>
      <c r="BV64" s="653"/>
      <c r="BW64" s="666"/>
      <c r="BX64" s="653"/>
      <c r="BY64" s="653"/>
      <c r="BZ64" s="653"/>
      <c r="CA64" s="666"/>
      <c r="CB64" s="653"/>
      <c r="CC64" s="653"/>
      <c r="CD64" s="653"/>
      <c r="CE64" s="666"/>
      <c r="CF64" s="653"/>
      <c r="CG64" s="653"/>
      <c r="CH64" s="653"/>
      <c r="CI64" s="666"/>
      <c r="CJ64" s="653"/>
      <c r="CK64" s="653"/>
      <c r="CL64" s="653"/>
      <c r="CM64" s="666"/>
      <c r="CN64" s="653"/>
      <c r="CO64" s="653"/>
      <c r="CP64" s="653"/>
      <c r="CQ64" s="666"/>
      <c r="CR64" s="653"/>
      <c r="CS64" s="653"/>
      <c r="CT64" s="653"/>
      <c r="CU64" s="485"/>
      <c r="CV64" s="485"/>
      <c r="CW64" s="485"/>
      <c r="CX64" s="485"/>
      <c r="CY64" s="485"/>
      <c r="CZ64" s="485"/>
      <c r="DA64" s="485"/>
      <c r="DB64" s="485"/>
      <c r="DC64" s="485"/>
      <c r="DD64" s="485"/>
      <c r="DE64" s="485"/>
      <c r="DF64" s="485"/>
    </row>
    <row r="65" spans="1:127" s="486" customFormat="1" ht="22.5" customHeight="1" x14ac:dyDescent="0.2">
      <c r="A65" s="472">
        <f t="shared" si="11"/>
        <v>59</v>
      </c>
      <c r="B65" s="240" t="s">
        <v>508</v>
      </c>
      <c r="C65" s="473" t="s">
        <v>65</v>
      </c>
      <c r="D65" s="264">
        <v>12</v>
      </c>
      <c r="E65" s="474"/>
      <c r="F65" s="474"/>
      <c r="G65" s="474"/>
      <c r="H65" s="474"/>
      <c r="I65" s="779">
        <v>12</v>
      </c>
      <c r="J65" s="779"/>
      <c r="K65" s="474"/>
      <c r="L65" s="474"/>
      <c r="M65" s="474"/>
      <c r="N65" s="474"/>
      <c r="O65" s="474"/>
      <c r="P65" s="474"/>
      <c r="Q65" s="475">
        <f t="shared" si="15"/>
        <v>12</v>
      </c>
      <c r="R65" s="241" t="s">
        <v>35</v>
      </c>
      <c r="S65" s="637">
        <v>513000</v>
      </c>
      <c r="T65" s="476"/>
      <c r="U65" s="476"/>
      <c r="V65" s="476"/>
      <c r="W65" s="476"/>
      <c r="X65" s="476">
        <v>400000</v>
      </c>
      <c r="Y65" s="476"/>
      <c r="Z65" s="476"/>
      <c r="AA65" s="476"/>
      <c r="AB65" s="476"/>
      <c r="AC65" s="476"/>
      <c r="AD65" s="476"/>
      <c r="AE65" s="476"/>
      <c r="AF65" s="477">
        <f t="shared" si="26"/>
        <v>6156000</v>
      </c>
      <c r="AG65" s="638">
        <f t="shared" si="16"/>
        <v>0</v>
      </c>
      <c r="AH65" s="638">
        <f t="shared" si="27"/>
        <v>0</v>
      </c>
      <c r="AI65" s="638">
        <f t="shared" si="27"/>
        <v>0</v>
      </c>
      <c r="AJ65" s="638">
        <f t="shared" si="27"/>
        <v>0</v>
      </c>
      <c r="AK65" s="638">
        <f t="shared" si="27"/>
        <v>4800000</v>
      </c>
      <c r="AL65" s="638">
        <f t="shared" si="27"/>
        <v>0</v>
      </c>
      <c r="AM65" s="638">
        <f t="shared" si="27"/>
        <v>0</v>
      </c>
      <c r="AN65" s="638">
        <f t="shared" si="27"/>
        <v>0</v>
      </c>
      <c r="AO65" s="638">
        <f t="shared" si="27"/>
        <v>0</v>
      </c>
      <c r="AP65" s="638">
        <f t="shared" si="27"/>
        <v>0</v>
      </c>
      <c r="AQ65" s="638">
        <f t="shared" si="27"/>
        <v>0</v>
      </c>
      <c r="AR65" s="638">
        <f t="shared" si="27"/>
        <v>0</v>
      </c>
      <c r="AS65" s="639">
        <f t="shared" si="18"/>
        <v>4800000</v>
      </c>
      <c r="AT65" s="638">
        <f t="shared" si="19"/>
        <v>0</v>
      </c>
      <c r="AU65" s="638">
        <f t="shared" si="28"/>
        <v>0</v>
      </c>
      <c r="AV65" s="638">
        <f t="shared" si="28"/>
        <v>0</v>
      </c>
      <c r="AW65" s="638">
        <f t="shared" si="28"/>
        <v>0</v>
      </c>
      <c r="AX65" s="638">
        <f t="shared" si="28"/>
        <v>672000.00000000012</v>
      </c>
      <c r="AY65" s="638">
        <f t="shared" si="28"/>
        <v>0</v>
      </c>
      <c r="AZ65" s="638">
        <f t="shared" si="28"/>
        <v>0</v>
      </c>
      <c r="BA65" s="638">
        <f t="shared" si="28"/>
        <v>0</v>
      </c>
      <c r="BB65" s="638">
        <f t="shared" si="28"/>
        <v>0</v>
      </c>
      <c r="BC65" s="638">
        <f t="shared" si="28"/>
        <v>0</v>
      </c>
      <c r="BD65" s="638">
        <f t="shared" si="28"/>
        <v>0</v>
      </c>
      <c r="BE65" s="638">
        <f t="shared" si="28"/>
        <v>0</v>
      </c>
      <c r="BF65" s="639">
        <f t="shared" si="21"/>
        <v>672000.00000000012</v>
      </c>
      <c r="BG65" s="480">
        <f t="shared" si="22"/>
        <v>683999.99999999988</v>
      </c>
      <c r="BH65" s="481">
        <f t="shared" si="23"/>
        <v>6156000</v>
      </c>
      <c r="BI65" s="482">
        <f t="shared" si="24"/>
        <v>683999.99999999988</v>
      </c>
      <c r="BJ65" s="483">
        <f t="shared" si="25"/>
        <v>1</v>
      </c>
      <c r="BK65" s="769"/>
      <c r="BL65" s="487"/>
      <c r="BM65" s="485"/>
      <c r="BN65" s="653"/>
      <c r="BO65" s="666"/>
      <c r="BP65" s="653"/>
      <c r="BQ65" s="653"/>
      <c r="BR65" s="653"/>
      <c r="BS65" s="666"/>
      <c r="BT65" s="653"/>
      <c r="BU65" s="653"/>
      <c r="BV65" s="653"/>
      <c r="BW65" s="666"/>
      <c r="BX65" s="653"/>
      <c r="BY65" s="653"/>
      <c r="BZ65" s="653"/>
      <c r="CA65" s="666"/>
      <c r="CB65" s="653"/>
      <c r="CC65" s="653"/>
      <c r="CD65" s="653"/>
      <c r="CE65" s="666"/>
      <c r="CF65" s="653"/>
      <c r="CG65" s="653"/>
      <c r="CH65" s="653"/>
      <c r="CI65" s="666"/>
      <c r="CJ65" s="653"/>
      <c r="CK65" s="653"/>
      <c r="CL65" s="653"/>
      <c r="CM65" s="666"/>
      <c r="CN65" s="653"/>
      <c r="CO65" s="653"/>
      <c r="CP65" s="653"/>
      <c r="CQ65" s="666"/>
      <c r="CR65" s="653"/>
      <c r="CS65" s="653"/>
      <c r="CT65" s="653"/>
      <c r="CU65" s="485"/>
      <c r="CV65" s="485"/>
      <c r="CW65" s="485"/>
      <c r="CX65" s="485"/>
      <c r="CY65" s="485"/>
      <c r="CZ65" s="485"/>
      <c r="DA65" s="485"/>
      <c r="DB65" s="485"/>
      <c r="DC65" s="485"/>
      <c r="DD65" s="485"/>
      <c r="DE65" s="485"/>
      <c r="DF65" s="485"/>
    </row>
    <row r="66" spans="1:127" s="503" customFormat="1" ht="22.5" customHeight="1" x14ac:dyDescent="0.2">
      <c r="A66" s="490"/>
      <c r="B66" s="491"/>
      <c r="C66" s="492"/>
      <c r="D66" s="493"/>
      <c r="E66" s="494"/>
      <c r="F66" s="494"/>
      <c r="G66" s="494"/>
      <c r="H66" s="494"/>
      <c r="I66" s="783"/>
      <c r="J66" s="783"/>
      <c r="K66" s="494"/>
      <c r="L66" s="494"/>
      <c r="M66" s="494"/>
      <c r="N66" s="494"/>
      <c r="O66" s="494"/>
      <c r="P66" s="494"/>
      <c r="Q66" s="495"/>
      <c r="R66" s="496"/>
      <c r="S66" s="497"/>
      <c r="T66" s="498"/>
      <c r="U66" s="498"/>
      <c r="V66" s="498"/>
      <c r="W66" s="498"/>
      <c r="X66" s="498"/>
      <c r="Y66" s="498"/>
      <c r="Z66" s="498"/>
      <c r="AA66" s="498"/>
      <c r="AB66" s="498"/>
      <c r="AC66" s="498"/>
      <c r="AD66" s="498"/>
      <c r="AE66" s="498"/>
      <c r="AF66" s="477"/>
      <c r="AG66" s="478"/>
      <c r="AH66" s="478"/>
      <c r="AI66" s="478"/>
      <c r="AJ66" s="478"/>
      <c r="AK66" s="638"/>
      <c r="AL66" s="638"/>
      <c r="AM66" s="478"/>
      <c r="AN66" s="478"/>
      <c r="AO66" s="478"/>
      <c r="AP66" s="478"/>
      <c r="AQ66" s="478"/>
      <c r="AR66" s="478"/>
      <c r="AS66" s="479"/>
      <c r="AT66" s="478"/>
      <c r="AU66" s="478"/>
      <c r="AV66" s="478"/>
      <c r="AW66" s="478"/>
      <c r="AX66" s="478"/>
      <c r="AY66" s="478"/>
      <c r="AZ66" s="478"/>
      <c r="BA66" s="478"/>
      <c r="BB66" s="478"/>
      <c r="BC66" s="478"/>
      <c r="BD66" s="478"/>
      <c r="BE66" s="478"/>
      <c r="BF66" s="478"/>
      <c r="BG66" s="499"/>
      <c r="BH66" s="500"/>
      <c r="BI66" s="500"/>
      <c r="BJ66" s="501"/>
      <c r="BK66" s="770"/>
      <c r="BL66" s="487"/>
      <c r="BM66" s="677"/>
      <c r="BN66" s="1071">
        <v>1</v>
      </c>
      <c r="BO66" s="1072"/>
      <c r="BP66" s="1072"/>
      <c r="BQ66" s="1073"/>
      <c r="BR66" s="1071">
        <v>2</v>
      </c>
      <c r="BS66" s="1072"/>
      <c r="BT66" s="1072"/>
      <c r="BU66" s="1073"/>
      <c r="BV66" s="1071">
        <v>3</v>
      </c>
      <c r="BW66" s="1072"/>
      <c r="BX66" s="1072"/>
      <c r="BY66" s="1073"/>
      <c r="BZ66" s="1071">
        <v>4</v>
      </c>
      <c r="CA66" s="1072"/>
      <c r="CB66" s="1072"/>
      <c r="CC66" s="1073"/>
      <c r="CD66" s="1071">
        <v>5</v>
      </c>
      <c r="CE66" s="1072"/>
      <c r="CF66" s="1072"/>
      <c r="CG66" s="1073"/>
      <c r="CH66" s="1071">
        <v>6</v>
      </c>
      <c r="CI66" s="1072"/>
      <c r="CJ66" s="1072"/>
      <c r="CK66" s="1073"/>
      <c r="CL66" s="1071">
        <v>7</v>
      </c>
      <c r="CM66" s="1072"/>
      <c r="CN66" s="1072"/>
      <c r="CO66" s="1073"/>
      <c r="CP66" s="1071">
        <v>8</v>
      </c>
      <c r="CQ66" s="1072"/>
      <c r="CR66" s="1072"/>
      <c r="CS66" s="1073"/>
      <c r="CT66" s="656"/>
      <c r="CU66" s="502"/>
      <c r="CV66" s="502"/>
      <c r="CW66" s="502"/>
      <c r="CX66" s="502"/>
      <c r="CY66" s="502"/>
      <c r="CZ66" s="502"/>
      <c r="DA66" s="502"/>
      <c r="DB66" s="502"/>
      <c r="DC66" s="502"/>
      <c r="DD66" s="502"/>
      <c r="DE66" s="502"/>
      <c r="DF66" s="502"/>
    </row>
    <row r="67" spans="1:127" s="486" customFormat="1" ht="22.5" customHeight="1" x14ac:dyDescent="0.2">
      <c r="A67" s="472">
        <v>1</v>
      </c>
      <c r="B67" s="240" t="s">
        <v>12</v>
      </c>
      <c r="C67" s="504" t="s">
        <v>65</v>
      </c>
      <c r="D67" s="264">
        <v>735</v>
      </c>
      <c r="E67" s="474"/>
      <c r="F67" s="474">
        <v>78</v>
      </c>
      <c r="G67" s="474">
        <v>160</v>
      </c>
      <c r="H67" s="474"/>
      <c r="I67" s="779">
        <v>497</v>
      </c>
      <c r="J67" s="779"/>
      <c r="K67" s="474"/>
      <c r="L67" s="474"/>
      <c r="M67" s="474"/>
      <c r="N67" s="474"/>
      <c r="O67" s="474"/>
      <c r="P67" s="474"/>
      <c r="Q67" s="475">
        <f>SUM(E67:P67)</f>
        <v>735</v>
      </c>
      <c r="R67" s="241" t="s">
        <v>48</v>
      </c>
      <c r="S67" s="242">
        <v>100000</v>
      </c>
      <c r="T67" s="476"/>
      <c r="U67" s="242">
        <v>100000</v>
      </c>
      <c r="V67" s="242">
        <v>100000</v>
      </c>
      <c r="W67" s="476"/>
      <c r="X67" s="637">
        <v>100000</v>
      </c>
      <c r="Y67" s="476"/>
      <c r="Z67" s="476"/>
      <c r="AA67" s="476"/>
      <c r="AB67" s="476"/>
      <c r="AC67" s="476"/>
      <c r="AD67" s="476"/>
      <c r="AE67" s="476"/>
      <c r="AF67" s="477">
        <f>SUM(Q67*S67)</f>
        <v>73500000</v>
      </c>
      <c r="AG67" s="478">
        <f t="shared" ref="AG67:AG74" si="29">T67*E67</f>
        <v>0</v>
      </c>
      <c r="AH67" s="478">
        <f t="shared" ref="AH67:AR71" si="30">U67*F67</f>
        <v>7800000</v>
      </c>
      <c r="AI67" s="478">
        <f t="shared" si="30"/>
        <v>16000000</v>
      </c>
      <c r="AJ67" s="478">
        <f t="shared" si="30"/>
        <v>0</v>
      </c>
      <c r="AK67" s="638">
        <f t="shared" si="30"/>
        <v>49700000</v>
      </c>
      <c r="AL67" s="638">
        <f t="shared" si="30"/>
        <v>0</v>
      </c>
      <c r="AM67" s="478">
        <f t="shared" si="30"/>
        <v>0</v>
      </c>
      <c r="AN67" s="478">
        <f t="shared" si="30"/>
        <v>0</v>
      </c>
      <c r="AO67" s="478">
        <f t="shared" si="30"/>
        <v>0</v>
      </c>
      <c r="AP67" s="478">
        <f t="shared" si="30"/>
        <v>0</v>
      </c>
      <c r="AQ67" s="478">
        <f t="shared" si="30"/>
        <v>0</v>
      </c>
      <c r="AR67" s="478">
        <f t="shared" si="30"/>
        <v>0</v>
      </c>
      <c r="AS67" s="479">
        <f t="shared" ref="AS67:AS74" si="31">SUM(AG67:AR67)</f>
        <v>73500000</v>
      </c>
      <c r="AT67" s="478"/>
      <c r="AU67" s="478"/>
      <c r="AV67" s="478"/>
      <c r="AW67" s="478"/>
      <c r="AX67" s="478"/>
      <c r="AY67" s="478"/>
      <c r="AZ67" s="478"/>
      <c r="BA67" s="478"/>
      <c r="BB67" s="478"/>
      <c r="BC67" s="478"/>
      <c r="BD67" s="478"/>
      <c r="BE67" s="478"/>
      <c r="BF67" s="479">
        <f t="shared" ref="BF67:BF74" si="32">SUM(AT67:BE67)</f>
        <v>0</v>
      </c>
      <c r="BG67" s="480">
        <f>AF67-AS67-BF67</f>
        <v>0</v>
      </c>
      <c r="BH67" s="481">
        <f>S67*D67</f>
        <v>73500000</v>
      </c>
      <c r="BI67" s="482">
        <f>BH67-AS67-BF67</f>
        <v>0</v>
      </c>
      <c r="BJ67" s="483">
        <f>SUM(Q67/D67)</f>
        <v>1</v>
      </c>
      <c r="BK67" s="771" t="s">
        <v>638</v>
      </c>
      <c r="BL67" s="700">
        <f>SUM(BH67:BH69)</f>
        <v>137310000</v>
      </c>
      <c r="BM67" s="489" t="s">
        <v>631</v>
      </c>
      <c r="BN67" s="681">
        <v>10</v>
      </c>
      <c r="BO67" s="682">
        <v>100000</v>
      </c>
      <c r="BP67" s="683">
        <v>3</v>
      </c>
      <c r="BQ67" s="684">
        <f>SUM(BN67*BO67*BP67)</f>
        <v>3000000</v>
      </c>
      <c r="BR67" s="681">
        <v>10</v>
      </c>
      <c r="BS67" s="682">
        <v>100000</v>
      </c>
      <c r="BT67" s="683">
        <v>4</v>
      </c>
      <c r="BU67" s="684">
        <f>SUM(BR67*BS67*BT67)</f>
        <v>4000000</v>
      </c>
      <c r="BV67" s="681">
        <v>10</v>
      </c>
      <c r="BW67" s="682">
        <v>100000</v>
      </c>
      <c r="BX67" s="683">
        <v>4</v>
      </c>
      <c r="BY67" s="684">
        <f>SUM(BV67*BW67*BX67)</f>
        <v>4000000</v>
      </c>
      <c r="BZ67" s="681">
        <v>10</v>
      </c>
      <c r="CA67" s="682">
        <v>100000</v>
      </c>
      <c r="CB67" s="683">
        <v>4</v>
      </c>
      <c r="CC67" s="684">
        <f>SUM(BZ67*CA67*CB67)</f>
        <v>4000000</v>
      </c>
      <c r="CD67" s="681">
        <v>10</v>
      </c>
      <c r="CE67" s="682">
        <v>100000</v>
      </c>
      <c r="CF67" s="683">
        <v>4</v>
      </c>
      <c r="CG67" s="684">
        <f>SUM(CD67*CE67*CF67)</f>
        <v>4000000</v>
      </c>
      <c r="CH67" s="681">
        <v>10</v>
      </c>
      <c r="CI67" s="682">
        <v>100000</v>
      </c>
      <c r="CJ67" s="683">
        <v>4</v>
      </c>
      <c r="CK67" s="684">
        <f>SUM(CH67*CI67*CJ67)</f>
        <v>4000000</v>
      </c>
      <c r="CL67" s="681">
        <v>10</v>
      </c>
      <c r="CM67" s="682">
        <v>100000</v>
      </c>
      <c r="CN67" s="683">
        <v>4</v>
      </c>
      <c r="CO67" s="684">
        <f>SUM(CL67*CM67*CN67)</f>
        <v>4000000</v>
      </c>
      <c r="CP67" s="716">
        <v>4</v>
      </c>
      <c r="CQ67" s="717">
        <v>100000</v>
      </c>
      <c r="CR67" s="718">
        <v>4</v>
      </c>
      <c r="CS67" s="719">
        <f>SUM(CP67*CQ67*CR67)</f>
        <v>1600000</v>
      </c>
      <c r="CT67" s="653"/>
      <c r="CU67" s="485"/>
      <c r="CV67" s="485"/>
      <c r="CW67" s="485"/>
      <c r="CX67" s="485"/>
      <c r="CY67" s="485"/>
      <c r="CZ67" s="485"/>
      <c r="DA67" s="485"/>
      <c r="DB67" s="485"/>
      <c r="DC67" s="485"/>
      <c r="DD67" s="485"/>
      <c r="DE67" s="485"/>
      <c r="DF67" s="485"/>
    </row>
    <row r="68" spans="1:127" s="486" customFormat="1" ht="22.5" customHeight="1" x14ac:dyDescent="0.2">
      <c r="A68" s="472">
        <v>2</v>
      </c>
      <c r="B68" s="240" t="s">
        <v>13</v>
      </c>
      <c r="C68" s="504" t="s">
        <v>65</v>
      </c>
      <c r="D68" s="264">
        <v>473</v>
      </c>
      <c r="E68" s="474"/>
      <c r="F68" s="474">
        <f>5*10</f>
        <v>50</v>
      </c>
      <c r="G68" s="474">
        <v>100</v>
      </c>
      <c r="H68" s="474"/>
      <c r="I68" s="779">
        <v>323</v>
      </c>
      <c r="J68" s="779"/>
      <c r="K68" s="474"/>
      <c r="L68" s="474"/>
      <c r="M68" s="474"/>
      <c r="N68" s="474"/>
      <c r="O68" s="474"/>
      <c r="P68" s="474"/>
      <c r="Q68" s="475">
        <f>SUM(E68:P68)</f>
        <v>473</v>
      </c>
      <c r="R68" s="241" t="s">
        <v>48</v>
      </c>
      <c r="S68" s="242">
        <v>120000</v>
      </c>
      <c r="T68" s="476"/>
      <c r="U68" s="242">
        <v>120000</v>
      </c>
      <c r="V68" s="242">
        <v>120000</v>
      </c>
      <c r="W68" s="476"/>
      <c r="X68" s="637">
        <v>120000</v>
      </c>
      <c r="Y68" s="476"/>
      <c r="Z68" s="476"/>
      <c r="AA68" s="476"/>
      <c r="AB68" s="476"/>
      <c r="AC68" s="476"/>
      <c r="AD68" s="476"/>
      <c r="AE68" s="476"/>
      <c r="AF68" s="477">
        <f>SUM(Q68*S68)</f>
        <v>56760000</v>
      </c>
      <c r="AG68" s="478">
        <f t="shared" si="29"/>
        <v>0</v>
      </c>
      <c r="AH68" s="478">
        <f t="shared" si="30"/>
        <v>6000000</v>
      </c>
      <c r="AI68" s="478">
        <f t="shared" si="30"/>
        <v>12000000</v>
      </c>
      <c r="AJ68" s="478">
        <f t="shared" si="30"/>
        <v>0</v>
      </c>
      <c r="AK68" s="638">
        <f t="shared" si="30"/>
        <v>38760000</v>
      </c>
      <c r="AL68" s="638">
        <f t="shared" si="30"/>
        <v>0</v>
      </c>
      <c r="AM68" s="478">
        <f t="shared" si="30"/>
        <v>0</v>
      </c>
      <c r="AN68" s="478">
        <f t="shared" si="30"/>
        <v>0</v>
      </c>
      <c r="AO68" s="478">
        <f t="shared" si="30"/>
        <v>0</v>
      </c>
      <c r="AP68" s="478">
        <f t="shared" si="30"/>
        <v>0</v>
      </c>
      <c r="AQ68" s="478">
        <f t="shared" si="30"/>
        <v>0</v>
      </c>
      <c r="AR68" s="478">
        <f t="shared" si="30"/>
        <v>0</v>
      </c>
      <c r="AS68" s="479">
        <f t="shared" si="31"/>
        <v>56760000</v>
      </c>
      <c r="AT68" s="478"/>
      <c r="AU68" s="478"/>
      <c r="AV68" s="478"/>
      <c r="AW68" s="478"/>
      <c r="AX68" s="478"/>
      <c r="AY68" s="478"/>
      <c r="AZ68" s="478"/>
      <c r="BA68" s="478"/>
      <c r="BB68" s="478"/>
      <c r="BC68" s="478"/>
      <c r="BD68" s="478"/>
      <c r="BE68" s="478"/>
      <c r="BF68" s="479">
        <f t="shared" si="32"/>
        <v>0</v>
      </c>
      <c r="BG68" s="480">
        <f>AF68-AS68-BF68</f>
        <v>0</v>
      </c>
      <c r="BH68" s="481">
        <f>S68*D68</f>
        <v>56760000</v>
      </c>
      <c r="BI68" s="482">
        <f>BH68-AS68-BF68</f>
        <v>0</v>
      </c>
      <c r="BJ68" s="483">
        <f>SUM(Q68/D68)</f>
        <v>1</v>
      </c>
      <c r="BK68" s="771" t="s">
        <v>639</v>
      </c>
      <c r="BL68" s="701">
        <f>SUM(CT72)</f>
        <v>79341127</v>
      </c>
      <c r="BM68" s="489" t="s">
        <v>632</v>
      </c>
      <c r="BN68" s="681">
        <v>10</v>
      </c>
      <c r="BO68" s="682">
        <v>120000</v>
      </c>
      <c r="BP68" s="683">
        <v>4</v>
      </c>
      <c r="BQ68" s="684">
        <f>SUM(BN68*BO68*BP68)</f>
        <v>4800000</v>
      </c>
      <c r="BR68" s="681">
        <v>10</v>
      </c>
      <c r="BS68" s="682">
        <v>120000</v>
      </c>
      <c r="BT68" s="683">
        <v>4</v>
      </c>
      <c r="BU68" s="684">
        <f>SUM(BR68*BS68*BT68)</f>
        <v>4800000</v>
      </c>
      <c r="BV68" s="681">
        <v>10</v>
      </c>
      <c r="BW68" s="682">
        <v>120000</v>
      </c>
      <c r="BX68" s="683">
        <v>4</v>
      </c>
      <c r="BY68" s="684">
        <f>SUM(BV68*BW68*BX68)</f>
        <v>4800000</v>
      </c>
      <c r="BZ68" s="681">
        <v>10</v>
      </c>
      <c r="CA68" s="682">
        <v>120000</v>
      </c>
      <c r="CB68" s="683">
        <v>4</v>
      </c>
      <c r="CC68" s="684">
        <f>SUM(BZ68*CA68*CB68)</f>
        <v>4800000</v>
      </c>
      <c r="CD68" s="681">
        <v>10</v>
      </c>
      <c r="CE68" s="682">
        <v>120000</v>
      </c>
      <c r="CF68" s="683">
        <v>4</v>
      </c>
      <c r="CG68" s="684">
        <f>SUM(CD68*CE68*CF68)</f>
        <v>4800000</v>
      </c>
      <c r="CH68" s="681">
        <v>10</v>
      </c>
      <c r="CI68" s="682">
        <v>120000</v>
      </c>
      <c r="CJ68" s="683">
        <v>4</v>
      </c>
      <c r="CK68" s="684">
        <f>SUM(CH68*CI68*CJ68)</f>
        <v>4800000</v>
      </c>
      <c r="CL68" s="681">
        <v>10</v>
      </c>
      <c r="CM68" s="682">
        <v>120000</v>
      </c>
      <c r="CN68" s="683">
        <v>4</v>
      </c>
      <c r="CO68" s="684">
        <f>SUM(CL68*CM68*CN68)</f>
        <v>4800000</v>
      </c>
      <c r="CP68" s="716">
        <v>4</v>
      </c>
      <c r="CQ68" s="717">
        <v>120000</v>
      </c>
      <c r="CR68" s="718">
        <v>4</v>
      </c>
      <c r="CS68" s="719">
        <f>SUM(CP68*CQ68*CR68)</f>
        <v>1920000</v>
      </c>
      <c r="CT68" s="653"/>
      <c r="CU68" s="485"/>
      <c r="CV68" s="485"/>
      <c r="CW68" s="485"/>
      <c r="CX68" s="485"/>
      <c r="CY68" s="485"/>
      <c r="CZ68" s="485"/>
      <c r="DA68" s="485"/>
      <c r="DB68" s="485"/>
      <c r="DC68" s="485"/>
      <c r="DD68" s="485"/>
      <c r="DE68" s="485"/>
      <c r="DF68" s="485"/>
    </row>
    <row r="69" spans="1:127" s="486" customFormat="1" ht="22.5" customHeight="1" x14ac:dyDescent="0.2">
      <c r="A69" s="472">
        <v>3</v>
      </c>
      <c r="B69" s="240" t="s">
        <v>14</v>
      </c>
      <c r="C69" s="504" t="s">
        <v>65</v>
      </c>
      <c r="D69" s="264">
        <v>47</v>
      </c>
      <c r="E69" s="474"/>
      <c r="F69" s="474"/>
      <c r="G69" s="474"/>
      <c r="H69" s="474"/>
      <c r="I69" s="779">
        <v>47</v>
      </c>
      <c r="J69" s="779"/>
      <c r="K69" s="474"/>
      <c r="L69" s="474"/>
      <c r="M69" s="474"/>
      <c r="N69" s="474"/>
      <c r="O69" s="474"/>
      <c r="P69" s="474"/>
      <c r="Q69" s="475">
        <f>SUM(E69:P69)</f>
        <v>47</v>
      </c>
      <c r="R69" s="241" t="s">
        <v>48</v>
      </c>
      <c r="S69" s="242">
        <v>150000</v>
      </c>
      <c r="T69" s="476"/>
      <c r="U69" s="476"/>
      <c r="V69" s="476"/>
      <c r="W69" s="476"/>
      <c r="X69" s="637">
        <v>150000</v>
      </c>
      <c r="Y69" s="476"/>
      <c r="Z69" s="476"/>
      <c r="AA69" s="476"/>
      <c r="AB69" s="476"/>
      <c r="AC69" s="476"/>
      <c r="AD69" s="476"/>
      <c r="AE69" s="476"/>
      <c r="AF69" s="477">
        <f>SUM(Q69*S69)</f>
        <v>7050000</v>
      </c>
      <c r="AG69" s="478">
        <f t="shared" si="29"/>
        <v>0</v>
      </c>
      <c r="AH69" s="478">
        <f t="shared" si="30"/>
        <v>0</v>
      </c>
      <c r="AI69" s="478">
        <f t="shared" si="30"/>
        <v>0</v>
      </c>
      <c r="AJ69" s="478">
        <f t="shared" si="30"/>
        <v>0</v>
      </c>
      <c r="AK69" s="638">
        <f t="shared" si="30"/>
        <v>7050000</v>
      </c>
      <c r="AL69" s="638">
        <f t="shared" si="30"/>
        <v>0</v>
      </c>
      <c r="AM69" s="478">
        <f t="shared" si="30"/>
        <v>0</v>
      </c>
      <c r="AN69" s="478">
        <f t="shared" si="30"/>
        <v>0</v>
      </c>
      <c r="AO69" s="478">
        <f t="shared" si="30"/>
        <v>0</v>
      </c>
      <c r="AP69" s="478">
        <f t="shared" si="30"/>
        <v>0</v>
      </c>
      <c r="AQ69" s="478">
        <f t="shared" si="30"/>
        <v>0</v>
      </c>
      <c r="AR69" s="478">
        <f t="shared" si="30"/>
        <v>0</v>
      </c>
      <c r="AS69" s="479">
        <f t="shared" si="31"/>
        <v>7050000</v>
      </c>
      <c r="AT69" s="478"/>
      <c r="AU69" s="478"/>
      <c r="AV69" s="478"/>
      <c r="AW69" s="478"/>
      <c r="AX69" s="478"/>
      <c r="AY69" s="478"/>
      <c r="AZ69" s="478"/>
      <c r="BA69" s="478"/>
      <c r="BB69" s="478"/>
      <c r="BC69" s="478"/>
      <c r="BD69" s="478"/>
      <c r="BE69" s="478"/>
      <c r="BF69" s="479">
        <f t="shared" si="32"/>
        <v>0</v>
      </c>
      <c r="BG69" s="480">
        <f>AF69-AS69-BF69</f>
        <v>0</v>
      </c>
      <c r="BH69" s="481">
        <f>S69*D69</f>
        <v>7050000</v>
      </c>
      <c r="BI69" s="482">
        <f>BH69-AS69-BF69</f>
        <v>0</v>
      </c>
      <c r="BJ69" s="483">
        <f>SUM(Q69/D69)</f>
        <v>1</v>
      </c>
      <c r="BK69" s="771" t="s">
        <v>640</v>
      </c>
      <c r="BL69" s="699">
        <f>SUM(BL67-BL68)</f>
        <v>57968873</v>
      </c>
      <c r="BM69" s="489" t="s">
        <v>633</v>
      </c>
      <c r="BN69" s="681"/>
      <c r="BO69" s="685"/>
      <c r="BP69" s="678"/>
      <c r="BQ69" s="686"/>
      <c r="BR69" s="681"/>
      <c r="BS69" s="685"/>
      <c r="BT69" s="678"/>
      <c r="BU69" s="686"/>
      <c r="BV69" s="681"/>
      <c r="BW69" s="685"/>
      <c r="BX69" s="678"/>
      <c r="BY69" s="686"/>
      <c r="BZ69" s="681"/>
      <c r="CA69" s="685"/>
      <c r="CB69" s="678"/>
      <c r="CC69" s="686"/>
      <c r="CD69" s="681"/>
      <c r="CE69" s="685"/>
      <c r="CF69" s="678"/>
      <c r="CG69" s="686"/>
      <c r="CH69" s="681"/>
      <c r="CI69" s="685"/>
      <c r="CJ69" s="678"/>
      <c r="CK69" s="686"/>
      <c r="CL69" s="681"/>
      <c r="CM69" s="685"/>
      <c r="CN69" s="678"/>
      <c r="CO69" s="686"/>
      <c r="CP69" s="716"/>
      <c r="CQ69" s="720"/>
      <c r="CR69" s="714"/>
      <c r="CS69" s="721"/>
      <c r="CT69" s="715" t="s">
        <v>645</v>
      </c>
      <c r="CU69" s="485"/>
      <c r="CV69" s="502">
        <f>SUM('[43]ANALISA LANTAI ATAS'!$K$282)</f>
        <v>137310000</v>
      </c>
      <c r="CW69" s="485"/>
      <c r="CX69" s="485"/>
      <c r="CY69" s="485"/>
      <c r="CZ69" s="485"/>
      <c r="DA69" s="485"/>
      <c r="DB69" s="485"/>
      <c r="DC69" s="485"/>
      <c r="DD69" s="485"/>
      <c r="DE69" s="485"/>
      <c r="DF69" s="485"/>
    </row>
    <row r="70" spans="1:127" s="486" customFormat="1" ht="22.5" customHeight="1" x14ac:dyDescent="0.2">
      <c r="A70" s="472">
        <v>4</v>
      </c>
      <c r="B70" s="240" t="s">
        <v>24</v>
      </c>
      <c r="C70" s="504" t="s">
        <v>65</v>
      </c>
      <c r="D70" s="624">
        <v>3</v>
      </c>
      <c r="E70" s="474"/>
      <c r="F70" s="474"/>
      <c r="G70" s="474"/>
      <c r="H70" s="474">
        <v>1</v>
      </c>
      <c r="I70" s="779">
        <v>2</v>
      </c>
      <c r="J70" s="779"/>
      <c r="K70" s="474"/>
      <c r="L70" s="474"/>
      <c r="M70" s="474"/>
      <c r="N70" s="474"/>
      <c r="O70" s="474"/>
      <c r="P70" s="474"/>
      <c r="Q70" s="475">
        <f>SUM(E70:P70)</f>
        <v>3</v>
      </c>
      <c r="R70" s="241" t="s">
        <v>36</v>
      </c>
      <c r="S70" s="242">
        <v>100000</v>
      </c>
      <c r="T70" s="476"/>
      <c r="U70" s="476"/>
      <c r="V70" s="476"/>
      <c r="W70" s="242">
        <v>100000</v>
      </c>
      <c r="X70" s="637">
        <v>100000</v>
      </c>
      <c r="Y70" s="476"/>
      <c r="Z70" s="476"/>
      <c r="AA70" s="476"/>
      <c r="AB70" s="476"/>
      <c r="AC70" s="476"/>
      <c r="AD70" s="476"/>
      <c r="AE70" s="476"/>
      <c r="AF70" s="477">
        <f>SUM(Q70*S70)</f>
        <v>300000</v>
      </c>
      <c r="AG70" s="478">
        <f t="shared" si="29"/>
        <v>0</v>
      </c>
      <c r="AH70" s="478">
        <f t="shared" si="30"/>
        <v>0</v>
      </c>
      <c r="AI70" s="478">
        <f t="shared" si="30"/>
        <v>0</v>
      </c>
      <c r="AJ70" s="478">
        <f t="shared" si="30"/>
        <v>100000</v>
      </c>
      <c r="AK70" s="638">
        <f t="shared" si="30"/>
        <v>200000</v>
      </c>
      <c r="AL70" s="638">
        <f t="shared" si="30"/>
        <v>0</v>
      </c>
      <c r="AM70" s="478">
        <f t="shared" si="30"/>
        <v>0</v>
      </c>
      <c r="AN70" s="478">
        <f t="shared" si="30"/>
        <v>0</v>
      </c>
      <c r="AO70" s="478">
        <f t="shared" si="30"/>
        <v>0</v>
      </c>
      <c r="AP70" s="478">
        <f t="shared" si="30"/>
        <v>0</v>
      </c>
      <c r="AQ70" s="478">
        <f t="shared" si="30"/>
        <v>0</v>
      </c>
      <c r="AR70" s="478">
        <f t="shared" si="30"/>
        <v>0</v>
      </c>
      <c r="AS70" s="479">
        <f t="shared" si="31"/>
        <v>300000</v>
      </c>
      <c r="AT70" s="478"/>
      <c r="AU70" s="478"/>
      <c r="AV70" s="478"/>
      <c r="AW70" s="478"/>
      <c r="AX70" s="478"/>
      <c r="AY70" s="478"/>
      <c r="AZ70" s="478"/>
      <c r="BA70" s="478"/>
      <c r="BB70" s="478"/>
      <c r="BC70" s="478"/>
      <c r="BD70" s="478"/>
      <c r="BE70" s="478"/>
      <c r="BF70" s="479">
        <f t="shared" si="32"/>
        <v>0</v>
      </c>
      <c r="BG70" s="480">
        <f>AF70-AS70-BF70</f>
        <v>0</v>
      </c>
      <c r="BH70" s="481">
        <f>S70*D70</f>
        <v>300000</v>
      </c>
      <c r="BI70" s="482">
        <f>BH70-AS70-BF70</f>
        <v>0</v>
      </c>
      <c r="BJ70" s="483">
        <f>SUM(Q70/D70)</f>
        <v>1</v>
      </c>
      <c r="BK70" s="771"/>
      <c r="BL70" s="699"/>
      <c r="BM70" s="679"/>
      <c r="BN70" s="687"/>
      <c r="BO70" s="688"/>
      <c r="BP70" s="688"/>
      <c r="BQ70" s="690">
        <f>SUM(BQ67:BQ69)</f>
        <v>7800000</v>
      </c>
      <c r="BR70" s="691"/>
      <c r="BS70" s="689"/>
      <c r="BT70" s="689"/>
      <c r="BU70" s="690">
        <f>SUM(BU67:BU69)</f>
        <v>8800000</v>
      </c>
      <c r="BV70" s="691"/>
      <c r="BW70" s="689"/>
      <c r="BX70" s="689"/>
      <c r="BY70" s="690">
        <f>SUM(BY67:BY69)</f>
        <v>8800000</v>
      </c>
      <c r="BZ70" s="691"/>
      <c r="CA70" s="689"/>
      <c r="CB70" s="689"/>
      <c r="CC70" s="690">
        <f>SUM(CC67:CC69)</f>
        <v>8800000</v>
      </c>
      <c r="CD70" s="691"/>
      <c r="CE70" s="689"/>
      <c r="CF70" s="689"/>
      <c r="CG70" s="690">
        <f>SUM(CG67:CG69)</f>
        <v>8800000</v>
      </c>
      <c r="CH70" s="691"/>
      <c r="CI70" s="689"/>
      <c r="CJ70" s="689"/>
      <c r="CK70" s="690">
        <f>SUM(CK67:CK69)</f>
        <v>8800000</v>
      </c>
      <c r="CL70" s="691"/>
      <c r="CM70" s="689"/>
      <c r="CN70" s="689"/>
      <c r="CO70" s="690">
        <f>SUM(CO67:CO69)</f>
        <v>8800000</v>
      </c>
      <c r="CP70" s="687"/>
      <c r="CQ70" s="688"/>
      <c r="CR70" s="688"/>
      <c r="CS70" s="722">
        <f>SUM(CS67:CS69)</f>
        <v>3520000</v>
      </c>
      <c r="CT70" s="676">
        <f>SUM(BQ70+BU70+BY70+CC70+CG70+CO70+CO70)</f>
        <v>60600000</v>
      </c>
      <c r="CU70" s="485"/>
      <c r="CV70" s="485">
        <f>SUM('[43]ANALISA LANTAI ATAS'!$K$281)</f>
        <v>88079392.79590477</v>
      </c>
      <c r="CW70" s="513">
        <f>SUM(CV70-CT70)</f>
        <v>27479392.79590477</v>
      </c>
      <c r="CX70" s="485"/>
      <c r="CY70" s="485"/>
      <c r="CZ70" s="485"/>
      <c r="DA70" s="485"/>
      <c r="DB70" s="485"/>
      <c r="DC70" s="485"/>
      <c r="DD70" s="485"/>
      <c r="DE70" s="485"/>
      <c r="DF70" s="485"/>
    </row>
    <row r="71" spans="1:127" s="486" customFormat="1" ht="22.5" customHeight="1" x14ac:dyDescent="0.2">
      <c r="A71" s="472">
        <v>5</v>
      </c>
      <c r="B71" s="240" t="s">
        <v>92</v>
      </c>
      <c r="C71" s="504" t="s">
        <v>65</v>
      </c>
      <c r="D71" s="264">
        <v>38</v>
      </c>
      <c r="E71" s="474"/>
      <c r="F71" s="474"/>
      <c r="G71" s="474"/>
      <c r="H71" s="474"/>
      <c r="I71" s="779">
        <v>38</v>
      </c>
      <c r="J71" s="779"/>
      <c r="K71" s="474"/>
      <c r="L71" s="474"/>
      <c r="M71" s="474"/>
      <c r="N71" s="474"/>
      <c r="O71" s="474"/>
      <c r="P71" s="474"/>
      <c r="Q71" s="475">
        <f>SUM(E71:P71)</f>
        <v>38</v>
      </c>
      <c r="R71" s="241" t="s">
        <v>93</v>
      </c>
      <c r="S71" s="242">
        <v>75000</v>
      </c>
      <c r="T71" s="476"/>
      <c r="U71" s="476"/>
      <c r="V71" s="476"/>
      <c r="W71" s="476"/>
      <c r="X71" s="637">
        <v>75000</v>
      </c>
      <c r="Y71" s="476"/>
      <c r="Z71" s="476"/>
      <c r="AA71" s="476"/>
      <c r="AB71" s="476"/>
      <c r="AC71" s="476"/>
      <c r="AD71" s="476"/>
      <c r="AE71" s="476"/>
      <c r="AF71" s="477">
        <f>SUM(Q71*S71)</f>
        <v>2850000</v>
      </c>
      <c r="AG71" s="478">
        <f t="shared" si="29"/>
        <v>0</v>
      </c>
      <c r="AH71" s="478">
        <f t="shared" si="30"/>
        <v>0</v>
      </c>
      <c r="AI71" s="478">
        <f t="shared" si="30"/>
        <v>0</v>
      </c>
      <c r="AJ71" s="478">
        <f t="shared" si="30"/>
        <v>0</v>
      </c>
      <c r="AK71" s="638">
        <f t="shared" si="30"/>
        <v>2850000</v>
      </c>
      <c r="AL71" s="638">
        <f t="shared" si="30"/>
        <v>0</v>
      </c>
      <c r="AM71" s="478">
        <f t="shared" si="30"/>
        <v>0</v>
      </c>
      <c r="AN71" s="478">
        <f t="shared" si="30"/>
        <v>0</v>
      </c>
      <c r="AO71" s="478">
        <f t="shared" si="30"/>
        <v>0</v>
      </c>
      <c r="AP71" s="478">
        <f t="shared" si="30"/>
        <v>0</v>
      </c>
      <c r="AQ71" s="478">
        <f t="shared" si="30"/>
        <v>0</v>
      </c>
      <c r="AR71" s="478">
        <f t="shared" si="30"/>
        <v>0</v>
      </c>
      <c r="AS71" s="479">
        <f t="shared" si="31"/>
        <v>2850000</v>
      </c>
      <c r="AT71" s="478">
        <f t="shared" ref="AT71:AT74" si="33">SUM(AG71*14%)</f>
        <v>0</v>
      </c>
      <c r="AU71" s="478">
        <f t="shared" ref="AU71:BE71" si="34">SUM(AH71*14%)</f>
        <v>0</v>
      </c>
      <c r="AV71" s="478">
        <f t="shared" si="34"/>
        <v>0</v>
      </c>
      <c r="AW71" s="478">
        <f t="shared" si="34"/>
        <v>0</v>
      </c>
      <c r="AX71" s="478"/>
      <c r="AY71" s="478">
        <f t="shared" si="34"/>
        <v>0</v>
      </c>
      <c r="AZ71" s="478">
        <f t="shared" si="34"/>
        <v>0</v>
      </c>
      <c r="BA71" s="478">
        <f t="shared" si="34"/>
        <v>0</v>
      </c>
      <c r="BB71" s="478">
        <f t="shared" si="34"/>
        <v>0</v>
      </c>
      <c r="BC71" s="478">
        <f t="shared" si="34"/>
        <v>0</v>
      </c>
      <c r="BD71" s="478">
        <f t="shared" si="34"/>
        <v>0</v>
      </c>
      <c r="BE71" s="478">
        <f t="shared" si="34"/>
        <v>0</v>
      </c>
      <c r="BF71" s="479">
        <f t="shared" si="32"/>
        <v>0</v>
      </c>
      <c r="BG71" s="480">
        <f>AF71-AS71-BF71</f>
        <v>0</v>
      </c>
      <c r="BH71" s="481">
        <f>S71*D71</f>
        <v>2850000</v>
      </c>
      <c r="BI71" s="482">
        <f>BH71-AS71-BF71</f>
        <v>0</v>
      </c>
      <c r="BJ71" s="483">
        <f>SUM(Q71/D71)</f>
        <v>1</v>
      </c>
      <c r="BK71" s="771"/>
      <c r="BL71" s="699"/>
      <c r="BM71" s="485" t="s">
        <v>634</v>
      </c>
      <c r="BN71" s="653"/>
      <c r="BO71" s="666"/>
      <c r="BP71" s="653"/>
      <c r="BQ71" s="676">
        <v>6000000</v>
      </c>
      <c r="BR71" s="653"/>
      <c r="BS71" s="666"/>
      <c r="BT71" s="653"/>
      <c r="BU71" s="676">
        <v>1500000</v>
      </c>
      <c r="BV71" s="653"/>
      <c r="BW71" s="666"/>
      <c r="BX71" s="653"/>
      <c r="BY71" s="676">
        <v>1500000</v>
      </c>
      <c r="BZ71" s="653"/>
      <c r="CA71" s="666"/>
      <c r="CB71" s="653"/>
      <c r="CC71" s="676">
        <v>1500000</v>
      </c>
      <c r="CD71" s="653"/>
      <c r="CE71" s="666"/>
      <c r="CF71" s="653"/>
      <c r="CG71" s="676">
        <v>8241127</v>
      </c>
      <c r="CH71" s="653"/>
      <c r="CI71" s="666"/>
      <c r="CJ71" s="653"/>
      <c r="CK71" s="676"/>
      <c r="CL71" s="653"/>
      <c r="CM71" s="666"/>
      <c r="CN71" s="653"/>
      <c r="CO71" s="676"/>
      <c r="CP71" s="653"/>
      <c r="CQ71" s="666"/>
      <c r="CR71" s="653"/>
      <c r="CS71" s="676"/>
      <c r="CT71" s="689">
        <f>SUM(BQ71+BU71+BY71+CC71+CG71)</f>
        <v>18741127</v>
      </c>
      <c r="CU71" s="485"/>
      <c r="CV71" s="485">
        <f>SUM('[43]ANALISA LANTAI ATAS'!$J$369)</f>
        <v>18741127.245999999</v>
      </c>
      <c r="CW71" s="513">
        <f>SUM(CS70)</f>
        <v>3520000</v>
      </c>
      <c r="CX71" s="485"/>
      <c r="CY71" s="485"/>
      <c r="CZ71" s="485"/>
      <c r="DA71" s="485"/>
      <c r="DB71" s="485"/>
      <c r="DC71" s="485"/>
      <c r="DD71" s="485"/>
      <c r="DE71" s="485"/>
      <c r="DF71" s="485"/>
    </row>
    <row r="72" spans="1:127" s="514" customFormat="1" ht="22.5" customHeight="1" x14ac:dyDescent="0.2">
      <c r="A72" s="490"/>
      <c r="B72" s="491"/>
      <c r="C72" s="492"/>
      <c r="D72" s="505"/>
      <c r="E72" s="506"/>
      <c r="F72" s="506"/>
      <c r="G72" s="506"/>
      <c r="H72" s="506"/>
      <c r="I72" s="784"/>
      <c r="J72" s="784"/>
      <c r="K72" s="506"/>
      <c r="L72" s="506"/>
      <c r="M72" s="506"/>
      <c r="N72" s="506"/>
      <c r="O72" s="506"/>
      <c r="P72" s="506"/>
      <c r="Q72" s="495"/>
      <c r="R72" s="507"/>
      <c r="S72" s="508"/>
      <c r="T72" s="509"/>
      <c r="U72" s="509"/>
      <c r="V72" s="509"/>
      <c r="W72" s="509"/>
      <c r="X72" s="509"/>
      <c r="Y72" s="509"/>
      <c r="Z72" s="509"/>
      <c r="AA72" s="509"/>
      <c r="AB72" s="509"/>
      <c r="AC72" s="509"/>
      <c r="AD72" s="509"/>
      <c r="AE72" s="509"/>
      <c r="AF72" s="510"/>
      <c r="AG72" s="478"/>
      <c r="AH72" s="511"/>
      <c r="AI72" s="525"/>
      <c r="AJ72" s="525"/>
      <c r="AK72" s="724"/>
      <c r="AL72" s="724"/>
      <c r="AM72" s="525"/>
      <c r="AN72" s="525"/>
      <c r="AO72" s="525"/>
      <c r="AP72" s="525"/>
      <c r="AQ72" s="525"/>
      <c r="AR72" s="525"/>
      <c r="AS72" s="526"/>
      <c r="AT72" s="478"/>
      <c r="AU72" s="478"/>
      <c r="AV72" s="478"/>
      <c r="AW72" s="478"/>
      <c r="AX72" s="478"/>
      <c r="AY72" s="478"/>
      <c r="AZ72" s="478"/>
      <c r="BA72" s="478"/>
      <c r="BB72" s="478"/>
      <c r="BC72" s="478"/>
      <c r="BD72" s="478"/>
      <c r="BE72" s="478"/>
      <c r="BF72" s="479"/>
      <c r="BG72" s="511"/>
      <c r="BH72" s="511"/>
      <c r="BI72" s="512"/>
      <c r="BJ72" s="501"/>
      <c r="BK72" s="770"/>
      <c r="BL72" s="487"/>
      <c r="BM72" s="513" t="s">
        <v>51</v>
      </c>
      <c r="BN72" s="656"/>
      <c r="BO72" s="667"/>
      <c r="BP72" s="656"/>
      <c r="BQ72" s="656"/>
      <c r="BR72" s="1074" t="s">
        <v>635</v>
      </c>
      <c r="BS72" s="1074"/>
      <c r="BT72" s="1074"/>
      <c r="BU72" s="1074"/>
      <c r="BV72" s="656"/>
      <c r="BW72" s="1074" t="s">
        <v>636</v>
      </c>
      <c r="BX72" s="1074"/>
      <c r="BY72" s="1074"/>
      <c r="BZ72" s="1074"/>
      <c r="CA72" s="667"/>
      <c r="CB72" s="656"/>
      <c r="CC72" s="656" t="s">
        <v>637</v>
      </c>
      <c r="CD72" s="656"/>
      <c r="CE72" s="667"/>
      <c r="CF72" s="656"/>
      <c r="CG72" s="656"/>
      <c r="CH72" s="656"/>
      <c r="CI72" s="667"/>
      <c r="CJ72" s="656"/>
      <c r="CK72" s="656"/>
      <c r="CL72" s="656"/>
      <c r="CM72" s="667"/>
      <c r="CN72" s="656"/>
      <c r="CO72" s="656"/>
      <c r="CP72" s="656"/>
      <c r="CQ72" s="667"/>
      <c r="CR72" s="656"/>
      <c r="CS72" s="656"/>
      <c r="CT72" s="680">
        <f>SUM(CT70:CT71)</f>
        <v>79341127</v>
      </c>
      <c r="CU72" s="513"/>
      <c r="CV72" s="513">
        <f>SUM(CV69-CV70-CV71)</f>
        <v>30489479.95809523</v>
      </c>
      <c r="CW72" s="513">
        <f>SUM(CW70-CW71)</f>
        <v>23959392.79590477</v>
      </c>
      <c r="CX72" s="513"/>
      <c r="CY72" s="513"/>
      <c r="CZ72" s="513"/>
      <c r="DA72" s="513"/>
      <c r="DB72" s="513"/>
      <c r="DC72" s="513"/>
      <c r="DD72" s="513"/>
      <c r="DE72" s="513"/>
      <c r="DF72" s="513"/>
    </row>
    <row r="73" spans="1:127" s="486" customFormat="1" ht="22.5" customHeight="1" x14ac:dyDescent="0.2">
      <c r="A73" s="472">
        <v>1</v>
      </c>
      <c r="B73" s="240" t="s">
        <v>49</v>
      </c>
      <c r="C73" s="504" t="s">
        <v>65</v>
      </c>
      <c r="D73" s="264">
        <v>1</v>
      </c>
      <c r="E73" s="474"/>
      <c r="F73" s="474"/>
      <c r="G73" s="474"/>
      <c r="H73" s="474">
        <v>1</v>
      </c>
      <c r="I73" s="779"/>
      <c r="J73" s="779"/>
      <c r="K73" s="474"/>
      <c r="L73" s="474"/>
      <c r="M73" s="474"/>
      <c r="N73" s="474"/>
      <c r="O73" s="474"/>
      <c r="P73" s="474"/>
      <c r="Q73" s="475">
        <f>SUM(E73:P73)</f>
        <v>1</v>
      </c>
      <c r="R73" s="515" t="s">
        <v>6</v>
      </c>
      <c r="S73" s="242">
        <v>150000</v>
      </c>
      <c r="T73" s="476"/>
      <c r="U73" s="476"/>
      <c r="V73" s="476"/>
      <c r="W73" s="476">
        <v>120000</v>
      </c>
      <c r="X73" s="476"/>
      <c r="Y73" s="476"/>
      <c r="Z73" s="476"/>
      <c r="AA73" s="476"/>
      <c r="AB73" s="476"/>
      <c r="AC73" s="476"/>
      <c r="AD73" s="476"/>
      <c r="AE73" s="476"/>
      <c r="AF73" s="477">
        <f>SUM(Q73*S73)</f>
        <v>150000</v>
      </c>
      <c r="AG73" s="478">
        <f t="shared" si="29"/>
        <v>0</v>
      </c>
      <c r="AH73" s="478">
        <f t="shared" ref="AH73:AR74" si="35">U73*F73</f>
        <v>0</v>
      </c>
      <c r="AI73" s="478">
        <f t="shared" si="35"/>
        <v>0</v>
      </c>
      <c r="AJ73" s="478">
        <f t="shared" si="35"/>
        <v>120000</v>
      </c>
      <c r="AK73" s="638">
        <f t="shared" si="35"/>
        <v>0</v>
      </c>
      <c r="AL73" s="638">
        <f t="shared" si="35"/>
        <v>0</v>
      </c>
      <c r="AM73" s="478">
        <f t="shared" si="35"/>
        <v>0</v>
      </c>
      <c r="AN73" s="478">
        <f t="shared" si="35"/>
        <v>0</v>
      </c>
      <c r="AO73" s="478">
        <f t="shared" si="35"/>
        <v>0</v>
      </c>
      <c r="AP73" s="478">
        <f t="shared" si="35"/>
        <v>0</v>
      </c>
      <c r="AQ73" s="478">
        <f t="shared" si="35"/>
        <v>0</v>
      </c>
      <c r="AR73" s="478">
        <f t="shared" si="35"/>
        <v>0</v>
      </c>
      <c r="AS73" s="479">
        <f t="shared" si="31"/>
        <v>120000</v>
      </c>
      <c r="AT73" s="478">
        <f t="shared" si="33"/>
        <v>0</v>
      </c>
      <c r="AU73" s="478">
        <f t="shared" ref="AU73:BE74" si="36">SUM(AH73*14%)</f>
        <v>0</v>
      </c>
      <c r="AV73" s="478">
        <f t="shared" si="36"/>
        <v>0</v>
      </c>
      <c r="AW73" s="478">
        <f>SUM(AJ73*4%)</f>
        <v>4800</v>
      </c>
      <c r="AX73" s="478">
        <f t="shared" si="36"/>
        <v>0</v>
      </c>
      <c r="AY73" s="478">
        <f t="shared" si="36"/>
        <v>0</v>
      </c>
      <c r="AZ73" s="478">
        <f t="shared" si="36"/>
        <v>0</v>
      </c>
      <c r="BA73" s="478">
        <f t="shared" si="36"/>
        <v>0</v>
      </c>
      <c r="BB73" s="478">
        <f t="shared" si="36"/>
        <v>0</v>
      </c>
      <c r="BC73" s="478">
        <f t="shared" si="36"/>
        <v>0</v>
      </c>
      <c r="BD73" s="478">
        <f t="shared" si="36"/>
        <v>0</v>
      </c>
      <c r="BE73" s="478">
        <f t="shared" si="36"/>
        <v>0</v>
      </c>
      <c r="BF73" s="479">
        <f t="shared" si="32"/>
        <v>4800</v>
      </c>
      <c r="BG73" s="480">
        <f>AF73-AS73-BF73</f>
        <v>25200</v>
      </c>
      <c r="BH73" s="481">
        <f>S73*D73</f>
        <v>150000</v>
      </c>
      <c r="BI73" s="482">
        <f>BH73-AS73-BF73</f>
        <v>25200</v>
      </c>
      <c r="BJ73" s="483">
        <f>SUM(Q73/D73)</f>
        <v>1</v>
      </c>
      <c r="BK73" s="769"/>
      <c r="BL73" s="487"/>
      <c r="BM73" s="485"/>
      <c r="BN73" s="653"/>
      <c r="BO73" s="666"/>
      <c r="BP73" s="653"/>
      <c r="BQ73" s="653"/>
      <c r="BR73" s="653"/>
      <c r="BS73" s="666"/>
      <c r="BT73" s="653"/>
      <c r="BU73" s="653"/>
      <c r="BV73" s="653"/>
      <c r="BW73" s="666"/>
      <c r="BX73" s="653"/>
      <c r="BY73" s="653"/>
      <c r="BZ73" s="653"/>
      <c r="CA73" s="666"/>
      <c r="CB73" s="653"/>
      <c r="CC73" s="653"/>
      <c r="CD73" s="653"/>
      <c r="CE73" s="666"/>
      <c r="CF73" s="653"/>
      <c r="CG73" s="653"/>
      <c r="CH73" s="653"/>
      <c r="CI73" s="666"/>
      <c r="CJ73" s="653"/>
      <c r="CK73" s="653"/>
      <c r="CL73" s="653"/>
      <c r="CM73" s="666"/>
      <c r="CN73" s="653"/>
      <c r="CO73" s="653"/>
      <c r="CP73" s="653"/>
      <c r="CQ73" s="666"/>
      <c r="CR73" s="653"/>
      <c r="CS73" s="653"/>
      <c r="CT73" s="653"/>
      <c r="CU73" s="485"/>
      <c r="CV73" s="485"/>
      <c r="CW73" s="485">
        <v>3600000</v>
      </c>
      <c r="CX73" s="485" t="s">
        <v>646</v>
      </c>
      <c r="CY73" s="485"/>
      <c r="CZ73" s="485"/>
      <c r="DA73" s="485"/>
      <c r="DB73" s="485"/>
      <c r="DC73" s="485"/>
      <c r="DD73" s="485"/>
      <c r="DE73" s="485"/>
      <c r="DF73" s="485"/>
    </row>
    <row r="74" spans="1:127" s="486" customFormat="1" ht="22.5" customHeight="1" x14ac:dyDescent="0.2">
      <c r="A74" s="472">
        <v>2</v>
      </c>
      <c r="B74" s="240" t="s">
        <v>50</v>
      </c>
      <c r="C74" s="504" t="s">
        <v>65</v>
      </c>
      <c r="D74" s="264">
        <v>1</v>
      </c>
      <c r="E74" s="474"/>
      <c r="F74" s="474"/>
      <c r="G74" s="474"/>
      <c r="H74" s="474"/>
      <c r="I74" s="779">
        <v>1</v>
      </c>
      <c r="J74" s="779"/>
      <c r="K74" s="474"/>
      <c r="L74" s="474"/>
      <c r="M74" s="474"/>
      <c r="N74" s="474"/>
      <c r="O74" s="474"/>
      <c r="P74" s="474"/>
      <c r="Q74" s="475">
        <f>SUM(E74:P74)</f>
        <v>1</v>
      </c>
      <c r="R74" s="515" t="s">
        <v>6</v>
      </c>
      <c r="S74" s="242">
        <v>550000</v>
      </c>
      <c r="T74" s="476"/>
      <c r="U74" s="476"/>
      <c r="V74" s="476"/>
      <c r="W74" s="476"/>
      <c r="X74" s="637">
        <v>450000</v>
      </c>
      <c r="Y74" s="476"/>
      <c r="Z74" s="476"/>
      <c r="AA74" s="476"/>
      <c r="AB74" s="476"/>
      <c r="AC74" s="476"/>
      <c r="AD74" s="476"/>
      <c r="AE74" s="476"/>
      <c r="AF74" s="477">
        <f>SUM(Q74*S74)</f>
        <v>550000</v>
      </c>
      <c r="AG74" s="478">
        <f t="shared" si="29"/>
        <v>0</v>
      </c>
      <c r="AH74" s="478">
        <f t="shared" si="35"/>
        <v>0</v>
      </c>
      <c r="AI74" s="478">
        <f t="shared" si="35"/>
        <v>0</v>
      </c>
      <c r="AJ74" s="478">
        <f t="shared" si="35"/>
        <v>0</v>
      </c>
      <c r="AK74" s="638">
        <f>X74*I74</f>
        <v>450000</v>
      </c>
      <c r="AL74" s="638">
        <f t="shared" si="35"/>
        <v>0</v>
      </c>
      <c r="AM74" s="478">
        <f t="shared" si="35"/>
        <v>0</v>
      </c>
      <c r="AN74" s="478">
        <f t="shared" si="35"/>
        <v>0</v>
      </c>
      <c r="AO74" s="478">
        <f t="shared" si="35"/>
        <v>0</v>
      </c>
      <c r="AP74" s="478">
        <f t="shared" si="35"/>
        <v>0</v>
      </c>
      <c r="AQ74" s="478">
        <f t="shared" si="35"/>
        <v>0</v>
      </c>
      <c r="AR74" s="478">
        <f t="shared" si="35"/>
        <v>0</v>
      </c>
      <c r="AS74" s="479">
        <f t="shared" si="31"/>
        <v>450000</v>
      </c>
      <c r="AT74" s="478">
        <f t="shared" si="33"/>
        <v>0</v>
      </c>
      <c r="AU74" s="478">
        <f t="shared" si="36"/>
        <v>0</v>
      </c>
      <c r="AV74" s="478">
        <f t="shared" si="36"/>
        <v>0</v>
      </c>
      <c r="AW74" s="478">
        <f t="shared" si="36"/>
        <v>0</v>
      </c>
      <c r="AX74" s="478"/>
      <c r="AY74" s="478">
        <f t="shared" si="36"/>
        <v>0</v>
      </c>
      <c r="AZ74" s="478">
        <f t="shared" si="36"/>
        <v>0</v>
      </c>
      <c r="BA74" s="478">
        <f t="shared" si="36"/>
        <v>0</v>
      </c>
      <c r="BB74" s="478">
        <f t="shared" si="36"/>
        <v>0</v>
      </c>
      <c r="BC74" s="478">
        <f t="shared" si="36"/>
        <v>0</v>
      </c>
      <c r="BD74" s="478">
        <f t="shared" si="36"/>
        <v>0</v>
      </c>
      <c r="BE74" s="478">
        <f t="shared" si="36"/>
        <v>0</v>
      </c>
      <c r="BF74" s="479">
        <f t="shared" si="32"/>
        <v>0</v>
      </c>
      <c r="BG74" s="480">
        <f>AF74-AS74-BF74</f>
        <v>100000</v>
      </c>
      <c r="BH74" s="481">
        <f>S74*D74</f>
        <v>550000</v>
      </c>
      <c r="BI74" s="482">
        <f>BH74-AS74-BF74</f>
        <v>100000</v>
      </c>
      <c r="BJ74" s="483">
        <f>SUM(Q74/D74)</f>
        <v>1</v>
      </c>
      <c r="BK74" s="769"/>
      <c r="BL74" s="487"/>
      <c r="BM74" s="485"/>
      <c r="BN74" s="653"/>
      <c r="BO74" s="666"/>
      <c r="BP74" s="653"/>
      <c r="BQ74" s="653"/>
      <c r="BR74" s="653"/>
      <c r="BS74" s="666"/>
      <c r="BT74" s="653"/>
      <c r="BU74" s="653"/>
      <c r="BV74" s="653"/>
      <c r="BW74" s="666"/>
      <c r="BX74" s="653"/>
      <c r="BY74" s="653"/>
      <c r="BZ74" s="653"/>
      <c r="CA74" s="666"/>
      <c r="CB74" s="653"/>
      <c r="CC74" s="653"/>
      <c r="CD74" s="653"/>
      <c r="CE74" s="666"/>
      <c r="CF74" s="653"/>
      <c r="CG74" s="653">
        <f>SUM('[43]ANALISA LANTAI ATAS'!$J$369)</f>
        <v>18741127.245999999</v>
      </c>
      <c r="CH74" s="653"/>
      <c r="CI74" s="666"/>
      <c r="CJ74" s="653"/>
      <c r="CK74" s="653"/>
      <c r="CL74" s="653"/>
      <c r="CM74" s="666"/>
      <c r="CN74" s="653"/>
      <c r="CO74" s="653"/>
      <c r="CP74" s="653"/>
      <c r="CQ74" s="666"/>
      <c r="CR74" s="653"/>
      <c r="CS74" s="653"/>
      <c r="CT74" s="653"/>
      <c r="CU74" s="485"/>
      <c r="CV74" s="485"/>
      <c r="CW74" s="485">
        <v>20400000</v>
      </c>
      <c r="CX74" s="485" t="s">
        <v>647</v>
      </c>
      <c r="CY74" s="485"/>
      <c r="CZ74" s="485"/>
      <c r="DA74" s="485"/>
      <c r="DB74" s="485"/>
      <c r="DC74" s="485"/>
      <c r="DD74" s="485"/>
      <c r="DE74" s="485"/>
      <c r="DF74" s="485"/>
    </row>
    <row r="75" spans="1:127" s="486" customFormat="1" ht="22.5" customHeight="1" thickBot="1" x14ac:dyDescent="0.25">
      <c r="A75" s="516"/>
      <c r="B75" s="517" t="s">
        <v>60</v>
      </c>
      <c r="C75" s="518" t="s">
        <v>65</v>
      </c>
      <c r="D75" s="519">
        <v>1</v>
      </c>
      <c r="E75" s="520"/>
      <c r="F75" s="520"/>
      <c r="G75" s="520"/>
      <c r="H75" s="520"/>
      <c r="I75" s="779">
        <v>1</v>
      </c>
      <c r="J75" s="785"/>
      <c r="K75" s="520"/>
      <c r="L75" s="520"/>
      <c r="M75" s="520"/>
      <c r="N75" s="520"/>
      <c r="O75" s="520"/>
      <c r="P75" s="520"/>
      <c r="Q75" s="475">
        <f>SUM(E75:P75)</f>
        <v>1</v>
      </c>
      <c r="R75" s="521" t="s">
        <v>53</v>
      </c>
      <c r="S75" s="522">
        <v>7121700</v>
      </c>
      <c r="T75" s="523"/>
      <c r="U75" s="523"/>
      <c r="V75" s="523"/>
      <c r="W75" s="523"/>
      <c r="X75" s="723">
        <v>7121700</v>
      </c>
      <c r="Y75" s="523"/>
      <c r="Z75" s="523"/>
      <c r="AA75" s="523"/>
      <c r="AB75" s="523"/>
      <c r="AC75" s="523"/>
      <c r="AD75" s="523"/>
      <c r="AE75" s="523"/>
      <c r="AF75" s="524">
        <f>SUM(Q75*S75)</f>
        <v>7121700</v>
      </c>
      <c r="AG75" s="525">
        <f>T75*E75</f>
        <v>0</v>
      </c>
      <c r="AH75" s="525">
        <f t="shared" ref="AH75:AR75" si="37">U75*F75</f>
        <v>0</v>
      </c>
      <c r="AI75" s="525">
        <f t="shared" si="37"/>
        <v>0</v>
      </c>
      <c r="AJ75" s="525">
        <f t="shared" si="37"/>
        <v>0</v>
      </c>
      <c r="AK75" s="724">
        <f t="shared" si="37"/>
        <v>7121700</v>
      </c>
      <c r="AL75" s="724">
        <f t="shared" si="37"/>
        <v>0</v>
      </c>
      <c r="AM75" s="525">
        <f t="shared" si="37"/>
        <v>0</v>
      </c>
      <c r="AN75" s="525">
        <f t="shared" si="37"/>
        <v>0</v>
      </c>
      <c r="AO75" s="525">
        <f t="shared" si="37"/>
        <v>0</v>
      </c>
      <c r="AP75" s="525">
        <f t="shared" si="37"/>
        <v>0</v>
      </c>
      <c r="AQ75" s="525">
        <f t="shared" si="37"/>
        <v>0</v>
      </c>
      <c r="AR75" s="525">
        <f t="shared" si="37"/>
        <v>0</v>
      </c>
      <c r="AS75" s="526">
        <f>SUM(AG75:AR75)</f>
        <v>7121700</v>
      </c>
      <c r="AT75" s="525">
        <f>SUM(AG75*14%)</f>
        <v>0</v>
      </c>
      <c r="AU75" s="525">
        <f t="shared" ref="AU75:BE75" si="38">SUM(AH75*14%)</f>
        <v>0</v>
      </c>
      <c r="AV75" s="525">
        <f t="shared" si="38"/>
        <v>0</v>
      </c>
      <c r="AW75" s="525">
        <f t="shared" si="38"/>
        <v>0</v>
      </c>
      <c r="AX75" s="525"/>
      <c r="AY75" s="525">
        <f t="shared" si="38"/>
        <v>0</v>
      </c>
      <c r="AZ75" s="525">
        <f t="shared" si="38"/>
        <v>0</v>
      </c>
      <c r="BA75" s="525">
        <f t="shared" si="38"/>
        <v>0</v>
      </c>
      <c r="BB75" s="525">
        <f t="shared" si="38"/>
        <v>0</v>
      </c>
      <c r="BC75" s="525">
        <f t="shared" si="38"/>
        <v>0</v>
      </c>
      <c r="BD75" s="525">
        <f t="shared" si="38"/>
        <v>0</v>
      </c>
      <c r="BE75" s="525">
        <f t="shared" si="38"/>
        <v>0</v>
      </c>
      <c r="BF75" s="526">
        <f>SUM(AT75:BE75)</f>
        <v>0</v>
      </c>
      <c r="BG75" s="527">
        <f>AF75-AS75-BF75</f>
        <v>0</v>
      </c>
      <c r="BH75" s="528">
        <f>SUM(S75)</f>
        <v>7121700</v>
      </c>
      <c r="BI75" s="529">
        <f>BH75-AS75-BF75</f>
        <v>0</v>
      </c>
      <c r="BJ75" s="483">
        <f>SUM(Q75/D75)</f>
        <v>1</v>
      </c>
      <c r="BK75" s="769"/>
      <c r="BL75" s="487"/>
      <c r="BM75" s="583"/>
      <c r="BN75" s="657"/>
      <c r="BO75" s="668"/>
      <c r="BP75" s="657"/>
      <c r="BQ75" s="657"/>
      <c r="BR75" s="657"/>
      <c r="BS75" s="668"/>
      <c r="BT75" s="657"/>
      <c r="BU75" s="657"/>
      <c r="BV75" s="657"/>
      <c r="BW75" s="668"/>
      <c r="BX75" s="657"/>
      <c r="BY75" s="657"/>
      <c r="BZ75" s="657"/>
      <c r="CA75" s="668"/>
      <c r="CB75" s="657"/>
      <c r="CC75" s="657"/>
      <c r="CD75" s="657"/>
      <c r="CE75" s="668"/>
      <c r="CF75" s="657"/>
      <c r="CG75" s="657">
        <f>SUM(CG74-CT71)</f>
        <v>0.24599999934434891</v>
      </c>
      <c r="CH75" s="657"/>
      <c r="CI75" s="668"/>
      <c r="CJ75" s="657"/>
      <c r="CK75" s="657"/>
      <c r="CL75" s="657"/>
      <c r="CM75" s="668"/>
      <c r="CN75" s="657"/>
      <c r="CO75" s="657"/>
      <c r="CP75" s="657"/>
      <c r="CQ75" s="668"/>
      <c r="CR75" s="657"/>
      <c r="CS75" s="657"/>
      <c r="CT75" s="657"/>
      <c r="CU75" s="485"/>
      <c r="CV75" s="485"/>
      <c r="CW75" s="485">
        <v>2000000</v>
      </c>
      <c r="CX75" s="485" t="s">
        <v>648</v>
      </c>
      <c r="CY75" s="485"/>
      <c r="CZ75" s="485"/>
      <c r="DA75" s="485"/>
      <c r="DB75" s="485"/>
      <c r="DC75" s="485"/>
      <c r="DD75" s="485"/>
      <c r="DE75" s="485"/>
      <c r="DF75" s="485"/>
    </row>
    <row r="76" spans="1:127" s="503" customFormat="1" ht="22.5" customHeight="1" thickBot="1" x14ac:dyDescent="0.25">
      <c r="A76" s="530"/>
      <c r="B76" s="531" t="s">
        <v>576</v>
      </c>
      <c r="C76" s="531"/>
      <c r="D76" s="531"/>
      <c r="E76" s="531"/>
      <c r="F76" s="531"/>
      <c r="G76" s="630"/>
      <c r="H76" s="531"/>
      <c r="I76" s="786"/>
      <c r="J76" s="786"/>
      <c r="K76" s="531"/>
      <c r="L76" s="531"/>
      <c r="M76" s="531"/>
      <c r="N76" s="531"/>
      <c r="O76" s="531"/>
      <c r="P76" s="531"/>
      <c r="Q76" s="531"/>
      <c r="R76" s="531"/>
      <c r="S76" s="531"/>
      <c r="T76" s="531"/>
      <c r="U76" s="531"/>
      <c r="V76" s="531"/>
      <c r="W76" s="531"/>
      <c r="X76" s="531"/>
      <c r="Y76" s="531"/>
      <c r="Z76" s="531"/>
      <c r="AA76" s="531"/>
      <c r="AB76" s="531"/>
      <c r="AC76" s="531"/>
      <c r="AD76" s="531"/>
      <c r="AE76" s="531"/>
      <c r="AF76" s="532">
        <f>SUM(AF7:AF75)</f>
        <v>502135828</v>
      </c>
      <c r="AG76" s="532">
        <f t="shared" ref="AG76:BH76" si="39">SUM(AG7:AG75)</f>
        <v>68838000</v>
      </c>
      <c r="AH76" s="532">
        <f t="shared" si="39"/>
        <v>34610000</v>
      </c>
      <c r="AI76" s="532">
        <f t="shared" si="39"/>
        <v>58545000</v>
      </c>
      <c r="AJ76" s="532">
        <f>SUM(AJ7:AJ75)</f>
        <v>9849000</v>
      </c>
      <c r="AK76" s="532">
        <f>SUM(AK7:AK75)</f>
        <v>249068700</v>
      </c>
      <c r="AL76" s="532">
        <f t="shared" si="39"/>
        <v>9430000</v>
      </c>
      <c r="AM76" s="532">
        <f t="shared" si="39"/>
        <v>0</v>
      </c>
      <c r="AN76" s="532">
        <f t="shared" si="39"/>
        <v>0</v>
      </c>
      <c r="AO76" s="532">
        <f t="shared" si="39"/>
        <v>0</v>
      </c>
      <c r="AP76" s="532">
        <f t="shared" si="39"/>
        <v>0</v>
      </c>
      <c r="AQ76" s="532">
        <f t="shared" si="39"/>
        <v>0</v>
      </c>
      <c r="AR76" s="532">
        <f t="shared" si="39"/>
        <v>0</v>
      </c>
      <c r="AS76" s="532">
        <f t="shared" si="39"/>
        <v>430340700</v>
      </c>
      <c r="AT76" s="532">
        <f t="shared" si="39"/>
        <v>9637320</v>
      </c>
      <c r="AU76" s="532">
        <f t="shared" si="39"/>
        <v>2913400</v>
      </c>
      <c r="AV76" s="532">
        <f t="shared" si="39"/>
        <v>4276300</v>
      </c>
      <c r="AW76" s="532">
        <f t="shared" si="39"/>
        <v>1352860.0000000002</v>
      </c>
      <c r="AX76" s="532">
        <f t="shared" si="39"/>
        <v>20011180</v>
      </c>
      <c r="AY76" s="532">
        <f t="shared" si="39"/>
        <v>1320200</v>
      </c>
      <c r="AZ76" s="532">
        <f t="shared" si="39"/>
        <v>0</v>
      </c>
      <c r="BA76" s="532">
        <f t="shared" si="39"/>
        <v>0</v>
      </c>
      <c r="BB76" s="532">
        <f t="shared" si="39"/>
        <v>0</v>
      </c>
      <c r="BC76" s="532">
        <f t="shared" si="39"/>
        <v>0</v>
      </c>
      <c r="BD76" s="532">
        <f t="shared" si="39"/>
        <v>0</v>
      </c>
      <c r="BE76" s="532">
        <f t="shared" si="39"/>
        <v>0</v>
      </c>
      <c r="BF76" s="532">
        <f t="shared" si="39"/>
        <v>39511260</v>
      </c>
      <c r="BG76" s="532">
        <f t="shared" si="39"/>
        <v>32283868</v>
      </c>
      <c r="BH76" s="532">
        <f t="shared" si="39"/>
        <v>513120500</v>
      </c>
      <c r="BI76" s="532">
        <f>SUM(BI7:BI75)</f>
        <v>43268540</v>
      </c>
      <c r="BJ76" s="501">
        <v>1</v>
      </c>
      <c r="BK76" s="770"/>
      <c r="BL76" s="446"/>
      <c r="BM76" s="461"/>
      <c r="BN76" s="651"/>
      <c r="BO76" s="669"/>
      <c r="BP76" s="651"/>
      <c r="BQ76" s="651"/>
      <c r="BR76" s="651"/>
      <c r="BS76" s="669"/>
      <c r="BT76" s="651"/>
      <c r="BU76" s="651"/>
      <c r="BV76" s="651"/>
      <c r="BW76" s="669"/>
      <c r="BX76" s="651"/>
      <c r="BY76" s="651"/>
      <c r="BZ76" s="651"/>
      <c r="CA76" s="669"/>
      <c r="CB76" s="651"/>
      <c r="CC76" s="651"/>
      <c r="CD76" s="651"/>
      <c r="CE76" s="669"/>
      <c r="CF76" s="651"/>
      <c r="CG76" s="651"/>
      <c r="CH76" s="651"/>
      <c r="CI76" s="669"/>
      <c r="CJ76" s="651"/>
      <c r="CK76" s="651"/>
      <c r="CL76" s="651"/>
      <c r="CM76" s="669"/>
      <c r="CN76" s="651"/>
      <c r="CO76" s="651"/>
      <c r="CP76" s="651"/>
      <c r="CQ76" s="669"/>
      <c r="CR76" s="651"/>
      <c r="CS76" s="651"/>
      <c r="CT76" s="651"/>
      <c r="CU76" s="502"/>
      <c r="CV76" s="502"/>
      <c r="CW76" s="502">
        <v>18400000</v>
      </c>
      <c r="CX76" s="502" t="s">
        <v>649</v>
      </c>
      <c r="CY76" s="502"/>
      <c r="CZ76" s="502"/>
      <c r="DA76" s="502"/>
      <c r="DB76" s="502"/>
      <c r="DC76" s="502"/>
      <c r="DD76" s="502"/>
      <c r="DE76" s="502"/>
      <c r="DF76" s="502"/>
    </row>
    <row r="77" spans="1:127" s="462" customFormat="1" ht="22.5" customHeight="1" x14ac:dyDescent="0.2">
      <c r="A77" s="533"/>
      <c r="D77" s="533"/>
      <c r="E77" s="533"/>
      <c r="F77" s="533"/>
      <c r="G77" s="631"/>
      <c r="H77" s="533"/>
      <c r="I77" s="787"/>
      <c r="J77" s="787"/>
      <c r="K77" s="533"/>
      <c r="L77" s="533"/>
      <c r="M77" s="533"/>
      <c r="N77" s="533"/>
      <c r="O77" s="533"/>
      <c r="P77" s="533"/>
      <c r="Q77" s="533"/>
      <c r="R77" s="533"/>
      <c r="AS77" s="534"/>
      <c r="BF77" s="535">
        <f>SUM(AS76+BF76)</f>
        <v>469851960</v>
      </c>
      <c r="BG77" s="536">
        <f>AF76-AS76-BF76</f>
        <v>32283868</v>
      </c>
      <c r="BH77" s="537">
        <f>SUM(BI76+AS76+BF76)</f>
        <v>513120500</v>
      </c>
      <c r="BI77" s="538">
        <f>SUM(BG76)</f>
        <v>32283868</v>
      </c>
      <c r="BJ77" s="503" t="s">
        <v>78</v>
      </c>
      <c r="BK77" s="772"/>
      <c r="BL77" s="446"/>
      <c r="BM77" s="539"/>
      <c r="BN77" s="658"/>
      <c r="BO77" s="670"/>
      <c r="BP77" s="658"/>
      <c r="BQ77" s="658"/>
      <c r="BR77" s="658"/>
      <c r="BS77" s="670"/>
      <c r="BT77" s="658"/>
      <c r="BU77" s="658"/>
      <c r="BV77" s="658"/>
      <c r="BW77" s="670"/>
      <c r="BX77" s="658"/>
      <c r="BY77" s="658"/>
      <c r="BZ77" s="658"/>
      <c r="CA77" s="670"/>
      <c r="CB77" s="658"/>
      <c r="CC77" s="658"/>
      <c r="CD77" s="658"/>
      <c r="CE77" s="670"/>
      <c r="CF77" s="658"/>
      <c r="CG77" s="658"/>
      <c r="CH77" s="658"/>
      <c r="CI77" s="670"/>
      <c r="CJ77" s="658"/>
      <c r="CK77" s="658"/>
      <c r="CL77" s="658"/>
      <c r="CM77" s="670"/>
      <c r="CN77" s="658"/>
      <c r="CO77" s="658"/>
      <c r="CP77" s="658"/>
      <c r="CQ77" s="670"/>
      <c r="CR77" s="658"/>
      <c r="CS77" s="658"/>
      <c r="CT77" s="658"/>
      <c r="CU77" s="539"/>
      <c r="CV77" s="539"/>
      <c r="CW77" s="539"/>
      <c r="CX77" s="539"/>
      <c r="CY77" s="539"/>
      <c r="CZ77" s="539"/>
      <c r="DA77" s="539"/>
      <c r="DB77" s="539"/>
      <c r="DC77" s="539"/>
      <c r="DD77" s="539"/>
      <c r="DE77" s="539"/>
      <c r="DF77" s="539"/>
    </row>
    <row r="78" spans="1:127" s="462" customFormat="1" ht="22.5" customHeight="1" x14ac:dyDescent="0.2">
      <c r="A78" s="533"/>
      <c r="D78" s="533"/>
      <c r="E78" s="533"/>
      <c r="F78" s="533"/>
      <c r="G78" s="631"/>
      <c r="H78" s="533"/>
      <c r="I78" s="787"/>
      <c r="J78" s="787"/>
      <c r="K78" s="533"/>
      <c r="L78" s="533"/>
      <c r="M78" s="533"/>
      <c r="N78" s="533"/>
      <c r="O78" s="533"/>
      <c r="P78" s="533"/>
      <c r="Q78" s="533"/>
      <c r="R78" s="533"/>
      <c r="AS78" s="503"/>
      <c r="AT78" s="613">
        <f>SUM(AG76+AT76)</f>
        <v>78475320</v>
      </c>
      <c r="AU78" s="613">
        <f t="shared" ref="AU78" si="40">SUM(AH76+AU76)</f>
        <v>37523400</v>
      </c>
      <c r="AV78" s="613">
        <f t="shared" ref="AV78" si="41">SUM(AI76+AV76)</f>
        <v>62821300</v>
      </c>
      <c r="AW78" s="613">
        <f t="shared" ref="AW78" si="42">SUM(AJ76+AW76)</f>
        <v>11201860</v>
      </c>
      <c r="AX78" s="613">
        <f t="shared" ref="AX78" si="43">SUM(AK76+AX76)</f>
        <v>269079880</v>
      </c>
      <c r="AY78" s="613">
        <f t="shared" ref="AY78" si="44">SUM(AL76+AY76)</f>
        <v>10750200</v>
      </c>
      <c r="AZ78" s="613">
        <f t="shared" ref="AZ78" si="45">SUM(AM76+AZ76)</f>
        <v>0</v>
      </c>
      <c r="BA78" s="613">
        <f t="shared" ref="BA78" si="46">SUM(AN76+BA76)</f>
        <v>0</v>
      </c>
      <c r="BB78" s="613">
        <f t="shared" ref="BB78" si="47">SUM(AO76+BB76)</f>
        <v>0</v>
      </c>
      <c r="BC78" s="613">
        <f t="shared" ref="BC78" si="48">SUM(AP76+BC76)</f>
        <v>0</v>
      </c>
      <c r="BD78" s="613">
        <f t="shared" ref="BD78" si="49">SUM(AQ76+BD76)</f>
        <v>0</v>
      </c>
      <c r="BE78" s="613">
        <f t="shared" ref="BE78" si="50">SUM(AR76+BE76)</f>
        <v>0</v>
      </c>
      <c r="BF78" s="613">
        <f>SUM(AT78:BE78)</f>
        <v>469851960</v>
      </c>
      <c r="BG78" s="503"/>
      <c r="BH78" s="540"/>
      <c r="BI78" s="541">
        <f>SUM(BI76-BI77)</f>
        <v>10984672</v>
      </c>
      <c r="BJ78" s="503" t="s">
        <v>77</v>
      </c>
      <c r="BK78" s="772"/>
      <c r="BL78" s="446"/>
      <c r="BM78" s="539"/>
      <c r="BN78" s="658"/>
      <c r="BO78" s="670"/>
      <c r="BP78" s="658"/>
      <c r="BQ78" s="658"/>
      <c r="BR78" s="658"/>
      <c r="BS78" s="670"/>
      <c r="BT78" s="658"/>
      <c r="BU78" s="658"/>
      <c r="BV78" s="658"/>
      <c r="BW78" s="670"/>
      <c r="BX78" s="658"/>
      <c r="BY78" s="658"/>
      <c r="BZ78" s="658"/>
      <c r="CA78" s="670"/>
      <c r="CB78" s="658"/>
      <c r="CC78" s="658"/>
      <c r="CD78" s="658"/>
      <c r="CE78" s="670"/>
      <c r="CF78" s="658"/>
      <c r="CG78" s="658"/>
      <c r="CH78" s="658"/>
      <c r="CI78" s="670"/>
      <c r="CJ78" s="658"/>
      <c r="CK78" s="658"/>
      <c r="CL78" s="658"/>
      <c r="CM78" s="670"/>
      <c r="CN78" s="658"/>
      <c r="CO78" s="658"/>
      <c r="CP78" s="658"/>
      <c r="CQ78" s="670"/>
      <c r="CR78" s="658"/>
      <c r="CS78" s="658"/>
      <c r="CT78" s="658"/>
      <c r="CU78" s="539"/>
      <c r="CV78" s="539"/>
      <c r="CW78" s="539" t="s">
        <v>152</v>
      </c>
      <c r="CX78" s="539"/>
      <c r="CY78" s="539"/>
      <c r="CZ78" s="539"/>
      <c r="DA78" s="539"/>
      <c r="DB78" s="539"/>
      <c r="DC78" s="539"/>
      <c r="DD78" s="539"/>
      <c r="DE78" s="539"/>
      <c r="DF78" s="539"/>
    </row>
    <row r="79" spans="1:127" s="462" customFormat="1" ht="24.75" customHeight="1" x14ac:dyDescent="0.2">
      <c r="A79" s="1075" t="s">
        <v>43</v>
      </c>
      <c r="B79" s="1076"/>
      <c r="C79" s="424" t="s">
        <v>340</v>
      </c>
      <c r="D79" s="425"/>
      <c r="E79" s="425"/>
      <c r="F79" s="425"/>
      <c r="G79" s="544"/>
      <c r="H79" s="425"/>
      <c r="I79" s="775"/>
      <c r="J79" s="775"/>
      <c r="K79" s="425"/>
      <c r="L79" s="425"/>
      <c r="M79" s="425"/>
      <c r="N79" s="425"/>
      <c r="O79" s="425"/>
      <c r="P79" s="425"/>
      <c r="Q79" s="425"/>
      <c r="R79" s="425"/>
      <c r="S79" s="425"/>
      <c r="T79" s="426"/>
      <c r="U79" s="426"/>
      <c r="V79" s="426"/>
      <c r="W79" s="426"/>
      <c r="X79" s="426"/>
      <c r="Y79" s="426"/>
      <c r="Z79" s="426"/>
      <c r="AA79" s="426"/>
      <c r="AB79" s="426"/>
      <c r="AC79" s="426"/>
      <c r="AD79" s="426"/>
      <c r="AE79" s="426"/>
      <c r="AF79" s="425"/>
      <c r="AG79" s="426"/>
      <c r="AH79" s="426"/>
      <c r="AI79" s="426"/>
      <c r="AJ79" s="426"/>
      <c r="AK79" s="426"/>
      <c r="AL79" s="426"/>
      <c r="AM79" s="426"/>
      <c r="AN79" s="426"/>
      <c r="AO79" s="426"/>
      <c r="AP79" s="426"/>
      <c r="AQ79" s="426"/>
      <c r="AR79" s="426"/>
      <c r="AS79" s="427"/>
      <c r="AT79" s="426"/>
      <c r="AU79" s="426"/>
      <c r="AV79" s="426"/>
      <c r="AW79" s="426"/>
      <c r="AX79" s="426"/>
      <c r="AY79" s="426"/>
      <c r="AZ79" s="426"/>
      <c r="BA79" s="426"/>
      <c r="BB79" s="426"/>
      <c r="BC79" s="426"/>
      <c r="BD79" s="426"/>
      <c r="BE79" s="426"/>
      <c r="BF79" s="613"/>
      <c r="BG79" s="427"/>
      <c r="BH79" s="423"/>
      <c r="BI79" s="428"/>
      <c r="BJ79" s="425"/>
      <c r="BK79" s="544"/>
      <c r="BL79" s="544"/>
      <c r="BM79" s="426"/>
      <c r="BN79" s="544"/>
      <c r="BO79" s="664"/>
      <c r="BP79" s="544"/>
      <c r="BQ79" s="429"/>
      <c r="BR79" s="544"/>
      <c r="BS79" s="664"/>
      <c r="BT79" s="544"/>
      <c r="BU79" s="429"/>
      <c r="BV79" s="544"/>
      <c r="BW79" s="664"/>
      <c r="BX79" s="544"/>
      <c r="BY79" s="429"/>
      <c r="BZ79" s="544"/>
      <c r="CA79" s="664"/>
      <c r="CB79" s="544"/>
      <c r="CC79" s="429"/>
      <c r="CD79" s="544"/>
      <c r="CE79" s="664"/>
      <c r="CF79" s="544"/>
      <c r="CG79" s="429"/>
      <c r="CH79" s="544"/>
      <c r="CI79" s="664"/>
      <c r="CJ79" s="544"/>
      <c r="CK79" s="429"/>
      <c r="CL79" s="544"/>
      <c r="CM79" s="664"/>
      <c r="CN79" s="544"/>
      <c r="CO79" s="429"/>
      <c r="CP79" s="544"/>
      <c r="CQ79" s="664"/>
      <c r="CR79" s="544"/>
      <c r="CS79" s="429"/>
      <c r="CT79" s="544"/>
      <c r="CU79" s="426"/>
      <c r="CV79" s="426"/>
      <c r="CW79" s="426"/>
      <c r="CX79" s="426"/>
      <c r="CY79" s="427"/>
      <c r="CZ79" s="427"/>
      <c r="DA79" s="427"/>
      <c r="DB79" s="423"/>
      <c r="DC79" s="428"/>
      <c r="DD79" s="427"/>
      <c r="DE79" s="427"/>
      <c r="DF79" s="460"/>
      <c r="DG79" s="460"/>
      <c r="DH79" s="460"/>
      <c r="DI79" s="460"/>
      <c r="DJ79" s="460"/>
      <c r="DK79" s="461"/>
      <c r="DL79" s="460"/>
      <c r="DM79" s="460"/>
      <c r="DN79" s="460"/>
      <c r="DO79" s="460"/>
      <c r="DP79" s="460"/>
      <c r="DQ79" s="460"/>
      <c r="DR79" s="460"/>
      <c r="DS79" s="460"/>
      <c r="DT79" s="460"/>
      <c r="DU79" s="460"/>
      <c r="DV79" s="460"/>
      <c r="DW79" s="460"/>
    </row>
    <row r="80" spans="1:127" s="462" customFormat="1" ht="26.25" customHeight="1" x14ac:dyDescent="0.2">
      <c r="A80" s="1080" t="s">
        <v>44</v>
      </c>
      <c r="B80" s="1081"/>
      <c r="C80" s="431" t="s">
        <v>151</v>
      </c>
      <c r="D80" s="432"/>
      <c r="E80" s="432"/>
      <c r="F80" s="432"/>
      <c r="G80" s="627"/>
      <c r="H80" s="432"/>
      <c r="I80" s="777"/>
      <c r="J80" s="777"/>
      <c r="K80" s="432"/>
      <c r="L80" s="432"/>
      <c r="M80" s="432"/>
      <c r="N80" s="432"/>
      <c r="O80" s="432"/>
      <c r="P80" s="432"/>
      <c r="Q80" s="432"/>
      <c r="R80" s="432"/>
      <c r="S80" s="432"/>
      <c r="T80" s="464"/>
      <c r="U80" s="464"/>
      <c r="V80" s="464"/>
      <c r="W80" s="464"/>
      <c r="X80" s="464"/>
      <c r="Y80" s="464"/>
      <c r="Z80" s="464"/>
      <c r="AA80" s="464"/>
      <c r="AB80" s="464"/>
      <c r="AC80" s="464"/>
      <c r="AD80" s="464"/>
      <c r="AE80" s="464"/>
      <c r="AF80" s="432"/>
      <c r="AG80" s="464"/>
      <c r="AH80" s="464"/>
      <c r="AI80" s="464"/>
      <c r="AJ80" s="464"/>
      <c r="AK80" s="464"/>
      <c r="AL80" s="464"/>
      <c r="AM80" s="464"/>
      <c r="AN80" s="464"/>
      <c r="AO80" s="464"/>
      <c r="AP80" s="464"/>
      <c r="AQ80" s="464"/>
      <c r="AR80" s="464"/>
      <c r="AS80" s="433"/>
      <c r="AT80" s="464"/>
      <c r="AU80" s="464"/>
      <c r="AV80" s="464"/>
      <c r="AW80" s="464"/>
      <c r="AX80" s="464"/>
      <c r="AY80" s="464"/>
      <c r="AZ80" s="464"/>
      <c r="BA80" s="464"/>
      <c r="BB80" s="464"/>
      <c r="BC80" s="464"/>
      <c r="BD80" s="464"/>
      <c r="BE80" s="464"/>
      <c r="BF80" s="641"/>
      <c r="BG80" s="433"/>
      <c r="BH80" s="430"/>
      <c r="BI80" s="434"/>
      <c r="BJ80" s="425"/>
      <c r="BK80" s="544"/>
      <c r="BL80" s="544"/>
      <c r="BM80" s="425"/>
      <c r="BN80" s="544"/>
      <c r="BO80" s="664"/>
      <c r="BP80" s="544"/>
      <c r="BQ80" s="544"/>
      <c r="BR80" s="544"/>
      <c r="BS80" s="664"/>
      <c r="BT80" s="544"/>
      <c r="BU80" s="544"/>
      <c r="BV80" s="544"/>
      <c r="BW80" s="664"/>
      <c r="BX80" s="544"/>
      <c r="BY80" s="544"/>
      <c r="BZ80" s="544"/>
      <c r="CA80" s="664"/>
      <c r="CB80" s="544"/>
      <c r="CC80" s="544"/>
      <c r="CD80" s="544"/>
      <c r="CE80" s="664"/>
      <c r="CF80" s="544"/>
      <c r="CG80" s="544"/>
      <c r="CH80" s="544"/>
      <c r="CI80" s="664"/>
      <c r="CJ80" s="544"/>
      <c r="CK80" s="544"/>
      <c r="CL80" s="544"/>
      <c r="CM80" s="664"/>
      <c r="CN80" s="544"/>
      <c r="CO80" s="544"/>
      <c r="CP80" s="544"/>
      <c r="CQ80" s="664"/>
      <c r="CR80" s="544"/>
      <c r="CS80" s="544"/>
      <c r="CT80" s="544"/>
      <c r="CU80" s="425"/>
      <c r="CV80" s="425"/>
      <c r="CW80" s="425"/>
      <c r="CX80" s="425"/>
      <c r="CY80" s="425"/>
      <c r="CZ80" s="425"/>
      <c r="DA80" s="425"/>
      <c r="DB80" s="425"/>
      <c r="DC80" s="425"/>
      <c r="DD80" s="427"/>
      <c r="DE80" s="427"/>
      <c r="DF80" s="460"/>
      <c r="DG80" s="460"/>
      <c r="DH80" s="460"/>
      <c r="DI80" s="460"/>
      <c r="DJ80" s="460"/>
      <c r="DK80" s="461"/>
      <c r="DL80" s="460"/>
      <c r="DM80" s="460"/>
      <c r="DN80" s="460"/>
      <c r="DO80" s="460"/>
      <c r="DP80" s="460"/>
      <c r="DQ80" s="460"/>
      <c r="DR80" s="460"/>
      <c r="DS80" s="460"/>
      <c r="DT80" s="460"/>
      <c r="DU80" s="460"/>
      <c r="DV80" s="460"/>
      <c r="DW80" s="460"/>
    </row>
    <row r="81" spans="1:109" s="466" customFormat="1" ht="48.75" customHeight="1" x14ac:dyDescent="0.2">
      <c r="A81" s="1077" t="s">
        <v>45</v>
      </c>
      <c r="B81" s="1051" t="s">
        <v>46</v>
      </c>
      <c r="C81" s="1051" t="s">
        <v>62</v>
      </c>
      <c r="D81" s="1050" t="s">
        <v>47</v>
      </c>
      <c r="E81" s="1050"/>
      <c r="F81" s="1050"/>
      <c r="G81" s="1050"/>
      <c r="H81" s="1050"/>
      <c r="I81" s="1050"/>
      <c r="J81" s="1050"/>
      <c r="K81" s="1050"/>
      <c r="L81" s="1050"/>
      <c r="M81" s="1050"/>
      <c r="N81" s="1050"/>
      <c r="O81" s="1050"/>
      <c r="P81" s="1050"/>
      <c r="Q81" s="1050"/>
      <c r="R81" s="1051" t="s">
        <v>59</v>
      </c>
      <c r="S81" s="1054" t="s">
        <v>56</v>
      </c>
      <c r="T81" s="1055"/>
      <c r="U81" s="1055"/>
      <c r="V81" s="1055"/>
      <c r="W81" s="1055"/>
      <c r="X81" s="1055"/>
      <c r="Y81" s="1055"/>
      <c r="Z81" s="1055"/>
      <c r="AA81" s="1055"/>
      <c r="AB81" s="1055"/>
      <c r="AC81" s="1055"/>
      <c r="AD81" s="1055"/>
      <c r="AE81" s="1055"/>
      <c r="AF81" s="1056" t="s">
        <v>38</v>
      </c>
      <c r="AG81" s="1056"/>
      <c r="AH81" s="1056"/>
      <c r="AI81" s="1056"/>
      <c r="AJ81" s="1056"/>
      <c r="AK81" s="1056"/>
      <c r="AL81" s="1056"/>
      <c r="AM81" s="1056"/>
      <c r="AN81" s="1056"/>
      <c r="AO81" s="1056"/>
      <c r="AP81" s="1056"/>
      <c r="AQ81" s="1056"/>
      <c r="AR81" s="1056"/>
      <c r="AS81" s="1056"/>
      <c r="AT81" s="1057" t="s">
        <v>82</v>
      </c>
      <c r="AU81" s="1058"/>
      <c r="AV81" s="1058"/>
      <c r="AW81" s="1058"/>
      <c r="AX81" s="1058"/>
      <c r="AY81" s="1058"/>
      <c r="AZ81" s="1058"/>
      <c r="BA81" s="1058"/>
      <c r="BB81" s="1058"/>
      <c r="BC81" s="1058"/>
      <c r="BD81" s="1058"/>
      <c r="BE81" s="1058"/>
      <c r="BF81" s="1059"/>
      <c r="BG81" s="1051" t="s">
        <v>78</v>
      </c>
      <c r="BH81" s="1051" t="s">
        <v>561</v>
      </c>
      <c r="BI81" s="1063" t="s">
        <v>79</v>
      </c>
      <c r="BJ81" s="423"/>
      <c r="BK81" s="767"/>
      <c r="BL81" s="425"/>
      <c r="BM81" s="425"/>
      <c r="BN81" s="544"/>
      <c r="BO81" s="664"/>
      <c r="BP81" s="544"/>
      <c r="BQ81" s="544"/>
      <c r="BR81" s="544"/>
      <c r="BS81" s="664"/>
      <c r="BT81" s="544"/>
      <c r="BU81" s="544"/>
      <c r="BV81" s="544"/>
      <c r="BW81" s="664"/>
      <c r="BX81" s="544"/>
      <c r="BY81" s="544"/>
      <c r="BZ81" s="544"/>
      <c r="CA81" s="664"/>
      <c r="CB81" s="544"/>
      <c r="CC81" s="544"/>
      <c r="CD81" s="544"/>
      <c r="CE81" s="664"/>
      <c r="CF81" s="544"/>
      <c r="CG81" s="544"/>
      <c r="CH81" s="544"/>
      <c r="CI81" s="664"/>
      <c r="CJ81" s="544"/>
      <c r="CK81" s="544"/>
      <c r="CL81" s="544"/>
      <c r="CM81" s="664"/>
      <c r="CN81" s="544"/>
      <c r="CO81" s="544"/>
      <c r="CP81" s="544"/>
      <c r="CQ81" s="664"/>
      <c r="CR81" s="544"/>
      <c r="CS81" s="544"/>
      <c r="CT81" s="544"/>
      <c r="CU81" s="425"/>
      <c r="CV81" s="425"/>
      <c r="CW81" s="425"/>
      <c r="CX81" s="425"/>
      <c r="CY81" s="425"/>
      <c r="CZ81" s="425"/>
      <c r="DA81" s="425"/>
      <c r="DB81" s="425"/>
      <c r="DC81" s="425"/>
      <c r="DD81" s="465"/>
      <c r="DE81" s="465"/>
    </row>
    <row r="82" spans="1:109" s="466" customFormat="1" ht="48.75" customHeight="1" x14ac:dyDescent="0.2">
      <c r="A82" s="1078"/>
      <c r="B82" s="1052"/>
      <c r="C82" s="1052"/>
      <c r="D82" s="1066" t="s">
        <v>57</v>
      </c>
      <c r="E82" s="1068" t="s">
        <v>58</v>
      </c>
      <c r="F82" s="1069"/>
      <c r="G82" s="1069"/>
      <c r="H82" s="1069"/>
      <c r="I82" s="1069"/>
      <c r="J82" s="1069"/>
      <c r="K82" s="1069"/>
      <c r="L82" s="1069"/>
      <c r="M82" s="1069"/>
      <c r="N82" s="1069"/>
      <c r="O82" s="1069"/>
      <c r="P82" s="1069"/>
      <c r="Q82" s="1069"/>
      <c r="R82" s="1052"/>
      <c r="S82" s="1066" t="s">
        <v>57</v>
      </c>
      <c r="T82" s="1068" t="s">
        <v>58</v>
      </c>
      <c r="U82" s="1069"/>
      <c r="V82" s="1069"/>
      <c r="W82" s="1069"/>
      <c r="X82" s="1069"/>
      <c r="Y82" s="1069"/>
      <c r="Z82" s="1069"/>
      <c r="AA82" s="1069"/>
      <c r="AB82" s="1069"/>
      <c r="AC82" s="1069"/>
      <c r="AD82" s="1069"/>
      <c r="AE82" s="1069"/>
      <c r="AF82" s="1066" t="s">
        <v>57</v>
      </c>
      <c r="AG82" s="1068" t="s">
        <v>58</v>
      </c>
      <c r="AH82" s="1069"/>
      <c r="AI82" s="1069"/>
      <c r="AJ82" s="1069"/>
      <c r="AK82" s="1069"/>
      <c r="AL82" s="1069"/>
      <c r="AM82" s="1069"/>
      <c r="AN82" s="1069"/>
      <c r="AO82" s="1069"/>
      <c r="AP82" s="1069"/>
      <c r="AQ82" s="1069"/>
      <c r="AR82" s="1069"/>
      <c r="AS82" s="1070"/>
      <c r="AT82" s="1060"/>
      <c r="AU82" s="1061"/>
      <c r="AV82" s="1061"/>
      <c r="AW82" s="1061"/>
      <c r="AX82" s="1061"/>
      <c r="AY82" s="1061"/>
      <c r="AZ82" s="1061"/>
      <c r="BA82" s="1061"/>
      <c r="BB82" s="1061"/>
      <c r="BC82" s="1061"/>
      <c r="BD82" s="1061"/>
      <c r="BE82" s="1061"/>
      <c r="BF82" s="1062"/>
      <c r="BG82" s="1052"/>
      <c r="BH82" s="1052"/>
      <c r="BI82" s="1064"/>
      <c r="BJ82" s="423"/>
      <c r="BK82" s="767"/>
      <c r="BL82" s="425"/>
      <c r="BM82" s="425"/>
      <c r="BN82" s="544"/>
      <c r="BO82" s="664"/>
      <c r="BP82" s="544"/>
      <c r="BQ82" s="544"/>
      <c r="BR82" s="544"/>
      <c r="BS82" s="664"/>
      <c r="BT82" s="544"/>
      <c r="BU82" s="544"/>
      <c r="BV82" s="544"/>
      <c r="BW82" s="664"/>
      <c r="BX82" s="544"/>
      <c r="BY82" s="544"/>
      <c r="BZ82" s="544"/>
      <c r="CA82" s="664"/>
      <c r="CB82" s="544"/>
      <c r="CC82" s="544"/>
      <c r="CD82" s="544"/>
      <c r="CE82" s="664"/>
      <c r="CF82" s="544"/>
      <c r="CG82" s="544"/>
      <c r="CH82" s="544"/>
      <c r="CI82" s="664"/>
      <c r="CJ82" s="544"/>
      <c r="CK82" s="544"/>
      <c r="CL82" s="544"/>
      <c r="CM82" s="664"/>
      <c r="CN82" s="544"/>
      <c r="CO82" s="544"/>
      <c r="CP82" s="544"/>
      <c r="CQ82" s="664"/>
      <c r="CR82" s="544"/>
      <c r="CS82" s="544"/>
      <c r="CT82" s="544"/>
      <c r="CU82" s="425"/>
      <c r="CV82" s="425"/>
      <c r="CW82" s="425"/>
      <c r="CX82" s="425"/>
      <c r="CY82" s="425"/>
      <c r="CZ82" s="425"/>
      <c r="DA82" s="425"/>
      <c r="DB82" s="425"/>
      <c r="DC82" s="425"/>
      <c r="DD82" s="465"/>
      <c r="DE82" s="465"/>
    </row>
    <row r="83" spans="1:109" s="469" customFormat="1" ht="28.5" customHeight="1" x14ac:dyDescent="0.2">
      <c r="A83" s="1079"/>
      <c r="B83" s="1053"/>
      <c r="C83" s="1053"/>
      <c r="D83" s="1067"/>
      <c r="E83" s="467">
        <v>1</v>
      </c>
      <c r="F83" s="467">
        <v>2</v>
      </c>
      <c r="G83" s="628">
        <v>3</v>
      </c>
      <c r="H83" s="467">
        <v>4</v>
      </c>
      <c r="I83" s="467">
        <v>5</v>
      </c>
      <c r="J83" s="467">
        <v>6</v>
      </c>
      <c r="K83" s="467">
        <v>7</v>
      </c>
      <c r="L83" s="467">
        <v>8</v>
      </c>
      <c r="M83" s="467">
        <v>9</v>
      </c>
      <c r="N83" s="467">
        <v>10</v>
      </c>
      <c r="O83" s="467">
        <v>11</v>
      </c>
      <c r="P83" s="467">
        <v>12</v>
      </c>
      <c r="Q83" s="467" t="s">
        <v>61</v>
      </c>
      <c r="R83" s="1053"/>
      <c r="S83" s="1067"/>
      <c r="T83" s="467">
        <v>1</v>
      </c>
      <c r="U83" s="467">
        <v>2</v>
      </c>
      <c r="V83" s="467">
        <v>3</v>
      </c>
      <c r="W83" s="467">
        <v>4</v>
      </c>
      <c r="X83" s="467">
        <v>5</v>
      </c>
      <c r="Y83" s="467">
        <v>6</v>
      </c>
      <c r="Z83" s="467">
        <v>7</v>
      </c>
      <c r="AA83" s="467">
        <v>8</v>
      </c>
      <c r="AB83" s="467">
        <v>9</v>
      </c>
      <c r="AC83" s="467">
        <v>10</v>
      </c>
      <c r="AD83" s="467">
        <v>11</v>
      </c>
      <c r="AE83" s="467">
        <v>12</v>
      </c>
      <c r="AF83" s="1067"/>
      <c r="AG83" s="467">
        <v>1</v>
      </c>
      <c r="AH83" s="467">
        <v>2</v>
      </c>
      <c r="AI83" s="467">
        <v>3</v>
      </c>
      <c r="AJ83" s="467">
        <v>4</v>
      </c>
      <c r="AK83" s="703">
        <v>5</v>
      </c>
      <c r="AL83" s="467">
        <v>6</v>
      </c>
      <c r="AM83" s="467">
        <v>7</v>
      </c>
      <c r="AN83" s="467">
        <v>8</v>
      </c>
      <c r="AO83" s="467">
        <v>9</v>
      </c>
      <c r="AP83" s="467">
        <v>10</v>
      </c>
      <c r="AQ83" s="467">
        <v>11</v>
      </c>
      <c r="AR83" s="467">
        <v>12</v>
      </c>
      <c r="AS83" s="467" t="s">
        <v>51</v>
      </c>
      <c r="AT83" s="468">
        <v>1</v>
      </c>
      <c r="AU83" s="468">
        <v>2</v>
      </c>
      <c r="AV83" s="468">
        <v>3</v>
      </c>
      <c r="AW83" s="468">
        <v>4</v>
      </c>
      <c r="AX83" s="468">
        <v>5</v>
      </c>
      <c r="AY83" s="468">
        <v>6</v>
      </c>
      <c r="AZ83" s="468">
        <v>7</v>
      </c>
      <c r="BA83" s="468">
        <v>8</v>
      </c>
      <c r="BB83" s="468">
        <v>9</v>
      </c>
      <c r="BC83" s="468">
        <v>10</v>
      </c>
      <c r="BD83" s="468">
        <v>11</v>
      </c>
      <c r="BE83" s="468">
        <v>12</v>
      </c>
      <c r="BF83" s="467" t="s">
        <v>51</v>
      </c>
      <c r="BG83" s="1053"/>
      <c r="BH83" s="1053"/>
      <c r="BI83" s="1065"/>
      <c r="BK83" s="768"/>
      <c r="BL83" s="625"/>
      <c r="BM83" s="625"/>
      <c r="BN83" s="659"/>
      <c r="BO83" s="671"/>
      <c r="BP83" s="659"/>
      <c r="BQ83" s="659"/>
      <c r="BR83" s="659"/>
      <c r="BS83" s="671"/>
      <c r="BT83" s="659"/>
      <c r="BU83" s="659"/>
      <c r="BV83" s="659"/>
      <c r="BW83" s="671"/>
      <c r="BX83" s="659"/>
      <c r="BY83" s="659"/>
      <c r="BZ83" s="659"/>
      <c r="CA83" s="671"/>
      <c r="CB83" s="659"/>
      <c r="CC83" s="659"/>
      <c r="CD83" s="659"/>
      <c r="CE83" s="671"/>
      <c r="CF83" s="659"/>
      <c r="CG83" s="659"/>
      <c r="CH83" s="659"/>
      <c r="CI83" s="671"/>
      <c r="CJ83" s="659"/>
      <c r="CK83" s="659"/>
      <c r="CL83" s="659"/>
      <c r="CM83" s="671"/>
      <c r="CN83" s="659"/>
      <c r="CO83" s="659"/>
      <c r="CP83" s="659"/>
      <c r="CQ83" s="671"/>
      <c r="CR83" s="659"/>
      <c r="CS83" s="659"/>
      <c r="CT83" s="659"/>
      <c r="CU83" s="625"/>
      <c r="CV83" s="625"/>
      <c r="CW83" s="625"/>
      <c r="CX83" s="625"/>
      <c r="CY83" s="625"/>
      <c r="CZ83" s="625"/>
      <c r="DA83" s="625"/>
      <c r="DB83" s="625"/>
      <c r="DC83" s="625"/>
      <c r="DD83" s="625"/>
      <c r="DE83" s="625"/>
    </row>
    <row r="84" spans="1:109" s="558" customFormat="1" ht="24.75" customHeight="1" x14ac:dyDescent="0.2">
      <c r="A84" s="546"/>
      <c r="B84" s="435" t="s">
        <v>341</v>
      </c>
      <c r="C84" s="547" t="s">
        <v>65</v>
      </c>
      <c r="D84" s="436">
        <v>30</v>
      </c>
      <c r="E84" s="632"/>
      <c r="F84" s="549">
        <v>10</v>
      </c>
      <c r="G84" s="632">
        <v>5</v>
      </c>
      <c r="H84" s="549"/>
      <c r="I84" s="549"/>
      <c r="J84" s="549"/>
      <c r="K84" s="549">
        <v>10</v>
      </c>
      <c r="L84" s="549">
        <v>5</v>
      </c>
      <c r="M84" s="549"/>
      <c r="N84" s="549"/>
      <c r="O84" s="549"/>
      <c r="P84" s="549"/>
      <c r="Q84" s="550">
        <f t="shared" ref="Q84:Q103" si="51">SUM(E84:P84)</f>
        <v>30</v>
      </c>
      <c r="R84" s="437" t="s">
        <v>387</v>
      </c>
      <c r="S84" s="438">
        <v>65000</v>
      </c>
      <c r="T84" s="736"/>
      <c r="U84" s="736">
        <v>62000</v>
      </c>
      <c r="V84" s="736">
        <v>62000</v>
      </c>
      <c r="W84" s="736"/>
      <c r="X84" s="736"/>
      <c r="Y84" s="736"/>
      <c r="Z84" s="736">
        <v>62000</v>
      </c>
      <c r="AA84" s="736">
        <v>62000</v>
      </c>
      <c r="AB84" s="736"/>
      <c r="AC84" s="736"/>
      <c r="AD84" s="736"/>
      <c r="AE84" s="736"/>
      <c r="AF84" s="477">
        <f>SUM(Q84*S84)</f>
        <v>1950000</v>
      </c>
      <c r="AG84" s="638">
        <f>T84*E84</f>
        <v>0</v>
      </c>
      <c r="AH84" s="638">
        <f t="shared" ref="AH84:AH115" si="52">U84*F84</f>
        <v>620000</v>
      </c>
      <c r="AI84" s="638">
        <f t="shared" ref="AI84:AR99" si="53">V84*G84</f>
        <v>310000</v>
      </c>
      <c r="AJ84" s="638">
        <f t="shared" si="53"/>
        <v>0</v>
      </c>
      <c r="AK84" s="638">
        <f t="shared" si="53"/>
        <v>0</v>
      </c>
      <c r="AL84" s="638">
        <f t="shared" si="53"/>
        <v>0</v>
      </c>
      <c r="AM84" s="638">
        <f t="shared" si="53"/>
        <v>620000</v>
      </c>
      <c r="AN84" s="638">
        <f t="shared" si="53"/>
        <v>310000</v>
      </c>
      <c r="AO84" s="638">
        <f t="shared" si="53"/>
        <v>0</v>
      </c>
      <c r="AP84" s="638">
        <f t="shared" si="53"/>
        <v>0</v>
      </c>
      <c r="AQ84" s="638">
        <f t="shared" si="53"/>
        <v>0</v>
      </c>
      <c r="AR84" s="638">
        <f t="shared" si="53"/>
        <v>0</v>
      </c>
      <c r="AS84" s="639">
        <f>SUM(AG84:AR84)</f>
        <v>1860000</v>
      </c>
      <c r="AT84" s="638">
        <f>SUM(AG84*4%)</f>
        <v>0</v>
      </c>
      <c r="AU84" s="638">
        <f>SUM(AH84*3%)</f>
        <v>18600</v>
      </c>
      <c r="AV84" s="638"/>
      <c r="AW84" s="638"/>
      <c r="AX84" s="638">
        <f t="shared" ref="AV84:BE99" si="54">SUM(AK84*14%)</f>
        <v>0</v>
      </c>
      <c r="AY84" s="638">
        <f t="shared" si="54"/>
        <v>0</v>
      </c>
      <c r="AZ84" s="638">
        <f>SUM(AM84*3%)</f>
        <v>18600</v>
      </c>
      <c r="BA84" s="638">
        <f>SUM(AN84*3%)</f>
        <v>9300</v>
      </c>
      <c r="BB84" s="638">
        <f t="shared" si="54"/>
        <v>0</v>
      </c>
      <c r="BC84" s="638">
        <f t="shared" si="54"/>
        <v>0</v>
      </c>
      <c r="BD84" s="638">
        <f t="shared" si="54"/>
        <v>0</v>
      </c>
      <c r="BE84" s="638">
        <f t="shared" si="54"/>
        <v>0</v>
      </c>
      <c r="BF84" s="582">
        <f>SUM(AT84:BE84)</f>
        <v>46500</v>
      </c>
      <c r="BG84" s="480">
        <f>AF84-AS84-BF84</f>
        <v>43500</v>
      </c>
      <c r="BH84" s="481">
        <f>S84*D84</f>
        <v>1950000</v>
      </c>
      <c r="BI84" s="482">
        <f>BH84-AS84-BF84</f>
        <v>43500</v>
      </c>
      <c r="BJ84" s="483">
        <f t="shared" ref="BJ84:BJ103" si="55">SUM(Q84/D84)</f>
        <v>1</v>
      </c>
      <c r="BK84" s="769"/>
      <c r="BL84" s="556"/>
      <c r="BM84" s="557"/>
      <c r="BN84" s="556"/>
      <c r="BO84" s="672"/>
      <c r="BP84" s="556"/>
      <c r="BQ84" s="556"/>
      <c r="BR84" s="556"/>
      <c r="BS84" s="672"/>
      <c r="BT84" s="556"/>
      <c r="BU84" s="556"/>
      <c r="BV84" s="556"/>
      <c r="BW84" s="672"/>
      <c r="BX84" s="556"/>
      <c r="BY84" s="556"/>
      <c r="BZ84" s="556"/>
      <c r="CA84" s="672"/>
      <c r="CB84" s="556"/>
      <c r="CC84" s="556"/>
      <c r="CD84" s="556"/>
      <c r="CE84" s="672"/>
      <c r="CF84" s="556"/>
      <c r="CG84" s="556"/>
      <c r="CH84" s="556"/>
      <c r="CI84" s="672"/>
      <c r="CJ84" s="556"/>
      <c r="CK84" s="556"/>
      <c r="CL84" s="556"/>
      <c r="CM84" s="672"/>
      <c r="CN84" s="556"/>
      <c r="CO84" s="556"/>
      <c r="CP84" s="556"/>
      <c r="CQ84" s="672"/>
      <c r="CR84" s="556"/>
      <c r="CS84" s="556"/>
      <c r="CT84" s="556"/>
      <c r="CU84" s="557"/>
      <c r="CV84" s="557"/>
      <c r="CW84" s="557"/>
      <c r="CX84" s="557"/>
      <c r="CY84" s="557"/>
      <c r="CZ84" s="557"/>
      <c r="DA84" s="557"/>
      <c r="DB84" s="557"/>
      <c r="DC84" s="557"/>
      <c r="DD84" s="557"/>
      <c r="DE84" s="557"/>
    </row>
    <row r="85" spans="1:109" s="558" customFormat="1" ht="24.75" customHeight="1" x14ac:dyDescent="0.2">
      <c r="A85" s="546"/>
      <c r="B85" s="435" t="s">
        <v>342</v>
      </c>
      <c r="C85" s="547" t="s">
        <v>65</v>
      </c>
      <c r="D85" s="436">
        <v>10</v>
      </c>
      <c r="E85" s="632"/>
      <c r="F85" s="549">
        <v>2</v>
      </c>
      <c r="G85" s="632"/>
      <c r="H85" s="549"/>
      <c r="I85" s="549"/>
      <c r="J85" s="549"/>
      <c r="K85" s="549">
        <v>5</v>
      </c>
      <c r="L85" s="549">
        <v>3</v>
      </c>
      <c r="M85" s="549"/>
      <c r="N85" s="549"/>
      <c r="O85" s="549"/>
      <c r="P85" s="549"/>
      <c r="Q85" s="550">
        <f t="shared" si="51"/>
        <v>10</v>
      </c>
      <c r="R85" s="437" t="s">
        <v>250</v>
      </c>
      <c r="S85" s="438">
        <v>100000</v>
      </c>
      <c r="T85" s="736"/>
      <c r="U85" s="736">
        <v>96000</v>
      </c>
      <c r="V85" s="736"/>
      <c r="W85" s="736"/>
      <c r="X85" s="736"/>
      <c r="Y85" s="736"/>
      <c r="Z85" s="736">
        <v>96000</v>
      </c>
      <c r="AA85" s="736">
        <v>96000</v>
      </c>
      <c r="AB85" s="736"/>
      <c r="AC85" s="736"/>
      <c r="AD85" s="736"/>
      <c r="AE85" s="736"/>
      <c r="AF85" s="477">
        <f t="shared" ref="AF85:AF146" si="56">SUM(Q85*S85)</f>
        <v>1000000</v>
      </c>
      <c r="AG85" s="638">
        <f t="shared" ref="AG85:AG115" si="57">T85*E85</f>
        <v>0</v>
      </c>
      <c r="AH85" s="638">
        <f t="shared" si="52"/>
        <v>192000</v>
      </c>
      <c r="AI85" s="638">
        <f t="shared" si="53"/>
        <v>0</v>
      </c>
      <c r="AJ85" s="638">
        <f t="shared" si="53"/>
        <v>0</v>
      </c>
      <c r="AK85" s="638">
        <f t="shared" si="53"/>
        <v>0</v>
      </c>
      <c r="AL85" s="638">
        <f t="shared" si="53"/>
        <v>0</v>
      </c>
      <c r="AM85" s="638">
        <f t="shared" si="53"/>
        <v>480000</v>
      </c>
      <c r="AN85" s="638">
        <f t="shared" si="53"/>
        <v>288000</v>
      </c>
      <c r="AO85" s="638">
        <f t="shared" si="53"/>
        <v>0</v>
      </c>
      <c r="AP85" s="638">
        <f t="shared" si="53"/>
        <v>0</v>
      </c>
      <c r="AQ85" s="638">
        <f t="shared" si="53"/>
        <v>0</v>
      </c>
      <c r="AR85" s="638">
        <f t="shared" si="53"/>
        <v>0</v>
      </c>
      <c r="AS85" s="639">
        <f t="shared" ref="AS85:AS146" si="58">SUM(AG85:AR85)</f>
        <v>960000</v>
      </c>
      <c r="AT85" s="638">
        <f>SUM(AG85*4%)</f>
        <v>0</v>
      </c>
      <c r="AU85" s="638">
        <f t="shared" ref="AU85:AU101" si="59">SUM(AH85*3%)</f>
        <v>5760</v>
      </c>
      <c r="AV85" s="638">
        <f>SUM(AI85*3%)</f>
        <v>0</v>
      </c>
      <c r="AW85" s="638">
        <f t="shared" si="54"/>
        <v>0</v>
      </c>
      <c r="AX85" s="638">
        <f t="shared" si="54"/>
        <v>0</v>
      </c>
      <c r="AY85" s="638">
        <f t="shared" si="54"/>
        <v>0</v>
      </c>
      <c r="AZ85" s="638">
        <f t="shared" ref="AZ85:BA103" si="60">SUM(AM85*3%)</f>
        <v>14400</v>
      </c>
      <c r="BA85" s="638">
        <f t="shared" ref="BA85:BA88" si="61">SUM(AN85*3%)</f>
        <v>8640</v>
      </c>
      <c r="BB85" s="638">
        <f t="shared" si="54"/>
        <v>0</v>
      </c>
      <c r="BC85" s="638">
        <f t="shared" si="54"/>
        <v>0</v>
      </c>
      <c r="BD85" s="638">
        <f t="shared" si="54"/>
        <v>0</v>
      </c>
      <c r="BE85" s="638">
        <f t="shared" si="54"/>
        <v>0</v>
      </c>
      <c r="BF85" s="582">
        <f t="shared" ref="BF85:BF146" si="62">SUM(AT85:BE85)</f>
        <v>28800</v>
      </c>
      <c r="BG85" s="480">
        <f t="shared" ref="BG85:BG146" si="63">AF85-AS85-BF85</f>
        <v>11200</v>
      </c>
      <c r="BH85" s="481">
        <f t="shared" ref="BH85:BH146" si="64">S85*D85</f>
        <v>1000000</v>
      </c>
      <c r="BI85" s="482">
        <f t="shared" ref="BI85:BI146" si="65">BH85-AS85-BF85</f>
        <v>11200</v>
      </c>
      <c r="BJ85" s="483">
        <f t="shared" si="55"/>
        <v>1</v>
      </c>
      <c r="BK85" s="769"/>
      <c r="BL85" s="556"/>
      <c r="BM85" s="557"/>
      <c r="BN85" s="556"/>
      <c r="BO85" s="672"/>
      <c r="BP85" s="556"/>
      <c r="BQ85" s="556"/>
      <c r="BR85" s="556"/>
      <c r="BS85" s="672"/>
      <c r="BT85" s="556"/>
      <c r="BU85" s="556"/>
      <c r="BV85" s="556"/>
      <c r="BW85" s="672"/>
      <c r="BX85" s="556"/>
      <c r="BY85" s="556"/>
      <c r="BZ85" s="556"/>
      <c r="CA85" s="672"/>
      <c r="CB85" s="556"/>
      <c r="CC85" s="556"/>
      <c r="CD85" s="556"/>
      <c r="CE85" s="672"/>
      <c r="CF85" s="556"/>
      <c r="CG85" s="556"/>
      <c r="CH85" s="556"/>
      <c r="CI85" s="672"/>
      <c r="CJ85" s="556"/>
      <c r="CK85" s="556"/>
      <c r="CL85" s="556"/>
      <c r="CM85" s="672"/>
      <c r="CN85" s="556"/>
      <c r="CO85" s="556"/>
      <c r="CP85" s="556"/>
      <c r="CQ85" s="672"/>
      <c r="CR85" s="556"/>
      <c r="CS85" s="556"/>
      <c r="CT85" s="556"/>
      <c r="CU85" s="557"/>
      <c r="CV85" s="557"/>
      <c r="CW85" s="557"/>
      <c r="CX85" s="557"/>
      <c r="CY85" s="557"/>
      <c r="CZ85" s="557"/>
      <c r="DA85" s="557"/>
      <c r="DB85" s="557"/>
      <c r="DC85" s="557"/>
      <c r="DD85" s="557"/>
      <c r="DE85" s="557"/>
    </row>
    <row r="86" spans="1:109" s="558" customFormat="1" ht="24.75" customHeight="1" x14ac:dyDescent="0.2">
      <c r="A86" s="546"/>
      <c r="B86" s="435" t="s">
        <v>343</v>
      </c>
      <c r="C86" s="547" t="s">
        <v>65</v>
      </c>
      <c r="D86" s="436">
        <v>5</v>
      </c>
      <c r="E86" s="632"/>
      <c r="F86" s="549">
        <v>1</v>
      </c>
      <c r="G86" s="632"/>
      <c r="H86" s="549"/>
      <c r="I86" s="549"/>
      <c r="J86" s="549"/>
      <c r="K86" s="549">
        <v>1</v>
      </c>
      <c r="L86" s="549">
        <v>3</v>
      </c>
      <c r="M86" s="549"/>
      <c r="N86" s="549"/>
      <c r="O86" s="549"/>
      <c r="P86" s="549"/>
      <c r="Q86" s="550">
        <f t="shared" si="51"/>
        <v>5</v>
      </c>
      <c r="R86" s="437" t="s">
        <v>250</v>
      </c>
      <c r="S86" s="438">
        <v>115000</v>
      </c>
      <c r="T86" s="736"/>
      <c r="U86" s="736">
        <v>110000</v>
      </c>
      <c r="V86" s="736"/>
      <c r="W86" s="736"/>
      <c r="X86" s="736"/>
      <c r="Y86" s="736"/>
      <c r="Z86" s="736">
        <v>110000</v>
      </c>
      <c r="AA86" s="736">
        <v>110000</v>
      </c>
      <c r="AB86" s="736"/>
      <c r="AC86" s="736"/>
      <c r="AD86" s="736"/>
      <c r="AE86" s="736"/>
      <c r="AF86" s="477">
        <f t="shared" si="56"/>
        <v>575000</v>
      </c>
      <c r="AG86" s="638">
        <f t="shared" si="57"/>
        <v>0</v>
      </c>
      <c r="AH86" s="638">
        <f t="shared" si="52"/>
        <v>110000</v>
      </c>
      <c r="AI86" s="638">
        <f t="shared" si="53"/>
        <v>0</v>
      </c>
      <c r="AJ86" s="638">
        <f t="shared" si="53"/>
        <v>0</v>
      </c>
      <c r="AK86" s="638">
        <f t="shared" si="53"/>
        <v>0</v>
      </c>
      <c r="AL86" s="638">
        <f t="shared" si="53"/>
        <v>0</v>
      </c>
      <c r="AM86" s="638">
        <f t="shared" si="53"/>
        <v>110000</v>
      </c>
      <c r="AN86" s="638">
        <f t="shared" si="53"/>
        <v>330000</v>
      </c>
      <c r="AO86" s="638">
        <f t="shared" si="53"/>
        <v>0</v>
      </c>
      <c r="AP86" s="638">
        <f t="shared" si="53"/>
        <v>0</v>
      </c>
      <c r="AQ86" s="638">
        <f t="shared" si="53"/>
        <v>0</v>
      </c>
      <c r="AR86" s="638">
        <f t="shared" si="53"/>
        <v>0</v>
      </c>
      <c r="AS86" s="639">
        <f t="shared" si="58"/>
        <v>550000</v>
      </c>
      <c r="AT86" s="638">
        <f>SUM(AG86*4%)</f>
        <v>0</v>
      </c>
      <c r="AU86" s="638">
        <f t="shared" si="59"/>
        <v>3300</v>
      </c>
      <c r="AV86" s="638">
        <f>SUM(AI86*3%)</f>
        <v>0</v>
      </c>
      <c r="AW86" s="638">
        <f t="shared" si="54"/>
        <v>0</v>
      </c>
      <c r="AX86" s="638">
        <f t="shared" si="54"/>
        <v>0</v>
      </c>
      <c r="AY86" s="638">
        <f t="shared" si="54"/>
        <v>0</v>
      </c>
      <c r="AZ86" s="638">
        <f t="shared" si="60"/>
        <v>3300</v>
      </c>
      <c r="BA86" s="638">
        <f t="shared" si="61"/>
        <v>9900</v>
      </c>
      <c r="BB86" s="638">
        <f t="shared" si="54"/>
        <v>0</v>
      </c>
      <c r="BC86" s="638">
        <f t="shared" si="54"/>
        <v>0</v>
      </c>
      <c r="BD86" s="638">
        <f t="shared" si="54"/>
        <v>0</v>
      </c>
      <c r="BE86" s="638">
        <f t="shared" si="54"/>
        <v>0</v>
      </c>
      <c r="BF86" s="582">
        <f t="shared" si="62"/>
        <v>16500</v>
      </c>
      <c r="BG86" s="480">
        <f t="shared" si="63"/>
        <v>8500</v>
      </c>
      <c r="BH86" s="481">
        <f t="shared" si="64"/>
        <v>575000</v>
      </c>
      <c r="BI86" s="482">
        <f t="shared" si="65"/>
        <v>8500</v>
      </c>
      <c r="BJ86" s="483">
        <f t="shared" si="55"/>
        <v>1</v>
      </c>
      <c r="BK86" s="769"/>
      <c r="BL86" s="556"/>
      <c r="BM86" s="557"/>
      <c r="BN86" s="556"/>
      <c r="BO86" s="672"/>
      <c r="BP86" s="556"/>
      <c r="BQ86" s="556"/>
      <c r="BR86" s="556"/>
      <c r="BS86" s="672"/>
      <c r="BT86" s="556"/>
      <c r="BU86" s="556"/>
      <c r="BV86" s="556"/>
      <c r="BW86" s="672"/>
      <c r="BX86" s="556"/>
      <c r="BY86" s="556"/>
      <c r="BZ86" s="556"/>
      <c r="CA86" s="672"/>
      <c r="CB86" s="556"/>
      <c r="CC86" s="556"/>
      <c r="CD86" s="556"/>
      <c r="CE86" s="672"/>
      <c r="CF86" s="556"/>
      <c r="CG86" s="556"/>
      <c r="CH86" s="556"/>
      <c r="CI86" s="672"/>
      <c r="CJ86" s="556"/>
      <c r="CK86" s="556"/>
      <c r="CL86" s="556"/>
      <c r="CM86" s="672"/>
      <c r="CN86" s="556"/>
      <c r="CO86" s="556"/>
      <c r="CP86" s="556"/>
      <c r="CQ86" s="672"/>
      <c r="CR86" s="556"/>
      <c r="CS86" s="556"/>
      <c r="CT86" s="556"/>
      <c r="CU86" s="557"/>
      <c r="CV86" s="557"/>
      <c r="CW86" s="557"/>
      <c r="CX86" s="557"/>
      <c r="CY86" s="557"/>
      <c r="CZ86" s="557"/>
      <c r="DA86" s="557"/>
      <c r="DB86" s="557"/>
      <c r="DC86" s="557"/>
      <c r="DD86" s="557"/>
      <c r="DE86" s="557"/>
    </row>
    <row r="87" spans="1:109" s="558" customFormat="1" ht="24.75" customHeight="1" x14ac:dyDescent="0.2">
      <c r="A87" s="546"/>
      <c r="B87" s="435" t="s">
        <v>344</v>
      </c>
      <c r="C87" s="547" t="s">
        <v>65</v>
      </c>
      <c r="D87" s="436">
        <v>5</v>
      </c>
      <c r="E87" s="632"/>
      <c r="F87" s="549">
        <v>1</v>
      </c>
      <c r="G87" s="632"/>
      <c r="H87" s="549"/>
      <c r="I87" s="549"/>
      <c r="J87" s="549"/>
      <c r="K87" s="549">
        <v>1</v>
      </c>
      <c r="L87" s="549">
        <v>3</v>
      </c>
      <c r="M87" s="549"/>
      <c r="N87" s="549"/>
      <c r="O87" s="549"/>
      <c r="P87" s="549"/>
      <c r="Q87" s="550">
        <f t="shared" si="51"/>
        <v>5</v>
      </c>
      <c r="R87" s="437" t="s">
        <v>250</v>
      </c>
      <c r="S87" s="438">
        <v>115000</v>
      </c>
      <c r="T87" s="736"/>
      <c r="U87" s="736">
        <v>110000</v>
      </c>
      <c r="V87" s="736"/>
      <c r="W87" s="736"/>
      <c r="X87" s="736"/>
      <c r="Y87" s="736"/>
      <c r="Z87" s="736">
        <v>110000</v>
      </c>
      <c r="AA87" s="736">
        <v>110000</v>
      </c>
      <c r="AB87" s="736"/>
      <c r="AC87" s="736"/>
      <c r="AD87" s="736"/>
      <c r="AE87" s="736"/>
      <c r="AF87" s="477">
        <f t="shared" si="56"/>
        <v>575000</v>
      </c>
      <c r="AG87" s="638">
        <f t="shared" si="57"/>
        <v>0</v>
      </c>
      <c r="AH87" s="638">
        <f t="shared" si="52"/>
        <v>110000</v>
      </c>
      <c r="AI87" s="638">
        <f t="shared" si="53"/>
        <v>0</v>
      </c>
      <c r="AJ87" s="638">
        <f t="shared" si="53"/>
        <v>0</v>
      </c>
      <c r="AK87" s="638">
        <f t="shared" si="53"/>
        <v>0</v>
      </c>
      <c r="AL87" s="638">
        <f t="shared" si="53"/>
        <v>0</v>
      </c>
      <c r="AM87" s="638">
        <f t="shared" si="53"/>
        <v>110000</v>
      </c>
      <c r="AN87" s="638">
        <f t="shared" si="53"/>
        <v>330000</v>
      </c>
      <c r="AO87" s="638">
        <f t="shared" si="53"/>
        <v>0</v>
      </c>
      <c r="AP87" s="638">
        <f t="shared" si="53"/>
        <v>0</v>
      </c>
      <c r="AQ87" s="638">
        <f t="shared" si="53"/>
        <v>0</v>
      </c>
      <c r="AR87" s="638">
        <f t="shared" si="53"/>
        <v>0</v>
      </c>
      <c r="AS87" s="639">
        <f t="shared" si="58"/>
        <v>550000</v>
      </c>
      <c r="AT87" s="638">
        <f>SUM(AG87*14%)</f>
        <v>0</v>
      </c>
      <c r="AU87" s="638">
        <f t="shared" si="59"/>
        <v>3300</v>
      </c>
      <c r="AV87" s="638">
        <f>SUM(AI87*3%)</f>
        <v>0</v>
      </c>
      <c r="AW87" s="638">
        <f t="shared" si="54"/>
        <v>0</v>
      </c>
      <c r="AX87" s="638">
        <f t="shared" si="54"/>
        <v>0</v>
      </c>
      <c r="AY87" s="638">
        <f t="shared" si="54"/>
        <v>0</v>
      </c>
      <c r="AZ87" s="638">
        <f t="shared" si="60"/>
        <v>3300</v>
      </c>
      <c r="BA87" s="638">
        <f t="shared" si="61"/>
        <v>9900</v>
      </c>
      <c r="BB87" s="638">
        <f t="shared" si="54"/>
        <v>0</v>
      </c>
      <c r="BC87" s="638">
        <f t="shared" si="54"/>
        <v>0</v>
      </c>
      <c r="BD87" s="638">
        <f t="shared" si="54"/>
        <v>0</v>
      </c>
      <c r="BE87" s="638">
        <f t="shared" si="54"/>
        <v>0</v>
      </c>
      <c r="BF87" s="582">
        <f t="shared" si="62"/>
        <v>16500</v>
      </c>
      <c r="BG87" s="480">
        <f t="shared" si="63"/>
        <v>8500</v>
      </c>
      <c r="BH87" s="481">
        <f t="shared" si="64"/>
        <v>575000</v>
      </c>
      <c r="BI87" s="482">
        <f t="shared" si="65"/>
        <v>8500</v>
      </c>
      <c r="BJ87" s="483">
        <f t="shared" si="55"/>
        <v>1</v>
      </c>
      <c r="BK87" s="769"/>
      <c r="BL87" s="556"/>
      <c r="BM87" s="557"/>
      <c r="BN87" s="556"/>
      <c r="BO87" s="672"/>
      <c r="BP87" s="556"/>
      <c r="BQ87" s="556"/>
      <c r="BR87" s="556"/>
      <c r="BS87" s="672"/>
      <c r="BT87" s="556"/>
      <c r="BU87" s="556"/>
      <c r="BV87" s="556"/>
      <c r="BW87" s="672"/>
      <c r="BX87" s="556"/>
      <c r="BY87" s="556"/>
      <c r="BZ87" s="556"/>
      <c r="CA87" s="672"/>
      <c r="CB87" s="556"/>
      <c r="CC87" s="556"/>
      <c r="CD87" s="556"/>
      <c r="CE87" s="672"/>
      <c r="CF87" s="556"/>
      <c r="CG87" s="556"/>
      <c r="CH87" s="556"/>
      <c r="CI87" s="672"/>
      <c r="CJ87" s="556"/>
      <c r="CK87" s="556"/>
      <c r="CL87" s="556"/>
      <c r="CM87" s="672"/>
      <c r="CN87" s="556"/>
      <c r="CO87" s="556"/>
      <c r="CP87" s="556"/>
      <c r="CQ87" s="672"/>
      <c r="CR87" s="556"/>
      <c r="CS87" s="556"/>
      <c r="CT87" s="556"/>
      <c r="CU87" s="557"/>
      <c r="CV87" s="557"/>
      <c r="CW87" s="557"/>
      <c r="CX87" s="557"/>
      <c r="CY87" s="557"/>
      <c r="CZ87" s="557"/>
      <c r="DA87" s="557"/>
      <c r="DB87" s="557"/>
      <c r="DC87" s="557"/>
      <c r="DD87" s="557"/>
      <c r="DE87" s="557"/>
    </row>
    <row r="88" spans="1:109" s="558" customFormat="1" ht="24.75" customHeight="1" x14ac:dyDescent="0.2">
      <c r="A88" s="546"/>
      <c r="B88" s="435" t="s">
        <v>345</v>
      </c>
      <c r="C88" s="547" t="s">
        <v>65</v>
      </c>
      <c r="D88" s="436">
        <v>5</v>
      </c>
      <c r="E88" s="632"/>
      <c r="F88" s="549">
        <v>1</v>
      </c>
      <c r="G88" s="632"/>
      <c r="H88" s="549"/>
      <c r="I88" s="549"/>
      <c r="J88" s="549"/>
      <c r="K88" s="549">
        <v>1</v>
      </c>
      <c r="L88" s="549">
        <v>3</v>
      </c>
      <c r="M88" s="549"/>
      <c r="N88" s="549"/>
      <c r="O88" s="549"/>
      <c r="P88" s="549"/>
      <c r="Q88" s="550">
        <f t="shared" si="51"/>
        <v>5</v>
      </c>
      <c r="R88" s="437" t="s">
        <v>250</v>
      </c>
      <c r="S88" s="438">
        <v>115000</v>
      </c>
      <c r="T88" s="738"/>
      <c r="U88" s="738">
        <v>110000</v>
      </c>
      <c r="V88" s="736"/>
      <c r="W88" s="736"/>
      <c r="X88" s="736"/>
      <c r="Y88" s="736"/>
      <c r="Z88" s="736">
        <v>110000</v>
      </c>
      <c r="AA88" s="736">
        <v>110000</v>
      </c>
      <c r="AB88" s="736"/>
      <c r="AC88" s="736"/>
      <c r="AD88" s="736"/>
      <c r="AE88" s="736"/>
      <c r="AF88" s="477">
        <f t="shared" si="56"/>
        <v>575000</v>
      </c>
      <c r="AG88" s="638">
        <f t="shared" si="57"/>
        <v>0</v>
      </c>
      <c r="AH88" s="638">
        <f t="shared" si="52"/>
        <v>110000</v>
      </c>
      <c r="AI88" s="638">
        <f t="shared" si="53"/>
        <v>0</v>
      </c>
      <c r="AJ88" s="638">
        <f t="shared" si="53"/>
        <v>0</v>
      </c>
      <c r="AK88" s="638">
        <f t="shared" si="53"/>
        <v>0</v>
      </c>
      <c r="AL88" s="638">
        <f t="shared" si="53"/>
        <v>0</v>
      </c>
      <c r="AM88" s="638">
        <f t="shared" si="53"/>
        <v>110000</v>
      </c>
      <c r="AN88" s="638">
        <f t="shared" si="53"/>
        <v>330000</v>
      </c>
      <c r="AO88" s="638">
        <f t="shared" si="53"/>
        <v>0</v>
      </c>
      <c r="AP88" s="638">
        <f>AC88*N88</f>
        <v>0</v>
      </c>
      <c r="AQ88" s="638">
        <f t="shared" si="53"/>
        <v>0</v>
      </c>
      <c r="AR88" s="638">
        <f t="shared" si="53"/>
        <v>0</v>
      </c>
      <c r="AS88" s="639">
        <f t="shared" si="58"/>
        <v>550000</v>
      </c>
      <c r="AT88" s="638">
        <f>SUM(AG88*14%)</f>
        <v>0</v>
      </c>
      <c r="AU88" s="638">
        <f t="shared" si="59"/>
        <v>3300</v>
      </c>
      <c r="AV88" s="638">
        <f>SUM(AI88*3%)</f>
        <v>0</v>
      </c>
      <c r="AW88" s="638">
        <f t="shared" si="54"/>
        <v>0</v>
      </c>
      <c r="AX88" s="638">
        <f t="shared" si="54"/>
        <v>0</v>
      </c>
      <c r="AY88" s="638">
        <f t="shared" si="54"/>
        <v>0</v>
      </c>
      <c r="AZ88" s="638">
        <f t="shared" si="60"/>
        <v>3300</v>
      </c>
      <c r="BA88" s="638">
        <f t="shared" si="61"/>
        <v>9900</v>
      </c>
      <c r="BB88" s="638">
        <f t="shared" si="54"/>
        <v>0</v>
      </c>
      <c r="BC88" s="638">
        <f t="shared" si="54"/>
        <v>0</v>
      </c>
      <c r="BD88" s="638">
        <f t="shared" si="54"/>
        <v>0</v>
      </c>
      <c r="BE88" s="638">
        <f t="shared" si="54"/>
        <v>0</v>
      </c>
      <c r="BF88" s="582">
        <f t="shared" si="62"/>
        <v>16500</v>
      </c>
      <c r="BG88" s="480">
        <f t="shared" si="63"/>
        <v>8500</v>
      </c>
      <c r="BH88" s="481">
        <f t="shared" si="64"/>
        <v>575000</v>
      </c>
      <c r="BI88" s="482">
        <f t="shared" si="65"/>
        <v>8500</v>
      </c>
      <c r="BJ88" s="483">
        <f t="shared" si="55"/>
        <v>1</v>
      </c>
      <c r="BK88" s="769"/>
      <c r="BL88" s="556"/>
      <c r="BM88" s="557"/>
      <c r="BN88" s="556"/>
      <c r="BO88" s="672"/>
      <c r="BP88" s="556"/>
      <c r="BQ88" s="556"/>
      <c r="BR88" s="556"/>
      <c r="BS88" s="672"/>
      <c r="BT88" s="556"/>
      <c r="BU88" s="556"/>
      <c r="BV88" s="556"/>
      <c r="BW88" s="672"/>
      <c r="BX88" s="556"/>
      <c r="BY88" s="556"/>
      <c r="BZ88" s="556"/>
      <c r="CA88" s="672"/>
      <c r="CB88" s="556"/>
      <c r="CC88" s="556"/>
      <c r="CD88" s="556"/>
      <c r="CE88" s="672"/>
      <c r="CF88" s="556"/>
      <c r="CG88" s="556"/>
      <c r="CH88" s="556"/>
      <c r="CI88" s="672"/>
      <c r="CJ88" s="556"/>
      <c r="CK88" s="556"/>
      <c r="CL88" s="556"/>
      <c r="CM88" s="672"/>
      <c r="CN88" s="556"/>
      <c r="CO88" s="556"/>
      <c r="CP88" s="556"/>
      <c r="CQ88" s="672"/>
      <c r="CR88" s="556"/>
      <c r="CS88" s="556"/>
      <c r="CT88" s="556"/>
      <c r="CU88" s="557"/>
      <c r="CV88" s="557"/>
      <c r="CW88" s="557"/>
      <c r="CX88" s="557"/>
      <c r="CY88" s="557"/>
      <c r="CZ88" s="557"/>
      <c r="DA88" s="557"/>
      <c r="DB88" s="557"/>
      <c r="DC88" s="557"/>
      <c r="DD88" s="557"/>
      <c r="DE88" s="557"/>
    </row>
    <row r="89" spans="1:109" s="558" customFormat="1" ht="24.75" customHeight="1" x14ac:dyDescent="0.2">
      <c r="A89" s="546"/>
      <c r="B89" s="435" t="s">
        <v>620</v>
      </c>
      <c r="C89" s="547" t="s">
        <v>65</v>
      </c>
      <c r="D89" s="436">
        <v>12</v>
      </c>
      <c r="E89" s="632"/>
      <c r="F89" s="549"/>
      <c r="G89" s="632"/>
      <c r="H89" s="549"/>
      <c r="I89" s="549"/>
      <c r="J89" s="549"/>
      <c r="K89" s="549"/>
      <c r="L89" s="549"/>
      <c r="M89" s="549"/>
      <c r="N89" s="549"/>
      <c r="O89" s="549">
        <v>12</v>
      </c>
      <c r="P89" s="549"/>
      <c r="Q89" s="550">
        <f t="shared" si="51"/>
        <v>12</v>
      </c>
      <c r="R89" s="437" t="s">
        <v>6</v>
      </c>
      <c r="S89" s="438">
        <v>25000</v>
      </c>
      <c r="T89" s="738"/>
      <c r="U89" s="738"/>
      <c r="V89" s="736"/>
      <c r="W89" s="736"/>
      <c r="X89" s="736"/>
      <c r="Y89" s="736"/>
      <c r="Z89" s="736"/>
      <c r="AA89" s="736"/>
      <c r="AB89" s="736"/>
      <c r="AC89" s="736"/>
      <c r="AD89" s="736">
        <v>20000</v>
      </c>
      <c r="AE89" s="736"/>
      <c r="AF89" s="477">
        <f t="shared" si="56"/>
        <v>300000</v>
      </c>
      <c r="AG89" s="638">
        <f t="shared" si="57"/>
        <v>0</v>
      </c>
      <c r="AH89" s="638">
        <f t="shared" si="52"/>
        <v>0</v>
      </c>
      <c r="AI89" s="638">
        <f t="shared" si="53"/>
        <v>0</v>
      </c>
      <c r="AJ89" s="638">
        <f t="shared" si="53"/>
        <v>0</v>
      </c>
      <c r="AK89" s="638">
        <f t="shared" si="53"/>
        <v>0</v>
      </c>
      <c r="AL89" s="638">
        <f t="shared" si="53"/>
        <v>0</v>
      </c>
      <c r="AM89" s="638">
        <f t="shared" si="53"/>
        <v>0</v>
      </c>
      <c r="AN89" s="638">
        <f t="shared" si="53"/>
        <v>0</v>
      </c>
      <c r="AO89" s="638">
        <f t="shared" si="53"/>
        <v>0</v>
      </c>
      <c r="AP89" s="638">
        <f t="shared" si="53"/>
        <v>0</v>
      </c>
      <c r="AQ89" s="638">
        <f t="shared" si="53"/>
        <v>240000</v>
      </c>
      <c r="AR89" s="638">
        <f t="shared" si="53"/>
        <v>0</v>
      </c>
      <c r="AS89" s="639">
        <f t="shared" si="58"/>
        <v>240000</v>
      </c>
      <c r="AT89" s="638">
        <f t="shared" ref="AT89:AT103" si="66">SUM(AG89*4%)</f>
        <v>0</v>
      </c>
      <c r="AU89" s="638">
        <f t="shared" si="59"/>
        <v>0</v>
      </c>
      <c r="AV89" s="638">
        <f t="shared" si="54"/>
        <v>0</v>
      </c>
      <c r="AW89" s="638">
        <f t="shared" si="54"/>
        <v>0</v>
      </c>
      <c r="AX89" s="638">
        <f t="shared" si="54"/>
        <v>0</v>
      </c>
      <c r="AY89" s="638">
        <f t="shared" si="54"/>
        <v>0</v>
      </c>
      <c r="AZ89" s="638">
        <f t="shared" si="60"/>
        <v>0</v>
      </c>
      <c r="BA89" s="638">
        <f t="shared" si="54"/>
        <v>0</v>
      </c>
      <c r="BB89" s="638">
        <f t="shared" si="54"/>
        <v>0</v>
      </c>
      <c r="BC89" s="638">
        <f>SUM(AP89*3%)</f>
        <v>0</v>
      </c>
      <c r="BD89" s="638">
        <v>8000</v>
      </c>
      <c r="BE89" s="638">
        <f t="shared" si="54"/>
        <v>0</v>
      </c>
      <c r="BF89" s="582">
        <f t="shared" si="62"/>
        <v>8000</v>
      </c>
      <c r="BG89" s="480">
        <f t="shared" si="63"/>
        <v>52000</v>
      </c>
      <c r="BH89" s="481">
        <f t="shared" si="64"/>
        <v>300000</v>
      </c>
      <c r="BI89" s="482">
        <f t="shared" si="65"/>
        <v>52000</v>
      </c>
      <c r="BJ89" s="483">
        <f t="shared" si="55"/>
        <v>1</v>
      </c>
      <c r="BK89" s="769"/>
      <c r="BL89" s="556"/>
      <c r="BM89" s="557"/>
      <c r="BN89" s="556"/>
      <c r="BO89" s="672"/>
      <c r="BP89" s="556"/>
      <c r="BQ89" s="556"/>
      <c r="BR89" s="556"/>
      <c r="BS89" s="672"/>
      <c r="BT89" s="556"/>
      <c r="BU89" s="556"/>
      <c r="BV89" s="556"/>
      <c r="BW89" s="672"/>
      <c r="BX89" s="556"/>
      <c r="BY89" s="556"/>
      <c r="BZ89" s="556"/>
      <c r="CA89" s="672"/>
      <c r="CB89" s="556"/>
      <c r="CC89" s="556"/>
      <c r="CD89" s="556"/>
      <c r="CE89" s="672"/>
      <c r="CF89" s="556"/>
      <c r="CG89" s="556"/>
      <c r="CH89" s="556"/>
      <c r="CI89" s="672"/>
      <c r="CJ89" s="556"/>
      <c r="CK89" s="556"/>
      <c r="CL89" s="556"/>
      <c r="CM89" s="672"/>
      <c r="CN89" s="556"/>
      <c r="CO89" s="556"/>
      <c r="CP89" s="556"/>
      <c r="CQ89" s="672"/>
      <c r="CR89" s="556"/>
      <c r="CS89" s="556"/>
      <c r="CT89" s="556"/>
      <c r="CU89" s="557"/>
      <c r="CV89" s="557"/>
      <c r="CW89" s="557"/>
      <c r="CX89" s="557"/>
      <c r="CY89" s="557"/>
      <c r="CZ89" s="557"/>
      <c r="DA89" s="557"/>
      <c r="DB89" s="557"/>
      <c r="DC89" s="557"/>
      <c r="DD89" s="557"/>
      <c r="DE89" s="557"/>
    </row>
    <row r="90" spans="1:109" s="558" customFormat="1" ht="24.75" customHeight="1" x14ac:dyDescent="0.2">
      <c r="A90" s="546"/>
      <c r="B90" s="435" t="s">
        <v>346</v>
      </c>
      <c r="C90" s="547" t="s">
        <v>65</v>
      </c>
      <c r="D90" s="436">
        <v>7</v>
      </c>
      <c r="E90" s="632"/>
      <c r="F90" s="549"/>
      <c r="G90" s="632"/>
      <c r="H90" s="549"/>
      <c r="I90" s="549"/>
      <c r="J90" s="549"/>
      <c r="K90" s="549">
        <v>7</v>
      </c>
      <c r="L90" s="549"/>
      <c r="M90" s="549"/>
      <c r="N90" s="549"/>
      <c r="O90" s="549"/>
      <c r="P90" s="549"/>
      <c r="Q90" s="550">
        <f t="shared" si="51"/>
        <v>7</v>
      </c>
      <c r="R90" s="437" t="s">
        <v>6</v>
      </c>
      <c r="S90" s="438">
        <v>15000</v>
      </c>
      <c r="T90" s="738"/>
      <c r="U90" s="736"/>
      <c r="V90" s="736"/>
      <c r="W90" s="736"/>
      <c r="X90" s="736"/>
      <c r="Y90" s="736"/>
      <c r="Z90" s="736">
        <v>14000</v>
      </c>
      <c r="AA90" s="736"/>
      <c r="AB90" s="736"/>
      <c r="AC90" s="736"/>
      <c r="AD90" s="736"/>
      <c r="AE90" s="736"/>
      <c r="AF90" s="477">
        <f t="shared" si="56"/>
        <v>105000</v>
      </c>
      <c r="AG90" s="638">
        <f t="shared" si="57"/>
        <v>0</v>
      </c>
      <c r="AH90" s="638">
        <f t="shared" si="52"/>
        <v>0</v>
      </c>
      <c r="AI90" s="638">
        <f t="shared" si="53"/>
        <v>0</v>
      </c>
      <c r="AJ90" s="638">
        <f t="shared" si="53"/>
        <v>0</v>
      </c>
      <c r="AK90" s="638">
        <f t="shared" si="53"/>
        <v>0</v>
      </c>
      <c r="AL90" s="638">
        <f t="shared" si="53"/>
        <v>0</v>
      </c>
      <c r="AM90" s="638">
        <f t="shared" si="53"/>
        <v>98000</v>
      </c>
      <c r="AN90" s="638">
        <f t="shared" si="53"/>
        <v>0</v>
      </c>
      <c r="AO90" s="638">
        <f t="shared" si="53"/>
        <v>0</v>
      </c>
      <c r="AP90" s="638">
        <f t="shared" si="53"/>
        <v>0</v>
      </c>
      <c r="AQ90" s="638">
        <f t="shared" si="53"/>
        <v>0</v>
      </c>
      <c r="AR90" s="638">
        <f t="shared" si="53"/>
        <v>0</v>
      </c>
      <c r="AS90" s="639">
        <f t="shared" si="58"/>
        <v>98000</v>
      </c>
      <c r="AT90" s="638">
        <f t="shared" si="66"/>
        <v>0</v>
      </c>
      <c r="AU90" s="638">
        <f t="shared" si="59"/>
        <v>0</v>
      </c>
      <c r="AV90" s="638">
        <f t="shared" si="54"/>
        <v>0</v>
      </c>
      <c r="AW90" s="638">
        <f t="shared" si="54"/>
        <v>0</v>
      </c>
      <c r="AX90" s="638">
        <f t="shared" si="54"/>
        <v>0</v>
      </c>
      <c r="AY90" s="638">
        <f t="shared" si="54"/>
        <v>0</v>
      </c>
      <c r="AZ90" s="638">
        <f t="shared" si="60"/>
        <v>2940</v>
      </c>
      <c r="BA90" s="638">
        <f t="shared" si="54"/>
        <v>0</v>
      </c>
      <c r="BB90" s="638">
        <f t="shared" si="54"/>
        <v>0</v>
      </c>
      <c r="BC90" s="638">
        <f t="shared" si="54"/>
        <v>0</v>
      </c>
      <c r="BD90" s="638">
        <f t="shared" si="54"/>
        <v>0</v>
      </c>
      <c r="BE90" s="638">
        <f t="shared" si="54"/>
        <v>0</v>
      </c>
      <c r="BF90" s="582">
        <f t="shared" si="62"/>
        <v>2940</v>
      </c>
      <c r="BG90" s="480">
        <f t="shared" si="63"/>
        <v>4060</v>
      </c>
      <c r="BH90" s="481">
        <f t="shared" si="64"/>
        <v>105000</v>
      </c>
      <c r="BI90" s="482">
        <f t="shared" si="65"/>
        <v>4060</v>
      </c>
      <c r="BJ90" s="483">
        <f t="shared" si="55"/>
        <v>1</v>
      </c>
      <c r="BK90" s="769"/>
      <c r="BL90" s="556"/>
      <c r="BM90" s="557"/>
      <c r="BN90" s="556"/>
      <c r="BO90" s="672"/>
      <c r="BP90" s="556"/>
      <c r="BQ90" s="556"/>
      <c r="BR90" s="556"/>
      <c r="BS90" s="672"/>
      <c r="BT90" s="556"/>
      <c r="BU90" s="556"/>
      <c r="BV90" s="556"/>
      <c r="BW90" s="672"/>
      <c r="BX90" s="556"/>
      <c r="BY90" s="556"/>
      <c r="BZ90" s="556"/>
      <c r="CA90" s="672"/>
      <c r="CB90" s="556"/>
      <c r="CC90" s="556"/>
      <c r="CD90" s="556"/>
      <c r="CE90" s="672"/>
      <c r="CF90" s="556"/>
      <c r="CG90" s="556"/>
      <c r="CH90" s="556"/>
      <c r="CI90" s="672"/>
      <c r="CJ90" s="556"/>
      <c r="CK90" s="556"/>
      <c r="CL90" s="556"/>
      <c r="CM90" s="672"/>
      <c r="CN90" s="556"/>
      <c r="CO90" s="556"/>
      <c r="CP90" s="556"/>
      <c r="CQ90" s="672"/>
      <c r="CR90" s="556"/>
      <c r="CS90" s="556"/>
      <c r="CT90" s="556"/>
      <c r="CU90" s="557"/>
      <c r="CV90" s="557"/>
      <c r="CW90" s="557"/>
      <c r="CX90" s="557"/>
      <c r="CY90" s="557"/>
      <c r="CZ90" s="557"/>
      <c r="DA90" s="557"/>
      <c r="DB90" s="557"/>
      <c r="DC90" s="557"/>
      <c r="DD90" s="557"/>
      <c r="DE90" s="557"/>
    </row>
    <row r="91" spans="1:109" s="558" customFormat="1" ht="32.25" customHeight="1" x14ac:dyDescent="0.2">
      <c r="A91" s="546"/>
      <c r="B91" s="435" t="s">
        <v>347</v>
      </c>
      <c r="C91" s="547" t="s">
        <v>65</v>
      </c>
      <c r="D91" s="436">
        <v>2</v>
      </c>
      <c r="E91" s="632"/>
      <c r="F91" s="549">
        <v>1</v>
      </c>
      <c r="G91" s="632"/>
      <c r="H91" s="549"/>
      <c r="I91" s="549"/>
      <c r="J91" s="549"/>
      <c r="K91" s="549">
        <v>1</v>
      </c>
      <c r="L91" s="549"/>
      <c r="M91" s="549"/>
      <c r="N91" s="549"/>
      <c r="O91" s="549"/>
      <c r="P91" s="549"/>
      <c r="Q91" s="550">
        <f t="shared" si="51"/>
        <v>2</v>
      </c>
      <c r="R91" s="437" t="s">
        <v>74</v>
      </c>
      <c r="S91" s="438">
        <v>55000</v>
      </c>
      <c r="T91" s="559"/>
      <c r="U91" s="559">
        <v>52000</v>
      </c>
      <c r="V91" s="736"/>
      <c r="W91" s="736"/>
      <c r="X91" s="736"/>
      <c r="Y91" s="736"/>
      <c r="Z91" s="736">
        <v>52000</v>
      </c>
      <c r="AA91" s="736"/>
      <c r="AB91" s="736"/>
      <c r="AC91" s="736"/>
      <c r="AD91" s="736"/>
      <c r="AE91" s="736"/>
      <c r="AF91" s="477">
        <f t="shared" si="56"/>
        <v>110000</v>
      </c>
      <c r="AG91" s="638">
        <f t="shared" si="57"/>
        <v>0</v>
      </c>
      <c r="AH91" s="638">
        <f t="shared" si="52"/>
        <v>52000</v>
      </c>
      <c r="AI91" s="638">
        <f t="shared" si="53"/>
        <v>0</v>
      </c>
      <c r="AJ91" s="638">
        <f t="shared" si="53"/>
        <v>0</v>
      </c>
      <c r="AK91" s="638">
        <f t="shared" si="53"/>
        <v>0</v>
      </c>
      <c r="AL91" s="638">
        <f t="shared" si="53"/>
        <v>0</v>
      </c>
      <c r="AM91" s="638">
        <f t="shared" si="53"/>
        <v>52000</v>
      </c>
      <c r="AN91" s="638">
        <f t="shared" si="53"/>
        <v>0</v>
      </c>
      <c r="AO91" s="638">
        <f t="shared" si="53"/>
        <v>0</v>
      </c>
      <c r="AP91" s="638">
        <f t="shared" si="53"/>
        <v>0</v>
      </c>
      <c r="AQ91" s="638">
        <f t="shared" si="53"/>
        <v>0</v>
      </c>
      <c r="AR91" s="638">
        <f t="shared" si="53"/>
        <v>0</v>
      </c>
      <c r="AS91" s="639">
        <f t="shared" si="58"/>
        <v>104000</v>
      </c>
      <c r="AT91" s="638">
        <f t="shared" si="66"/>
        <v>0</v>
      </c>
      <c r="AU91" s="638">
        <f t="shared" si="59"/>
        <v>1560</v>
      </c>
      <c r="AV91" s="638">
        <f>SUM(AI91*3%)</f>
        <v>0</v>
      </c>
      <c r="AW91" s="638">
        <f t="shared" si="54"/>
        <v>0</v>
      </c>
      <c r="AX91" s="638">
        <f t="shared" si="54"/>
        <v>0</v>
      </c>
      <c r="AY91" s="638">
        <f t="shared" si="54"/>
        <v>0</v>
      </c>
      <c r="AZ91" s="638">
        <f t="shared" si="60"/>
        <v>1560</v>
      </c>
      <c r="BA91" s="638">
        <f t="shared" si="54"/>
        <v>0</v>
      </c>
      <c r="BB91" s="638">
        <f t="shared" si="54"/>
        <v>0</v>
      </c>
      <c r="BC91" s="638">
        <f t="shared" si="54"/>
        <v>0</v>
      </c>
      <c r="BD91" s="638">
        <f t="shared" si="54"/>
        <v>0</v>
      </c>
      <c r="BE91" s="638">
        <f t="shared" si="54"/>
        <v>0</v>
      </c>
      <c r="BF91" s="582">
        <f t="shared" si="62"/>
        <v>3120</v>
      </c>
      <c r="BG91" s="480">
        <f>AF91-AS91-BF91</f>
        <v>2880</v>
      </c>
      <c r="BH91" s="481">
        <f t="shared" si="64"/>
        <v>110000</v>
      </c>
      <c r="BI91" s="482">
        <f t="shared" si="65"/>
        <v>2880</v>
      </c>
      <c r="BJ91" s="483">
        <f t="shared" si="55"/>
        <v>1</v>
      </c>
      <c r="BK91" s="769"/>
      <c r="BL91" s="556"/>
      <c r="BM91" s="737"/>
      <c r="BN91" s="556"/>
      <c r="BO91" s="672"/>
      <c r="BP91" s="556"/>
      <c r="BQ91" s="556"/>
      <c r="BR91" s="556"/>
      <c r="BS91" s="672"/>
      <c r="BT91" s="556"/>
      <c r="BU91" s="556"/>
      <c r="BV91" s="556"/>
      <c r="BW91" s="672"/>
      <c r="BX91" s="556"/>
      <c r="BY91" s="556"/>
      <c r="BZ91" s="556"/>
      <c r="CA91" s="672"/>
      <c r="CB91" s="556"/>
      <c r="CC91" s="556"/>
      <c r="CD91" s="556"/>
      <c r="CE91" s="672"/>
      <c r="CF91" s="556"/>
      <c r="CG91" s="556"/>
      <c r="CH91" s="556"/>
      <c r="CI91" s="672"/>
      <c r="CJ91" s="556"/>
      <c r="CK91" s="556"/>
      <c r="CL91" s="556"/>
      <c r="CM91" s="672"/>
      <c r="CN91" s="556"/>
      <c r="CO91" s="556"/>
      <c r="CP91" s="556"/>
      <c r="CQ91" s="672"/>
      <c r="CR91" s="556"/>
      <c r="CS91" s="556"/>
      <c r="CT91" s="556"/>
      <c r="CU91" s="557"/>
      <c r="CV91" s="557"/>
      <c r="CW91" s="557"/>
      <c r="CX91" s="557"/>
      <c r="CY91" s="557"/>
      <c r="CZ91" s="557"/>
      <c r="DA91" s="557"/>
      <c r="DB91" s="557"/>
      <c r="DC91" s="557"/>
      <c r="DD91" s="557"/>
      <c r="DE91" s="557"/>
    </row>
    <row r="92" spans="1:109" s="558" customFormat="1" ht="32.25" customHeight="1" x14ac:dyDescent="0.2">
      <c r="A92" s="546"/>
      <c r="B92" s="435" t="s">
        <v>348</v>
      </c>
      <c r="C92" s="547" t="s">
        <v>65</v>
      </c>
      <c r="D92" s="436">
        <v>2</v>
      </c>
      <c r="E92" s="632"/>
      <c r="F92" s="549">
        <v>1</v>
      </c>
      <c r="G92" s="632">
        <v>1</v>
      </c>
      <c r="H92" s="549"/>
      <c r="I92" s="549"/>
      <c r="J92" s="549"/>
      <c r="K92" s="549"/>
      <c r="L92" s="549"/>
      <c r="M92" s="549"/>
      <c r="N92" s="549"/>
      <c r="O92" s="549"/>
      <c r="P92" s="549"/>
      <c r="Q92" s="550">
        <f t="shared" si="51"/>
        <v>2</v>
      </c>
      <c r="R92" s="437" t="s">
        <v>74</v>
      </c>
      <c r="S92" s="438">
        <v>58000</v>
      </c>
      <c r="T92" s="559"/>
      <c r="U92" s="559">
        <v>55000</v>
      </c>
      <c r="V92" s="559">
        <v>55000</v>
      </c>
      <c r="W92" s="736"/>
      <c r="X92" s="736"/>
      <c r="Y92" s="736"/>
      <c r="Z92" s="736"/>
      <c r="AA92" s="736"/>
      <c r="AB92" s="736"/>
      <c r="AC92" s="736"/>
      <c r="AD92" s="736"/>
      <c r="AE92" s="736"/>
      <c r="AF92" s="477">
        <f t="shared" si="56"/>
        <v>116000</v>
      </c>
      <c r="AG92" s="638">
        <f t="shared" si="57"/>
        <v>0</v>
      </c>
      <c r="AH92" s="638">
        <f t="shared" si="52"/>
        <v>55000</v>
      </c>
      <c r="AI92" s="638">
        <f t="shared" si="53"/>
        <v>55000</v>
      </c>
      <c r="AJ92" s="638">
        <f t="shared" si="53"/>
        <v>0</v>
      </c>
      <c r="AK92" s="638">
        <f t="shared" si="53"/>
        <v>0</v>
      </c>
      <c r="AL92" s="638">
        <f t="shared" si="53"/>
        <v>0</v>
      </c>
      <c r="AM92" s="638">
        <f t="shared" si="53"/>
        <v>0</v>
      </c>
      <c r="AN92" s="638">
        <f t="shared" si="53"/>
        <v>0</v>
      </c>
      <c r="AO92" s="638">
        <f t="shared" si="53"/>
        <v>0</v>
      </c>
      <c r="AP92" s="638">
        <f t="shared" si="53"/>
        <v>0</v>
      </c>
      <c r="AQ92" s="638">
        <f t="shared" si="53"/>
        <v>0</v>
      </c>
      <c r="AR92" s="638">
        <f t="shared" si="53"/>
        <v>0</v>
      </c>
      <c r="AS92" s="639">
        <f t="shared" si="58"/>
        <v>110000</v>
      </c>
      <c r="AT92" s="638">
        <f t="shared" si="66"/>
        <v>0</v>
      </c>
      <c r="AU92" s="638">
        <f t="shared" si="59"/>
        <v>1650</v>
      </c>
      <c r="AV92" s="638"/>
      <c r="AW92" s="638"/>
      <c r="AX92" s="638">
        <f t="shared" si="54"/>
        <v>0</v>
      </c>
      <c r="AY92" s="638">
        <f t="shared" si="54"/>
        <v>0</v>
      </c>
      <c r="AZ92" s="638">
        <f t="shared" si="60"/>
        <v>0</v>
      </c>
      <c r="BA92" s="638">
        <f t="shared" si="54"/>
        <v>0</v>
      </c>
      <c r="BB92" s="638">
        <f t="shared" si="54"/>
        <v>0</v>
      </c>
      <c r="BC92" s="638">
        <f t="shared" si="54"/>
        <v>0</v>
      </c>
      <c r="BD92" s="638">
        <f t="shared" si="54"/>
        <v>0</v>
      </c>
      <c r="BE92" s="638">
        <f t="shared" si="54"/>
        <v>0</v>
      </c>
      <c r="BF92" s="582">
        <f t="shared" si="62"/>
        <v>1650</v>
      </c>
      <c r="BG92" s="480">
        <f t="shared" si="63"/>
        <v>4350</v>
      </c>
      <c r="BH92" s="481">
        <f t="shared" si="64"/>
        <v>116000</v>
      </c>
      <c r="BI92" s="482">
        <f t="shared" si="65"/>
        <v>4350</v>
      </c>
      <c r="BJ92" s="483">
        <f t="shared" si="55"/>
        <v>1</v>
      </c>
      <c r="BK92" s="769"/>
      <c r="BL92" s="556"/>
      <c r="BM92" s="737"/>
      <c r="BN92" s="556"/>
      <c r="BO92" s="672"/>
      <c r="BP92" s="556"/>
      <c r="BQ92" s="556"/>
      <c r="BR92" s="556"/>
      <c r="BS92" s="672"/>
      <c r="BT92" s="556"/>
      <c r="BU92" s="556"/>
      <c r="BV92" s="556"/>
      <c r="BW92" s="672"/>
      <c r="BX92" s="556"/>
      <c r="BY92" s="556"/>
      <c r="BZ92" s="556"/>
      <c r="CA92" s="672"/>
      <c r="CB92" s="556"/>
      <c r="CC92" s="556"/>
      <c r="CD92" s="556"/>
      <c r="CE92" s="672"/>
      <c r="CF92" s="556"/>
      <c r="CG92" s="556"/>
      <c r="CH92" s="556"/>
      <c r="CI92" s="672"/>
      <c r="CJ92" s="556"/>
      <c r="CK92" s="556"/>
      <c r="CL92" s="556"/>
      <c r="CM92" s="672"/>
      <c r="CN92" s="556"/>
      <c r="CO92" s="556"/>
      <c r="CP92" s="556"/>
      <c r="CQ92" s="672"/>
      <c r="CR92" s="556"/>
      <c r="CS92" s="556"/>
      <c r="CT92" s="556"/>
      <c r="CU92" s="557"/>
      <c r="CV92" s="557"/>
      <c r="CW92" s="557"/>
      <c r="CX92" s="557"/>
      <c r="CY92" s="557"/>
      <c r="CZ92" s="557"/>
      <c r="DA92" s="557"/>
      <c r="DB92" s="557"/>
      <c r="DC92" s="557"/>
      <c r="DD92" s="557"/>
      <c r="DE92" s="557"/>
    </row>
    <row r="93" spans="1:109" s="558" customFormat="1" ht="24.75" customHeight="1" x14ac:dyDescent="0.2">
      <c r="A93" s="546"/>
      <c r="B93" s="435" t="s">
        <v>102</v>
      </c>
      <c r="C93" s="547" t="s">
        <v>65</v>
      </c>
      <c r="D93" s="436">
        <v>12</v>
      </c>
      <c r="E93" s="632"/>
      <c r="F93" s="549">
        <v>1</v>
      </c>
      <c r="G93" s="632"/>
      <c r="H93" s="549"/>
      <c r="I93" s="549"/>
      <c r="J93" s="549"/>
      <c r="K93" s="549">
        <v>5</v>
      </c>
      <c r="L93" s="549">
        <v>6</v>
      </c>
      <c r="M93" s="549"/>
      <c r="N93" s="549"/>
      <c r="O93" s="549"/>
      <c r="P93" s="549"/>
      <c r="Q93" s="550">
        <f t="shared" si="51"/>
        <v>12</v>
      </c>
      <c r="R93" s="437" t="s">
        <v>6</v>
      </c>
      <c r="S93" s="438">
        <v>25000</v>
      </c>
      <c r="T93" s="738"/>
      <c r="U93" s="738">
        <v>20000</v>
      </c>
      <c r="V93" s="736"/>
      <c r="W93" s="736"/>
      <c r="X93" s="736"/>
      <c r="Y93" s="736"/>
      <c r="Z93" s="736">
        <v>20000</v>
      </c>
      <c r="AA93" s="736">
        <v>20000</v>
      </c>
      <c r="AB93" s="736"/>
      <c r="AC93" s="736"/>
      <c r="AD93" s="736"/>
      <c r="AE93" s="736"/>
      <c r="AF93" s="477">
        <f t="shared" si="56"/>
        <v>300000</v>
      </c>
      <c r="AG93" s="638">
        <f t="shared" si="57"/>
        <v>0</v>
      </c>
      <c r="AH93" s="638">
        <f t="shared" si="52"/>
        <v>20000</v>
      </c>
      <c r="AI93" s="638">
        <f t="shared" si="53"/>
        <v>0</v>
      </c>
      <c r="AJ93" s="638">
        <f t="shared" si="53"/>
        <v>0</v>
      </c>
      <c r="AK93" s="638">
        <f t="shared" si="53"/>
        <v>0</v>
      </c>
      <c r="AL93" s="638">
        <f t="shared" si="53"/>
        <v>0</v>
      </c>
      <c r="AM93" s="638">
        <f t="shared" si="53"/>
        <v>100000</v>
      </c>
      <c r="AN93" s="638">
        <f t="shared" si="53"/>
        <v>120000</v>
      </c>
      <c r="AO93" s="638">
        <f t="shared" si="53"/>
        <v>0</v>
      </c>
      <c r="AP93" s="638">
        <f t="shared" si="53"/>
        <v>0</v>
      </c>
      <c r="AQ93" s="638">
        <f t="shared" si="53"/>
        <v>0</v>
      </c>
      <c r="AR93" s="638">
        <f t="shared" si="53"/>
        <v>0</v>
      </c>
      <c r="AS93" s="639">
        <f t="shared" si="58"/>
        <v>240000</v>
      </c>
      <c r="AT93" s="638">
        <f t="shared" si="66"/>
        <v>0</v>
      </c>
      <c r="AU93" s="638">
        <f t="shared" si="59"/>
        <v>600</v>
      </c>
      <c r="AV93" s="638">
        <f>SUM(AI93*3%)</f>
        <v>0</v>
      </c>
      <c r="AW93" s="638">
        <f t="shared" si="54"/>
        <v>0</v>
      </c>
      <c r="AX93" s="638">
        <f t="shared" si="54"/>
        <v>0</v>
      </c>
      <c r="AY93" s="638">
        <f t="shared" si="54"/>
        <v>0</v>
      </c>
      <c r="AZ93" s="638">
        <f t="shared" si="60"/>
        <v>3000</v>
      </c>
      <c r="BA93" s="638">
        <f t="shared" si="60"/>
        <v>3600</v>
      </c>
      <c r="BB93" s="638">
        <f t="shared" si="54"/>
        <v>0</v>
      </c>
      <c r="BC93" s="638">
        <f t="shared" si="54"/>
        <v>0</v>
      </c>
      <c r="BD93" s="638">
        <f t="shared" si="54"/>
        <v>0</v>
      </c>
      <c r="BE93" s="638">
        <f t="shared" si="54"/>
        <v>0</v>
      </c>
      <c r="BF93" s="582">
        <f t="shared" si="62"/>
        <v>7200</v>
      </c>
      <c r="BG93" s="480">
        <f t="shared" si="63"/>
        <v>52800</v>
      </c>
      <c r="BH93" s="481">
        <f t="shared" si="64"/>
        <v>300000</v>
      </c>
      <c r="BI93" s="482">
        <f t="shared" si="65"/>
        <v>52800</v>
      </c>
      <c r="BJ93" s="483">
        <f t="shared" si="55"/>
        <v>1</v>
      </c>
      <c r="BK93" s="769"/>
      <c r="BL93" s="556"/>
      <c r="BM93" s="557"/>
      <c r="BN93" s="556"/>
      <c r="BO93" s="672"/>
      <c r="BP93" s="556"/>
      <c r="BQ93" s="556"/>
      <c r="BR93" s="556"/>
      <c r="BS93" s="672"/>
      <c r="BT93" s="556"/>
      <c r="BU93" s="556"/>
      <c r="BV93" s="556"/>
      <c r="BW93" s="672"/>
      <c r="BX93" s="556"/>
      <c r="BY93" s="556"/>
      <c r="BZ93" s="556"/>
      <c r="CA93" s="672"/>
      <c r="CB93" s="556"/>
      <c r="CC93" s="556"/>
      <c r="CD93" s="556"/>
      <c r="CE93" s="672"/>
      <c r="CF93" s="556"/>
      <c r="CG93" s="556"/>
      <c r="CH93" s="556"/>
      <c r="CI93" s="672"/>
      <c r="CJ93" s="556"/>
      <c r="CK93" s="556"/>
      <c r="CL93" s="556"/>
      <c r="CM93" s="672"/>
      <c r="CN93" s="556"/>
      <c r="CO93" s="556"/>
      <c r="CP93" s="556"/>
      <c r="CQ93" s="672"/>
      <c r="CR93" s="556"/>
      <c r="CS93" s="556"/>
      <c r="CT93" s="556"/>
      <c r="CU93" s="557"/>
      <c r="CV93" s="557"/>
      <c r="CW93" s="557"/>
      <c r="CX93" s="557"/>
      <c r="CY93" s="557"/>
      <c r="CZ93" s="557"/>
      <c r="DA93" s="557"/>
      <c r="DB93" s="557"/>
      <c r="DC93" s="557"/>
      <c r="DD93" s="557"/>
      <c r="DE93" s="557"/>
    </row>
    <row r="94" spans="1:109" s="558" customFormat="1" ht="24.75" customHeight="1" x14ac:dyDescent="0.2">
      <c r="A94" s="546"/>
      <c r="B94" s="435" t="s">
        <v>349</v>
      </c>
      <c r="C94" s="547" t="s">
        <v>65</v>
      </c>
      <c r="D94" s="436">
        <v>10</v>
      </c>
      <c r="E94" s="632"/>
      <c r="F94" s="549">
        <v>1</v>
      </c>
      <c r="G94" s="632">
        <v>5</v>
      </c>
      <c r="H94" s="549"/>
      <c r="I94" s="549"/>
      <c r="J94" s="549"/>
      <c r="K94" s="549"/>
      <c r="L94" s="549">
        <v>4</v>
      </c>
      <c r="M94" s="549"/>
      <c r="N94" s="549"/>
      <c r="O94" s="549"/>
      <c r="P94" s="549"/>
      <c r="Q94" s="550">
        <f t="shared" si="51"/>
        <v>10</v>
      </c>
      <c r="R94" s="437" t="s">
        <v>6</v>
      </c>
      <c r="S94" s="438">
        <v>29000</v>
      </c>
      <c r="T94" s="738"/>
      <c r="U94" s="738">
        <v>20000</v>
      </c>
      <c r="V94" s="738">
        <v>20000</v>
      </c>
      <c r="W94" s="736"/>
      <c r="X94" s="736"/>
      <c r="Y94" s="736"/>
      <c r="Z94" s="736"/>
      <c r="AA94" s="736">
        <v>20000</v>
      </c>
      <c r="AB94" s="736"/>
      <c r="AC94" s="736"/>
      <c r="AD94" s="736"/>
      <c r="AE94" s="736"/>
      <c r="AF94" s="477">
        <f t="shared" si="56"/>
        <v>290000</v>
      </c>
      <c r="AG94" s="638">
        <f t="shared" si="57"/>
        <v>0</v>
      </c>
      <c r="AH94" s="638">
        <f t="shared" si="52"/>
        <v>20000</v>
      </c>
      <c r="AI94" s="638">
        <f t="shared" si="53"/>
        <v>100000</v>
      </c>
      <c r="AJ94" s="638">
        <f t="shared" si="53"/>
        <v>0</v>
      </c>
      <c r="AK94" s="638">
        <f t="shared" si="53"/>
        <v>0</v>
      </c>
      <c r="AL94" s="638">
        <f t="shared" si="53"/>
        <v>0</v>
      </c>
      <c r="AM94" s="638">
        <f t="shared" si="53"/>
        <v>0</v>
      </c>
      <c r="AN94" s="638">
        <f t="shared" si="53"/>
        <v>80000</v>
      </c>
      <c r="AO94" s="638">
        <f t="shared" si="53"/>
        <v>0</v>
      </c>
      <c r="AP94" s="638">
        <f t="shared" si="53"/>
        <v>0</v>
      </c>
      <c r="AQ94" s="638">
        <f t="shared" si="53"/>
        <v>0</v>
      </c>
      <c r="AR94" s="638">
        <f t="shared" si="53"/>
        <v>0</v>
      </c>
      <c r="AS94" s="639">
        <f t="shared" si="58"/>
        <v>200000</v>
      </c>
      <c r="AT94" s="638">
        <f t="shared" si="66"/>
        <v>0</v>
      </c>
      <c r="AU94" s="638">
        <f t="shared" si="59"/>
        <v>600</v>
      </c>
      <c r="AV94" s="638"/>
      <c r="AW94" s="638"/>
      <c r="AX94" s="638">
        <f t="shared" si="54"/>
        <v>0</v>
      </c>
      <c r="AY94" s="638">
        <f t="shared" si="54"/>
        <v>0</v>
      </c>
      <c r="AZ94" s="638">
        <f t="shared" si="60"/>
        <v>0</v>
      </c>
      <c r="BA94" s="638">
        <f t="shared" si="60"/>
        <v>2400</v>
      </c>
      <c r="BB94" s="638">
        <f t="shared" si="54"/>
        <v>0</v>
      </c>
      <c r="BC94" s="638">
        <f t="shared" si="54"/>
        <v>0</v>
      </c>
      <c r="BD94" s="638">
        <f t="shared" si="54"/>
        <v>0</v>
      </c>
      <c r="BE94" s="638">
        <f t="shared" si="54"/>
        <v>0</v>
      </c>
      <c r="BF94" s="582">
        <f t="shared" si="62"/>
        <v>3000</v>
      </c>
      <c r="BG94" s="480">
        <f t="shared" si="63"/>
        <v>87000</v>
      </c>
      <c r="BH94" s="481">
        <f t="shared" si="64"/>
        <v>290000</v>
      </c>
      <c r="BI94" s="482">
        <f t="shared" si="65"/>
        <v>87000</v>
      </c>
      <c r="BJ94" s="483">
        <f t="shared" si="55"/>
        <v>1</v>
      </c>
      <c r="BK94" s="769"/>
      <c r="BL94" s="556"/>
      <c r="BM94" s="557"/>
      <c r="BN94" s="556"/>
      <c r="BO94" s="672"/>
      <c r="BP94" s="556"/>
      <c r="BQ94" s="556"/>
      <c r="BR94" s="556"/>
      <c r="BS94" s="672"/>
      <c r="BT94" s="556"/>
      <c r="BU94" s="556"/>
      <c r="BV94" s="556"/>
      <c r="BW94" s="672"/>
      <c r="BX94" s="556"/>
      <c r="BY94" s="556"/>
      <c r="BZ94" s="556"/>
      <c r="CA94" s="672"/>
      <c r="CB94" s="556"/>
      <c r="CC94" s="556"/>
      <c r="CD94" s="556"/>
      <c r="CE94" s="672"/>
      <c r="CF94" s="556"/>
      <c r="CG94" s="556"/>
      <c r="CH94" s="556"/>
      <c r="CI94" s="672"/>
      <c r="CJ94" s="556"/>
      <c r="CK94" s="556"/>
      <c r="CL94" s="556"/>
      <c r="CM94" s="672"/>
      <c r="CN94" s="556"/>
      <c r="CO94" s="556"/>
      <c r="CP94" s="556"/>
      <c r="CQ94" s="672"/>
      <c r="CR94" s="556"/>
      <c r="CS94" s="556"/>
      <c r="CT94" s="556"/>
      <c r="CU94" s="557"/>
      <c r="CV94" s="557"/>
      <c r="CW94" s="557"/>
      <c r="CX94" s="557"/>
      <c r="CY94" s="557"/>
      <c r="CZ94" s="557"/>
      <c r="DA94" s="557"/>
      <c r="DB94" s="557"/>
      <c r="DC94" s="557"/>
      <c r="DD94" s="557"/>
      <c r="DE94" s="557"/>
    </row>
    <row r="95" spans="1:109" s="558" customFormat="1" ht="24.75" customHeight="1" x14ac:dyDescent="0.2">
      <c r="A95" s="546"/>
      <c r="B95" s="435" t="s">
        <v>350</v>
      </c>
      <c r="C95" s="547" t="s">
        <v>65</v>
      </c>
      <c r="D95" s="436">
        <v>6</v>
      </c>
      <c r="E95" s="632"/>
      <c r="F95" s="549"/>
      <c r="G95" s="632">
        <v>2</v>
      </c>
      <c r="H95" s="549"/>
      <c r="I95" s="549"/>
      <c r="J95" s="549"/>
      <c r="K95" s="549"/>
      <c r="L95" s="549"/>
      <c r="M95" s="549"/>
      <c r="N95" s="549"/>
      <c r="O95" s="549">
        <v>4</v>
      </c>
      <c r="P95" s="549"/>
      <c r="Q95" s="550">
        <f t="shared" si="51"/>
        <v>6</v>
      </c>
      <c r="R95" s="437" t="s">
        <v>6</v>
      </c>
      <c r="S95" s="438">
        <v>10000</v>
      </c>
      <c r="T95" s="738"/>
      <c r="U95" s="736"/>
      <c r="V95" s="736">
        <v>8000</v>
      </c>
      <c r="W95" s="736"/>
      <c r="X95" s="736"/>
      <c r="Y95" s="736"/>
      <c r="Z95" s="736"/>
      <c r="AA95" s="736"/>
      <c r="AB95" s="736"/>
      <c r="AC95" s="736"/>
      <c r="AD95" s="736">
        <v>8000</v>
      </c>
      <c r="AE95" s="736"/>
      <c r="AF95" s="477">
        <f t="shared" si="56"/>
        <v>60000</v>
      </c>
      <c r="AG95" s="638">
        <f t="shared" si="57"/>
        <v>0</v>
      </c>
      <c r="AH95" s="638">
        <f t="shared" si="52"/>
        <v>0</v>
      </c>
      <c r="AI95" s="638">
        <f t="shared" si="53"/>
        <v>16000</v>
      </c>
      <c r="AJ95" s="638">
        <f t="shared" si="53"/>
        <v>0</v>
      </c>
      <c r="AK95" s="638">
        <f t="shared" si="53"/>
        <v>0</v>
      </c>
      <c r="AL95" s="638">
        <f t="shared" si="53"/>
        <v>0</v>
      </c>
      <c r="AM95" s="638">
        <f t="shared" si="53"/>
        <v>0</v>
      </c>
      <c r="AN95" s="638">
        <f t="shared" si="53"/>
        <v>0</v>
      </c>
      <c r="AO95" s="638">
        <f t="shared" si="53"/>
        <v>0</v>
      </c>
      <c r="AP95" s="638">
        <f t="shared" si="53"/>
        <v>0</v>
      </c>
      <c r="AQ95" s="638">
        <f t="shared" si="53"/>
        <v>32000</v>
      </c>
      <c r="AR95" s="638">
        <f t="shared" si="53"/>
        <v>0</v>
      </c>
      <c r="AS95" s="639">
        <f t="shared" si="58"/>
        <v>48000</v>
      </c>
      <c r="AT95" s="638">
        <f t="shared" si="66"/>
        <v>0</v>
      </c>
      <c r="AU95" s="638">
        <f t="shared" si="59"/>
        <v>0</v>
      </c>
      <c r="AV95" s="638"/>
      <c r="AW95" s="638"/>
      <c r="AX95" s="638">
        <f t="shared" si="54"/>
        <v>0</v>
      </c>
      <c r="AY95" s="638">
        <f t="shared" si="54"/>
        <v>0</v>
      </c>
      <c r="AZ95" s="638">
        <f t="shared" si="60"/>
        <v>0</v>
      </c>
      <c r="BA95" s="638">
        <f t="shared" si="60"/>
        <v>0</v>
      </c>
      <c r="BB95" s="638">
        <f t="shared" si="54"/>
        <v>0</v>
      </c>
      <c r="BC95" s="638">
        <f t="shared" si="54"/>
        <v>0</v>
      </c>
      <c r="BD95" s="638"/>
      <c r="BE95" s="638">
        <f t="shared" si="54"/>
        <v>0</v>
      </c>
      <c r="BF95" s="582">
        <f t="shared" si="62"/>
        <v>0</v>
      </c>
      <c r="BG95" s="480">
        <f t="shared" si="63"/>
        <v>12000</v>
      </c>
      <c r="BH95" s="481">
        <f t="shared" si="64"/>
        <v>60000</v>
      </c>
      <c r="BI95" s="482">
        <f t="shared" si="65"/>
        <v>12000</v>
      </c>
      <c r="BJ95" s="483">
        <f t="shared" si="55"/>
        <v>1</v>
      </c>
      <c r="BK95" s="769"/>
      <c r="BL95" s="556"/>
      <c r="BM95" s="557"/>
      <c r="BN95" s="556"/>
      <c r="BO95" s="672"/>
      <c r="BP95" s="556"/>
      <c r="BQ95" s="556"/>
      <c r="BR95" s="556"/>
      <c r="BS95" s="672"/>
      <c r="BT95" s="556"/>
      <c r="BU95" s="556"/>
      <c r="BV95" s="556"/>
      <c r="BW95" s="672"/>
      <c r="BX95" s="556"/>
      <c r="BY95" s="556"/>
      <c r="BZ95" s="556"/>
      <c r="CA95" s="672"/>
      <c r="CB95" s="556"/>
      <c r="CC95" s="556"/>
      <c r="CD95" s="556"/>
      <c r="CE95" s="672"/>
      <c r="CF95" s="556"/>
      <c r="CG95" s="556"/>
      <c r="CH95" s="556"/>
      <c r="CI95" s="672"/>
      <c r="CJ95" s="556"/>
      <c r="CK95" s="556"/>
      <c r="CL95" s="556"/>
      <c r="CM95" s="672"/>
      <c r="CN95" s="556"/>
      <c r="CO95" s="556"/>
      <c r="CP95" s="556"/>
      <c r="CQ95" s="672"/>
      <c r="CR95" s="556"/>
      <c r="CS95" s="556"/>
      <c r="CT95" s="556"/>
      <c r="CU95" s="557"/>
      <c r="CV95" s="557"/>
      <c r="CW95" s="557"/>
      <c r="CX95" s="557"/>
      <c r="CY95" s="557"/>
      <c r="CZ95" s="557"/>
      <c r="DA95" s="557"/>
      <c r="DB95" s="557"/>
      <c r="DC95" s="557"/>
      <c r="DD95" s="557"/>
      <c r="DE95" s="557"/>
    </row>
    <row r="96" spans="1:109" s="558" customFormat="1" ht="24.75" customHeight="1" x14ac:dyDescent="0.2">
      <c r="A96" s="546"/>
      <c r="B96" s="435" t="s">
        <v>351</v>
      </c>
      <c r="C96" s="547" t="s">
        <v>65</v>
      </c>
      <c r="D96" s="436">
        <v>6</v>
      </c>
      <c r="E96" s="632"/>
      <c r="F96" s="549">
        <v>6</v>
      </c>
      <c r="G96" s="632"/>
      <c r="H96" s="549"/>
      <c r="I96" s="549"/>
      <c r="J96" s="549"/>
      <c r="K96" s="549"/>
      <c r="L96" s="549"/>
      <c r="M96" s="549"/>
      <c r="N96" s="549"/>
      <c r="O96" s="549"/>
      <c r="P96" s="549"/>
      <c r="Q96" s="550">
        <f t="shared" si="51"/>
        <v>6</v>
      </c>
      <c r="R96" s="437" t="s">
        <v>6</v>
      </c>
      <c r="S96" s="438">
        <v>9000</v>
      </c>
      <c r="T96" s="738"/>
      <c r="U96" s="738">
        <v>8000</v>
      </c>
      <c r="V96" s="736"/>
      <c r="W96" s="736"/>
      <c r="X96" s="736"/>
      <c r="Y96" s="736"/>
      <c r="Z96" s="736"/>
      <c r="AA96" s="736"/>
      <c r="AB96" s="736"/>
      <c r="AC96" s="736"/>
      <c r="AD96" s="736"/>
      <c r="AE96" s="736"/>
      <c r="AF96" s="477">
        <f t="shared" si="56"/>
        <v>54000</v>
      </c>
      <c r="AG96" s="638">
        <f t="shared" si="57"/>
        <v>0</v>
      </c>
      <c r="AH96" s="638">
        <f t="shared" si="52"/>
        <v>48000</v>
      </c>
      <c r="AI96" s="638">
        <f t="shared" si="53"/>
        <v>0</v>
      </c>
      <c r="AJ96" s="638">
        <f t="shared" si="53"/>
        <v>0</v>
      </c>
      <c r="AK96" s="638">
        <f t="shared" si="53"/>
        <v>0</v>
      </c>
      <c r="AL96" s="638">
        <f t="shared" si="53"/>
        <v>0</v>
      </c>
      <c r="AM96" s="638">
        <f t="shared" si="53"/>
        <v>0</v>
      </c>
      <c r="AN96" s="638">
        <f t="shared" si="53"/>
        <v>0</v>
      </c>
      <c r="AO96" s="638">
        <f t="shared" si="53"/>
        <v>0</v>
      </c>
      <c r="AP96" s="638">
        <f t="shared" si="53"/>
        <v>0</v>
      </c>
      <c r="AQ96" s="638">
        <f t="shared" si="53"/>
        <v>0</v>
      </c>
      <c r="AR96" s="638">
        <f t="shared" si="53"/>
        <v>0</v>
      </c>
      <c r="AS96" s="639">
        <f t="shared" si="58"/>
        <v>48000</v>
      </c>
      <c r="AT96" s="638">
        <f t="shared" si="66"/>
        <v>0</v>
      </c>
      <c r="AU96" s="638">
        <f t="shared" si="59"/>
        <v>1440</v>
      </c>
      <c r="AV96" s="638">
        <f>SUM(AI96*3%)</f>
        <v>0</v>
      </c>
      <c r="AW96" s="638">
        <f t="shared" si="54"/>
        <v>0</v>
      </c>
      <c r="AX96" s="638">
        <f t="shared" si="54"/>
        <v>0</v>
      </c>
      <c r="AY96" s="638">
        <f t="shared" si="54"/>
        <v>0</v>
      </c>
      <c r="AZ96" s="638">
        <f t="shared" si="60"/>
        <v>0</v>
      </c>
      <c r="BA96" s="638">
        <f t="shared" si="60"/>
        <v>0</v>
      </c>
      <c r="BB96" s="638">
        <f t="shared" si="54"/>
        <v>0</v>
      </c>
      <c r="BC96" s="638">
        <f t="shared" si="54"/>
        <v>0</v>
      </c>
      <c r="BD96" s="638">
        <f t="shared" si="54"/>
        <v>0</v>
      </c>
      <c r="BE96" s="638">
        <f t="shared" si="54"/>
        <v>0</v>
      </c>
      <c r="BF96" s="582">
        <f t="shared" si="62"/>
        <v>1440</v>
      </c>
      <c r="BG96" s="480">
        <f t="shared" si="63"/>
        <v>4560</v>
      </c>
      <c r="BH96" s="481">
        <f t="shared" si="64"/>
        <v>54000</v>
      </c>
      <c r="BI96" s="482">
        <f t="shared" si="65"/>
        <v>4560</v>
      </c>
      <c r="BJ96" s="483">
        <f t="shared" si="55"/>
        <v>1</v>
      </c>
      <c r="BK96" s="769"/>
      <c r="BL96" s="556"/>
      <c r="BM96" s="557"/>
      <c r="BN96" s="556"/>
      <c r="BO96" s="672"/>
      <c r="BP96" s="556"/>
      <c r="BQ96" s="556"/>
      <c r="BR96" s="556"/>
      <c r="BS96" s="672"/>
      <c r="BT96" s="556"/>
      <c r="BU96" s="556"/>
      <c r="BV96" s="556"/>
      <c r="BW96" s="672"/>
      <c r="BX96" s="556"/>
      <c r="BY96" s="556"/>
      <c r="BZ96" s="556"/>
      <c r="CA96" s="672"/>
      <c r="CB96" s="556"/>
      <c r="CC96" s="556"/>
      <c r="CD96" s="556"/>
      <c r="CE96" s="672"/>
      <c r="CF96" s="556"/>
      <c r="CG96" s="556"/>
      <c r="CH96" s="556"/>
      <c r="CI96" s="672"/>
      <c r="CJ96" s="556"/>
      <c r="CK96" s="556"/>
      <c r="CL96" s="556"/>
      <c r="CM96" s="672"/>
      <c r="CN96" s="556"/>
      <c r="CO96" s="556"/>
      <c r="CP96" s="556"/>
      <c r="CQ96" s="672"/>
      <c r="CR96" s="556"/>
      <c r="CS96" s="556"/>
      <c r="CT96" s="556"/>
      <c r="CU96" s="557"/>
      <c r="CV96" s="557"/>
      <c r="CW96" s="557"/>
      <c r="CX96" s="557"/>
      <c r="CY96" s="557"/>
      <c r="CZ96" s="557"/>
      <c r="DA96" s="557"/>
      <c r="DB96" s="557"/>
      <c r="DC96" s="557"/>
      <c r="DD96" s="557"/>
      <c r="DE96" s="557"/>
    </row>
    <row r="97" spans="1:109" s="558" customFormat="1" ht="24.75" customHeight="1" x14ac:dyDescent="0.2">
      <c r="A97" s="546"/>
      <c r="B97" s="435" t="s">
        <v>352</v>
      </c>
      <c r="C97" s="547" t="s">
        <v>65</v>
      </c>
      <c r="D97" s="436">
        <v>6</v>
      </c>
      <c r="E97" s="632"/>
      <c r="F97" s="549">
        <v>3</v>
      </c>
      <c r="G97" s="632"/>
      <c r="H97" s="549"/>
      <c r="I97" s="549"/>
      <c r="J97" s="549"/>
      <c r="K97" s="549">
        <v>2</v>
      </c>
      <c r="L97" s="549">
        <v>1</v>
      </c>
      <c r="M97" s="549"/>
      <c r="N97" s="549"/>
      <c r="O97" s="549"/>
      <c r="P97" s="549"/>
      <c r="Q97" s="550">
        <f t="shared" si="51"/>
        <v>6</v>
      </c>
      <c r="R97" s="437" t="s">
        <v>388</v>
      </c>
      <c r="S97" s="438">
        <v>40000</v>
      </c>
      <c r="T97" s="738"/>
      <c r="U97" s="738">
        <v>35000</v>
      </c>
      <c r="V97" s="736"/>
      <c r="W97" s="736"/>
      <c r="X97" s="736"/>
      <c r="Y97" s="736"/>
      <c r="Z97" s="736">
        <v>35000</v>
      </c>
      <c r="AA97" s="736">
        <v>35000</v>
      </c>
      <c r="AB97" s="736"/>
      <c r="AC97" s="736"/>
      <c r="AD97" s="736"/>
      <c r="AE97" s="736"/>
      <c r="AF97" s="477">
        <f t="shared" si="56"/>
        <v>240000</v>
      </c>
      <c r="AG97" s="638">
        <f t="shared" si="57"/>
        <v>0</v>
      </c>
      <c r="AH97" s="638">
        <f t="shared" si="52"/>
        <v>105000</v>
      </c>
      <c r="AI97" s="638">
        <f t="shared" si="53"/>
        <v>0</v>
      </c>
      <c r="AJ97" s="638">
        <f t="shared" si="53"/>
        <v>0</v>
      </c>
      <c r="AK97" s="638">
        <f t="shared" si="53"/>
        <v>0</v>
      </c>
      <c r="AL97" s="638">
        <f t="shared" si="53"/>
        <v>0</v>
      </c>
      <c r="AM97" s="638">
        <f t="shared" si="53"/>
        <v>70000</v>
      </c>
      <c r="AN97" s="638">
        <f t="shared" si="53"/>
        <v>35000</v>
      </c>
      <c r="AO97" s="638">
        <f t="shared" si="53"/>
        <v>0</v>
      </c>
      <c r="AP97" s="638">
        <f t="shared" si="53"/>
        <v>0</v>
      </c>
      <c r="AQ97" s="638">
        <f t="shared" si="53"/>
        <v>0</v>
      </c>
      <c r="AR97" s="638">
        <f t="shared" si="53"/>
        <v>0</v>
      </c>
      <c r="AS97" s="639">
        <f t="shared" si="58"/>
        <v>210000</v>
      </c>
      <c r="AT97" s="638">
        <f t="shared" si="66"/>
        <v>0</v>
      </c>
      <c r="AU97" s="638">
        <f t="shared" si="59"/>
        <v>3150</v>
      </c>
      <c r="AV97" s="638">
        <f>SUM(AI97*3%)</f>
        <v>0</v>
      </c>
      <c r="AW97" s="638">
        <f t="shared" si="54"/>
        <v>0</v>
      </c>
      <c r="AX97" s="638">
        <f t="shared" si="54"/>
        <v>0</v>
      </c>
      <c r="AY97" s="638">
        <f t="shared" si="54"/>
        <v>0</v>
      </c>
      <c r="AZ97" s="638">
        <f t="shared" si="60"/>
        <v>2100</v>
      </c>
      <c r="BA97" s="638">
        <f t="shared" si="60"/>
        <v>1050</v>
      </c>
      <c r="BB97" s="638">
        <f t="shared" si="54"/>
        <v>0</v>
      </c>
      <c r="BC97" s="638">
        <f t="shared" si="54"/>
        <v>0</v>
      </c>
      <c r="BD97" s="638">
        <f t="shared" si="54"/>
        <v>0</v>
      </c>
      <c r="BE97" s="638">
        <f t="shared" si="54"/>
        <v>0</v>
      </c>
      <c r="BF97" s="582">
        <f t="shared" si="62"/>
        <v>6300</v>
      </c>
      <c r="BG97" s="480">
        <f t="shared" si="63"/>
        <v>23700</v>
      </c>
      <c r="BH97" s="481">
        <f t="shared" si="64"/>
        <v>240000</v>
      </c>
      <c r="BI97" s="482">
        <f t="shared" si="65"/>
        <v>23700</v>
      </c>
      <c r="BJ97" s="483">
        <f t="shared" si="55"/>
        <v>1</v>
      </c>
      <c r="BK97" s="769"/>
      <c r="BL97" s="556"/>
      <c r="BM97" s="557"/>
      <c r="BN97" s="556"/>
      <c r="BO97" s="672"/>
      <c r="BP97" s="556"/>
      <c r="BQ97" s="556"/>
      <c r="BR97" s="556"/>
      <c r="BS97" s="672"/>
      <c r="BT97" s="556"/>
      <c r="BU97" s="556"/>
      <c r="BV97" s="556"/>
      <c r="BW97" s="672"/>
      <c r="BX97" s="556"/>
      <c r="BY97" s="556"/>
      <c r="BZ97" s="556"/>
      <c r="CA97" s="672"/>
      <c r="CB97" s="556"/>
      <c r="CC97" s="556"/>
      <c r="CD97" s="556"/>
      <c r="CE97" s="672"/>
      <c r="CF97" s="556"/>
      <c r="CG97" s="556"/>
      <c r="CH97" s="556"/>
      <c r="CI97" s="672"/>
      <c r="CJ97" s="556"/>
      <c r="CK97" s="556"/>
      <c r="CL97" s="556"/>
      <c r="CM97" s="672"/>
      <c r="CN97" s="556"/>
      <c r="CO97" s="556"/>
      <c r="CP97" s="556"/>
      <c r="CQ97" s="672"/>
      <c r="CR97" s="556"/>
      <c r="CS97" s="556"/>
      <c r="CT97" s="556"/>
      <c r="CU97" s="557"/>
      <c r="CV97" s="557"/>
      <c r="CW97" s="557"/>
      <c r="CX97" s="557"/>
      <c r="CY97" s="557"/>
      <c r="CZ97" s="557"/>
      <c r="DA97" s="557"/>
      <c r="DB97" s="557"/>
      <c r="DC97" s="557"/>
      <c r="DD97" s="557"/>
      <c r="DE97" s="557"/>
    </row>
    <row r="98" spans="1:109" s="558" customFormat="1" ht="24.75" customHeight="1" x14ac:dyDescent="0.2">
      <c r="A98" s="546"/>
      <c r="B98" s="435" t="s">
        <v>353</v>
      </c>
      <c r="C98" s="547" t="s">
        <v>65</v>
      </c>
      <c r="D98" s="436">
        <v>15</v>
      </c>
      <c r="E98" s="632"/>
      <c r="F98" s="549">
        <v>5</v>
      </c>
      <c r="G98" s="632"/>
      <c r="H98" s="549"/>
      <c r="I98" s="549"/>
      <c r="J98" s="549"/>
      <c r="K98" s="549"/>
      <c r="L98" s="549"/>
      <c r="M98" s="549"/>
      <c r="N98" s="549"/>
      <c r="O98" s="549">
        <v>10</v>
      </c>
      <c r="P98" s="549"/>
      <c r="Q98" s="550">
        <f t="shared" si="51"/>
        <v>15</v>
      </c>
      <c r="R98" s="437" t="s">
        <v>6</v>
      </c>
      <c r="S98" s="438">
        <v>17000</v>
      </c>
      <c r="T98" s="738"/>
      <c r="U98" s="738">
        <v>15000</v>
      </c>
      <c r="V98" s="736"/>
      <c r="W98" s="736"/>
      <c r="X98" s="736"/>
      <c r="Y98" s="736"/>
      <c r="Z98" s="736"/>
      <c r="AA98" s="736"/>
      <c r="AB98" s="736"/>
      <c r="AC98" s="736"/>
      <c r="AD98" s="736">
        <v>15000</v>
      </c>
      <c r="AE98" s="736"/>
      <c r="AF98" s="477">
        <f t="shared" si="56"/>
        <v>255000</v>
      </c>
      <c r="AG98" s="638">
        <f t="shared" si="57"/>
        <v>0</v>
      </c>
      <c r="AH98" s="638">
        <f t="shared" si="52"/>
        <v>75000</v>
      </c>
      <c r="AI98" s="638">
        <f t="shared" si="53"/>
        <v>0</v>
      </c>
      <c r="AJ98" s="638">
        <f t="shared" si="53"/>
        <v>0</v>
      </c>
      <c r="AK98" s="638">
        <f t="shared" si="53"/>
        <v>0</v>
      </c>
      <c r="AL98" s="638">
        <f t="shared" si="53"/>
        <v>0</v>
      </c>
      <c r="AM98" s="638">
        <f t="shared" si="53"/>
        <v>0</v>
      </c>
      <c r="AN98" s="638">
        <f t="shared" si="53"/>
        <v>0</v>
      </c>
      <c r="AO98" s="638">
        <f t="shared" si="53"/>
        <v>0</v>
      </c>
      <c r="AP98" s="638">
        <f t="shared" si="53"/>
        <v>0</v>
      </c>
      <c r="AQ98" s="638">
        <f t="shared" si="53"/>
        <v>150000</v>
      </c>
      <c r="AR98" s="638">
        <f t="shared" si="53"/>
        <v>0</v>
      </c>
      <c r="AS98" s="639">
        <f t="shared" si="58"/>
        <v>225000</v>
      </c>
      <c r="AT98" s="638">
        <f t="shared" si="66"/>
        <v>0</v>
      </c>
      <c r="AU98" s="638">
        <f t="shared" si="59"/>
        <v>2250</v>
      </c>
      <c r="AV98" s="638">
        <f>SUM(AI98*3%)</f>
        <v>0</v>
      </c>
      <c r="AW98" s="638">
        <f t="shared" si="54"/>
        <v>0</v>
      </c>
      <c r="AX98" s="638">
        <f t="shared" si="54"/>
        <v>0</v>
      </c>
      <c r="AY98" s="638">
        <f t="shared" si="54"/>
        <v>0</v>
      </c>
      <c r="AZ98" s="638">
        <f t="shared" si="60"/>
        <v>0</v>
      </c>
      <c r="BA98" s="638">
        <f t="shared" si="60"/>
        <v>0</v>
      </c>
      <c r="BB98" s="638">
        <f t="shared" si="54"/>
        <v>0</v>
      </c>
      <c r="BC98" s="638">
        <f>SUM(AP98*3%)</f>
        <v>0</v>
      </c>
      <c r="BD98" s="638"/>
      <c r="BE98" s="638">
        <f t="shared" si="54"/>
        <v>0</v>
      </c>
      <c r="BF98" s="582">
        <f t="shared" si="62"/>
        <v>2250</v>
      </c>
      <c r="BG98" s="480">
        <f t="shared" si="63"/>
        <v>27750</v>
      </c>
      <c r="BH98" s="481">
        <f t="shared" si="64"/>
        <v>255000</v>
      </c>
      <c r="BI98" s="482">
        <f t="shared" si="65"/>
        <v>27750</v>
      </c>
      <c r="BJ98" s="483">
        <f t="shared" si="55"/>
        <v>1</v>
      </c>
      <c r="BK98" s="769"/>
      <c r="BL98" s="556"/>
      <c r="BM98" s="557"/>
      <c r="BN98" s="556"/>
      <c r="BO98" s="672"/>
      <c r="BP98" s="556"/>
      <c r="BQ98" s="556"/>
      <c r="BR98" s="556"/>
      <c r="BS98" s="672"/>
      <c r="BT98" s="556"/>
      <c r="BU98" s="556"/>
      <c r="BV98" s="556"/>
      <c r="BW98" s="672"/>
      <c r="BX98" s="556"/>
      <c r="BY98" s="556"/>
      <c r="BZ98" s="556"/>
      <c r="CA98" s="672"/>
      <c r="CB98" s="556"/>
      <c r="CC98" s="556"/>
      <c r="CD98" s="556"/>
      <c r="CE98" s="672"/>
      <c r="CF98" s="556"/>
      <c r="CG98" s="556"/>
      <c r="CH98" s="556"/>
      <c r="CI98" s="672"/>
      <c r="CJ98" s="556"/>
      <c r="CK98" s="556"/>
      <c r="CL98" s="556"/>
      <c r="CM98" s="672"/>
      <c r="CN98" s="556"/>
      <c r="CO98" s="556"/>
      <c r="CP98" s="556"/>
      <c r="CQ98" s="672"/>
      <c r="CR98" s="556"/>
      <c r="CS98" s="556"/>
      <c r="CT98" s="556"/>
      <c r="CU98" s="557"/>
      <c r="CV98" s="557"/>
      <c r="CW98" s="557"/>
      <c r="CX98" s="557"/>
      <c r="CY98" s="557"/>
      <c r="CZ98" s="557"/>
      <c r="DA98" s="557"/>
      <c r="DB98" s="557"/>
      <c r="DC98" s="557"/>
      <c r="DD98" s="557"/>
      <c r="DE98" s="557"/>
    </row>
    <row r="99" spans="1:109" s="558" customFormat="1" ht="24.75" customHeight="1" x14ac:dyDescent="0.2">
      <c r="A99" s="546"/>
      <c r="B99" s="435" t="s">
        <v>354</v>
      </c>
      <c r="C99" s="547" t="s">
        <v>65</v>
      </c>
      <c r="D99" s="436">
        <v>2</v>
      </c>
      <c r="E99" s="548"/>
      <c r="F99" s="549"/>
      <c r="G99" s="632">
        <v>1</v>
      </c>
      <c r="H99" s="549"/>
      <c r="I99" s="549"/>
      <c r="J99" s="549"/>
      <c r="K99" s="549"/>
      <c r="L99" s="549"/>
      <c r="M99" s="549"/>
      <c r="N99" s="549"/>
      <c r="O99" s="549">
        <v>1</v>
      </c>
      <c r="P99" s="549"/>
      <c r="Q99" s="550">
        <f t="shared" si="51"/>
        <v>2</v>
      </c>
      <c r="R99" s="437" t="s">
        <v>3</v>
      </c>
      <c r="S99" s="438">
        <v>50000</v>
      </c>
      <c r="T99" s="738"/>
      <c r="U99" s="736"/>
      <c r="V99" s="738">
        <v>50000</v>
      </c>
      <c r="W99" s="736"/>
      <c r="X99" s="736"/>
      <c r="Y99" s="736"/>
      <c r="Z99" s="736"/>
      <c r="AA99" s="736"/>
      <c r="AB99" s="736"/>
      <c r="AC99" s="736"/>
      <c r="AD99" s="736">
        <v>50000</v>
      </c>
      <c r="AE99" s="736"/>
      <c r="AF99" s="477">
        <f t="shared" si="56"/>
        <v>100000</v>
      </c>
      <c r="AG99" s="638">
        <f t="shared" si="57"/>
        <v>0</v>
      </c>
      <c r="AH99" s="638">
        <f t="shared" si="52"/>
        <v>0</v>
      </c>
      <c r="AI99" s="638">
        <f t="shared" si="53"/>
        <v>50000</v>
      </c>
      <c r="AJ99" s="638">
        <f t="shared" si="53"/>
        <v>0</v>
      </c>
      <c r="AK99" s="638">
        <f t="shared" si="53"/>
        <v>0</v>
      </c>
      <c r="AL99" s="638">
        <f t="shared" si="53"/>
        <v>0</v>
      </c>
      <c r="AM99" s="638">
        <f t="shared" si="53"/>
        <v>0</v>
      </c>
      <c r="AN99" s="638">
        <f t="shared" si="53"/>
        <v>0</v>
      </c>
      <c r="AO99" s="638">
        <f t="shared" si="53"/>
        <v>0</v>
      </c>
      <c r="AP99" s="638">
        <f t="shared" si="53"/>
        <v>0</v>
      </c>
      <c r="AQ99" s="638">
        <f t="shared" si="53"/>
        <v>50000</v>
      </c>
      <c r="AR99" s="638">
        <f t="shared" si="53"/>
        <v>0</v>
      </c>
      <c r="AS99" s="639">
        <f t="shared" si="58"/>
        <v>100000</v>
      </c>
      <c r="AT99" s="638">
        <f t="shared" si="66"/>
        <v>0</v>
      </c>
      <c r="AU99" s="638">
        <f>SUM(AH99*3%)</f>
        <v>0</v>
      </c>
      <c r="AV99" s="638"/>
      <c r="AW99" s="638"/>
      <c r="AX99" s="638">
        <f t="shared" si="54"/>
        <v>0</v>
      </c>
      <c r="AY99" s="638">
        <f t="shared" si="54"/>
        <v>0</v>
      </c>
      <c r="AZ99" s="638">
        <f t="shared" si="60"/>
        <v>0</v>
      </c>
      <c r="BA99" s="638">
        <f t="shared" si="60"/>
        <v>0</v>
      </c>
      <c r="BB99" s="638">
        <f t="shared" si="54"/>
        <v>0</v>
      </c>
      <c r="BC99" s="638">
        <f t="shared" si="54"/>
        <v>0</v>
      </c>
      <c r="BD99" s="638"/>
      <c r="BE99" s="638">
        <f t="shared" si="54"/>
        <v>0</v>
      </c>
      <c r="BF99" s="582">
        <f t="shared" si="62"/>
        <v>0</v>
      </c>
      <c r="BG99" s="480">
        <f t="shared" si="63"/>
        <v>0</v>
      </c>
      <c r="BH99" s="481">
        <f t="shared" si="64"/>
        <v>100000</v>
      </c>
      <c r="BI99" s="482">
        <f t="shared" si="65"/>
        <v>0</v>
      </c>
      <c r="BJ99" s="483">
        <f t="shared" si="55"/>
        <v>1</v>
      </c>
      <c r="BK99" s="769"/>
      <c r="BL99" s="556"/>
      <c r="BM99" s="557"/>
      <c r="BN99" s="556"/>
      <c r="BO99" s="672"/>
      <c r="BP99" s="556"/>
      <c r="BQ99" s="556"/>
      <c r="BR99" s="556"/>
      <c r="BS99" s="672"/>
      <c r="BT99" s="556"/>
      <c r="BU99" s="556"/>
      <c r="BV99" s="556"/>
      <c r="BW99" s="672"/>
      <c r="BX99" s="556"/>
      <c r="BY99" s="556"/>
      <c r="BZ99" s="556"/>
      <c r="CA99" s="672"/>
      <c r="CB99" s="556"/>
      <c r="CC99" s="556"/>
      <c r="CD99" s="556"/>
      <c r="CE99" s="672"/>
      <c r="CF99" s="556"/>
      <c r="CG99" s="556"/>
      <c r="CH99" s="556"/>
      <c r="CI99" s="672"/>
      <c r="CJ99" s="556"/>
      <c r="CK99" s="556"/>
      <c r="CL99" s="556"/>
      <c r="CM99" s="672"/>
      <c r="CN99" s="556"/>
      <c r="CO99" s="556"/>
      <c r="CP99" s="556"/>
      <c r="CQ99" s="672"/>
      <c r="CR99" s="556"/>
      <c r="CS99" s="556"/>
      <c r="CT99" s="556"/>
      <c r="CU99" s="557"/>
      <c r="CV99" s="557"/>
      <c r="CW99" s="557"/>
      <c r="CX99" s="557"/>
      <c r="CY99" s="557"/>
      <c r="CZ99" s="557"/>
      <c r="DA99" s="557"/>
      <c r="DB99" s="557"/>
      <c r="DC99" s="557"/>
      <c r="DD99" s="557"/>
      <c r="DE99" s="557"/>
    </row>
    <row r="100" spans="1:109" s="558" customFormat="1" ht="32.25" customHeight="1" x14ac:dyDescent="0.2">
      <c r="A100" s="546"/>
      <c r="B100" s="435" t="s">
        <v>355</v>
      </c>
      <c r="C100" s="547" t="s">
        <v>65</v>
      </c>
      <c r="D100" s="436">
        <v>2</v>
      </c>
      <c r="E100" s="632"/>
      <c r="F100" s="549">
        <v>1</v>
      </c>
      <c r="G100" s="632"/>
      <c r="H100" s="549"/>
      <c r="I100" s="549"/>
      <c r="J100" s="549"/>
      <c r="K100" s="549">
        <v>1</v>
      </c>
      <c r="L100" s="549"/>
      <c r="M100" s="549"/>
      <c r="N100" s="549"/>
      <c r="O100" s="549"/>
      <c r="P100" s="549"/>
      <c r="Q100" s="550">
        <f t="shared" si="51"/>
        <v>2</v>
      </c>
      <c r="R100" s="437" t="s">
        <v>74</v>
      </c>
      <c r="S100" s="438">
        <v>50000</v>
      </c>
      <c r="T100" s="559"/>
      <c r="U100" s="559">
        <v>48000</v>
      </c>
      <c r="V100" s="736"/>
      <c r="W100" s="736"/>
      <c r="X100" s="736"/>
      <c r="Y100" s="736"/>
      <c r="Z100" s="736">
        <v>48000</v>
      </c>
      <c r="AA100" s="736">
        <v>48000</v>
      </c>
      <c r="AB100" s="736"/>
      <c r="AC100" s="736"/>
      <c r="AD100" s="736"/>
      <c r="AE100" s="736"/>
      <c r="AF100" s="477">
        <f t="shared" si="56"/>
        <v>100000</v>
      </c>
      <c r="AG100" s="638">
        <f t="shared" si="57"/>
        <v>0</v>
      </c>
      <c r="AH100" s="638">
        <f t="shared" si="52"/>
        <v>48000</v>
      </c>
      <c r="AI100" s="638">
        <f t="shared" ref="AI100:AR115" si="67">V100*G100</f>
        <v>0</v>
      </c>
      <c r="AJ100" s="638">
        <f t="shared" si="67"/>
        <v>0</v>
      </c>
      <c r="AK100" s="638">
        <f t="shared" si="67"/>
        <v>0</v>
      </c>
      <c r="AL100" s="638">
        <f t="shared" si="67"/>
        <v>0</v>
      </c>
      <c r="AM100" s="638">
        <f t="shared" si="67"/>
        <v>48000</v>
      </c>
      <c r="AN100" s="638">
        <f t="shared" si="67"/>
        <v>0</v>
      </c>
      <c r="AO100" s="638">
        <f t="shared" si="67"/>
        <v>0</v>
      </c>
      <c r="AP100" s="638">
        <f t="shared" si="67"/>
        <v>0</v>
      </c>
      <c r="AQ100" s="638">
        <f t="shared" si="67"/>
        <v>0</v>
      </c>
      <c r="AR100" s="638">
        <f t="shared" si="67"/>
        <v>0</v>
      </c>
      <c r="AS100" s="639">
        <f t="shared" si="58"/>
        <v>96000</v>
      </c>
      <c r="AT100" s="638">
        <f t="shared" si="66"/>
        <v>0</v>
      </c>
      <c r="AU100" s="638">
        <f t="shared" si="59"/>
        <v>1440</v>
      </c>
      <c r="AV100" s="638">
        <f>SUM(AI100*3%)</f>
        <v>0</v>
      </c>
      <c r="AW100" s="638">
        <f t="shared" ref="AV100:BE103" si="68">SUM(AJ100*14%)</f>
        <v>0</v>
      </c>
      <c r="AX100" s="638">
        <f t="shared" si="68"/>
        <v>0</v>
      </c>
      <c r="AY100" s="638">
        <f t="shared" si="68"/>
        <v>0</v>
      </c>
      <c r="AZ100" s="638">
        <f t="shared" si="60"/>
        <v>1440</v>
      </c>
      <c r="BA100" s="638">
        <f t="shared" si="60"/>
        <v>0</v>
      </c>
      <c r="BB100" s="638">
        <f t="shared" si="68"/>
        <v>0</v>
      </c>
      <c r="BC100" s="638">
        <f t="shared" si="68"/>
        <v>0</v>
      </c>
      <c r="BD100" s="638">
        <f t="shared" si="68"/>
        <v>0</v>
      </c>
      <c r="BE100" s="638">
        <f t="shared" si="68"/>
        <v>0</v>
      </c>
      <c r="BF100" s="582">
        <f t="shared" si="62"/>
        <v>2880</v>
      </c>
      <c r="BG100" s="480">
        <f t="shared" si="63"/>
        <v>1120</v>
      </c>
      <c r="BH100" s="481">
        <f t="shared" si="64"/>
        <v>100000</v>
      </c>
      <c r="BI100" s="482">
        <f t="shared" si="65"/>
        <v>1120</v>
      </c>
      <c r="BJ100" s="483">
        <f t="shared" si="55"/>
        <v>1</v>
      </c>
      <c r="BK100" s="769"/>
      <c r="BL100" s="556"/>
      <c r="BM100" s="737"/>
      <c r="BN100" s="556"/>
      <c r="BO100" s="672"/>
      <c r="BP100" s="556"/>
      <c r="BQ100" s="556"/>
      <c r="BR100" s="556"/>
      <c r="BS100" s="672"/>
      <c r="BT100" s="556"/>
      <c r="BU100" s="556"/>
      <c r="BV100" s="556"/>
      <c r="BW100" s="672"/>
      <c r="BX100" s="556"/>
      <c r="BY100" s="556"/>
      <c r="BZ100" s="556"/>
      <c r="CA100" s="672"/>
      <c r="CB100" s="556"/>
      <c r="CC100" s="556"/>
      <c r="CD100" s="556"/>
      <c r="CE100" s="672"/>
      <c r="CF100" s="556"/>
      <c r="CG100" s="556"/>
      <c r="CH100" s="556"/>
      <c r="CI100" s="672"/>
      <c r="CJ100" s="556"/>
      <c r="CK100" s="556"/>
      <c r="CL100" s="556"/>
      <c r="CM100" s="672"/>
      <c r="CN100" s="556"/>
      <c r="CO100" s="556"/>
      <c r="CP100" s="556"/>
      <c r="CQ100" s="672"/>
      <c r="CR100" s="556"/>
      <c r="CS100" s="556"/>
      <c r="CT100" s="556"/>
      <c r="CU100" s="557"/>
      <c r="CV100" s="557"/>
      <c r="CW100" s="557"/>
      <c r="CX100" s="557"/>
      <c r="CY100" s="557"/>
      <c r="CZ100" s="557"/>
      <c r="DA100" s="557"/>
      <c r="DB100" s="557"/>
      <c r="DC100" s="557"/>
      <c r="DD100" s="557"/>
      <c r="DE100" s="557"/>
    </row>
    <row r="101" spans="1:109" s="558" customFormat="1" ht="32.25" customHeight="1" x14ac:dyDescent="0.2">
      <c r="A101" s="546"/>
      <c r="B101" s="435" t="s">
        <v>356</v>
      </c>
      <c r="C101" s="547" t="s">
        <v>65</v>
      </c>
      <c r="D101" s="436">
        <v>4</v>
      </c>
      <c r="E101" s="632"/>
      <c r="F101" s="549">
        <v>1</v>
      </c>
      <c r="G101" s="632">
        <v>1</v>
      </c>
      <c r="H101" s="549"/>
      <c r="I101" s="549"/>
      <c r="J101" s="549"/>
      <c r="K101" s="549">
        <v>1</v>
      </c>
      <c r="L101" s="549">
        <v>1</v>
      </c>
      <c r="M101" s="549"/>
      <c r="N101" s="549"/>
      <c r="O101" s="549"/>
      <c r="P101" s="549"/>
      <c r="Q101" s="550">
        <f t="shared" si="51"/>
        <v>4</v>
      </c>
      <c r="R101" s="437" t="s">
        <v>74</v>
      </c>
      <c r="S101" s="438">
        <v>40000</v>
      </c>
      <c r="T101" s="559"/>
      <c r="U101" s="559">
        <v>38000</v>
      </c>
      <c r="V101" s="559">
        <v>38000</v>
      </c>
      <c r="W101" s="736"/>
      <c r="X101" s="736"/>
      <c r="Y101" s="736"/>
      <c r="Z101" s="736">
        <v>38000</v>
      </c>
      <c r="AA101" s="736">
        <v>38000</v>
      </c>
      <c r="AB101" s="736"/>
      <c r="AC101" s="736"/>
      <c r="AD101" s="736"/>
      <c r="AE101" s="736"/>
      <c r="AF101" s="477">
        <f t="shared" si="56"/>
        <v>160000</v>
      </c>
      <c r="AG101" s="638">
        <f t="shared" si="57"/>
        <v>0</v>
      </c>
      <c r="AH101" s="638">
        <f t="shared" si="52"/>
        <v>38000</v>
      </c>
      <c r="AI101" s="638">
        <f t="shared" si="67"/>
        <v>38000</v>
      </c>
      <c r="AJ101" s="638">
        <f t="shared" si="67"/>
        <v>0</v>
      </c>
      <c r="AK101" s="638">
        <f t="shared" si="67"/>
        <v>0</v>
      </c>
      <c r="AL101" s="638">
        <f t="shared" si="67"/>
        <v>0</v>
      </c>
      <c r="AM101" s="638">
        <f t="shared" si="67"/>
        <v>38000</v>
      </c>
      <c r="AN101" s="638">
        <f t="shared" si="67"/>
        <v>38000</v>
      </c>
      <c r="AO101" s="638">
        <f t="shared" si="67"/>
        <v>0</v>
      </c>
      <c r="AP101" s="638">
        <f t="shared" si="67"/>
        <v>0</v>
      </c>
      <c r="AQ101" s="638">
        <f t="shared" si="67"/>
        <v>0</v>
      </c>
      <c r="AR101" s="638">
        <f t="shared" si="67"/>
        <v>0</v>
      </c>
      <c r="AS101" s="639">
        <f t="shared" si="58"/>
        <v>152000</v>
      </c>
      <c r="AT101" s="638">
        <f t="shared" si="66"/>
        <v>0</v>
      </c>
      <c r="AU101" s="638">
        <f t="shared" si="59"/>
        <v>1140</v>
      </c>
      <c r="AV101" s="638"/>
      <c r="AW101" s="638"/>
      <c r="AX101" s="638">
        <f t="shared" si="68"/>
        <v>0</v>
      </c>
      <c r="AY101" s="638">
        <f t="shared" si="68"/>
        <v>0</v>
      </c>
      <c r="AZ101" s="638">
        <f t="shared" si="60"/>
        <v>1140</v>
      </c>
      <c r="BA101" s="638">
        <f t="shared" si="60"/>
        <v>1140</v>
      </c>
      <c r="BB101" s="638">
        <f t="shared" si="68"/>
        <v>0</v>
      </c>
      <c r="BC101" s="638">
        <f t="shared" si="68"/>
        <v>0</v>
      </c>
      <c r="BD101" s="638">
        <f t="shared" si="68"/>
        <v>0</v>
      </c>
      <c r="BE101" s="638">
        <f t="shared" si="68"/>
        <v>0</v>
      </c>
      <c r="BF101" s="582">
        <f t="shared" si="62"/>
        <v>3420</v>
      </c>
      <c r="BG101" s="480">
        <f t="shared" si="63"/>
        <v>4580</v>
      </c>
      <c r="BH101" s="481">
        <f t="shared" si="64"/>
        <v>160000</v>
      </c>
      <c r="BI101" s="482">
        <f t="shared" si="65"/>
        <v>4580</v>
      </c>
      <c r="BJ101" s="483">
        <f t="shared" si="55"/>
        <v>1</v>
      </c>
      <c r="BK101" s="769"/>
      <c r="BL101" s="556"/>
      <c r="BM101" s="737"/>
      <c r="BN101" s="556"/>
      <c r="BO101" s="672"/>
      <c r="BP101" s="556"/>
      <c r="BQ101" s="556"/>
      <c r="BR101" s="556"/>
      <c r="BS101" s="672"/>
      <c r="BT101" s="556"/>
      <c r="BU101" s="556"/>
      <c r="BV101" s="556"/>
      <c r="BW101" s="672"/>
      <c r="BX101" s="556"/>
      <c r="BY101" s="556"/>
      <c r="BZ101" s="556"/>
      <c r="CA101" s="672"/>
      <c r="CB101" s="556"/>
      <c r="CC101" s="556"/>
      <c r="CD101" s="556"/>
      <c r="CE101" s="672"/>
      <c r="CF101" s="556"/>
      <c r="CG101" s="556"/>
      <c r="CH101" s="556"/>
      <c r="CI101" s="672"/>
      <c r="CJ101" s="556"/>
      <c r="CK101" s="556"/>
      <c r="CL101" s="556"/>
      <c r="CM101" s="672"/>
      <c r="CN101" s="556"/>
      <c r="CO101" s="556"/>
      <c r="CP101" s="556"/>
      <c r="CQ101" s="672"/>
      <c r="CR101" s="556"/>
      <c r="CS101" s="556"/>
      <c r="CT101" s="556"/>
      <c r="CU101" s="557"/>
      <c r="CV101" s="557"/>
      <c r="CW101" s="557"/>
      <c r="CX101" s="557"/>
      <c r="CY101" s="557"/>
      <c r="CZ101" s="557"/>
      <c r="DA101" s="557"/>
      <c r="DB101" s="557"/>
      <c r="DC101" s="557"/>
      <c r="DD101" s="557"/>
      <c r="DE101" s="557"/>
    </row>
    <row r="102" spans="1:109" s="558" customFormat="1" ht="24.75" customHeight="1" x14ac:dyDescent="0.2">
      <c r="A102" s="546"/>
      <c r="B102" s="435" t="s">
        <v>101</v>
      </c>
      <c r="C102" s="547" t="s">
        <v>65</v>
      </c>
      <c r="D102" s="436">
        <v>2</v>
      </c>
      <c r="E102" s="548"/>
      <c r="F102" s="549"/>
      <c r="G102" s="632"/>
      <c r="H102" s="549"/>
      <c r="I102" s="549"/>
      <c r="J102" s="549"/>
      <c r="K102" s="549">
        <v>2</v>
      </c>
      <c r="L102" s="549"/>
      <c r="M102" s="549"/>
      <c r="N102" s="549"/>
      <c r="O102" s="549"/>
      <c r="P102" s="549"/>
      <c r="Q102" s="550">
        <f t="shared" si="51"/>
        <v>2</v>
      </c>
      <c r="R102" s="437" t="s">
        <v>6</v>
      </c>
      <c r="S102" s="438">
        <v>15000</v>
      </c>
      <c r="T102" s="559">
        <v>12000</v>
      </c>
      <c r="U102" s="736"/>
      <c r="V102" s="736"/>
      <c r="W102" s="736"/>
      <c r="X102" s="736"/>
      <c r="Y102" s="736"/>
      <c r="Z102" s="736">
        <v>12000</v>
      </c>
      <c r="AA102" s="736"/>
      <c r="AB102" s="736"/>
      <c r="AC102" s="736"/>
      <c r="AD102" s="736"/>
      <c r="AE102" s="736"/>
      <c r="AF102" s="477">
        <f t="shared" si="56"/>
        <v>30000</v>
      </c>
      <c r="AG102" s="638">
        <f t="shared" si="57"/>
        <v>0</v>
      </c>
      <c r="AH102" s="638">
        <f t="shared" si="52"/>
        <v>0</v>
      </c>
      <c r="AI102" s="638">
        <f t="shared" si="67"/>
        <v>0</v>
      </c>
      <c r="AJ102" s="638">
        <f t="shared" si="67"/>
        <v>0</v>
      </c>
      <c r="AK102" s="638">
        <f t="shared" si="67"/>
        <v>0</v>
      </c>
      <c r="AL102" s="638">
        <f t="shared" si="67"/>
        <v>0</v>
      </c>
      <c r="AM102" s="638">
        <f t="shared" si="67"/>
        <v>24000</v>
      </c>
      <c r="AN102" s="638">
        <f t="shared" si="67"/>
        <v>0</v>
      </c>
      <c r="AO102" s="638">
        <f t="shared" si="67"/>
        <v>0</v>
      </c>
      <c r="AP102" s="638">
        <f t="shared" si="67"/>
        <v>0</v>
      </c>
      <c r="AQ102" s="638">
        <f t="shared" si="67"/>
        <v>0</v>
      </c>
      <c r="AR102" s="638">
        <f t="shared" si="67"/>
        <v>0</v>
      </c>
      <c r="AS102" s="639">
        <f t="shared" si="58"/>
        <v>24000</v>
      </c>
      <c r="AT102" s="638">
        <f t="shared" si="66"/>
        <v>0</v>
      </c>
      <c r="AU102" s="638">
        <f t="shared" ref="AU102" si="69">SUM(AH102*14%)</f>
        <v>0</v>
      </c>
      <c r="AV102" s="638">
        <f t="shared" si="68"/>
        <v>0</v>
      </c>
      <c r="AW102" s="638">
        <f t="shared" si="68"/>
        <v>0</v>
      </c>
      <c r="AX102" s="638">
        <f t="shared" si="68"/>
        <v>0</v>
      </c>
      <c r="AY102" s="638">
        <f t="shared" si="68"/>
        <v>0</v>
      </c>
      <c r="AZ102" s="638">
        <f t="shared" si="60"/>
        <v>720</v>
      </c>
      <c r="BA102" s="638">
        <f t="shared" si="60"/>
        <v>0</v>
      </c>
      <c r="BB102" s="638">
        <f t="shared" si="68"/>
        <v>0</v>
      </c>
      <c r="BC102" s="638">
        <f t="shared" si="68"/>
        <v>0</v>
      </c>
      <c r="BD102" s="638">
        <f t="shared" si="68"/>
        <v>0</v>
      </c>
      <c r="BE102" s="638">
        <f t="shared" si="68"/>
        <v>0</v>
      </c>
      <c r="BF102" s="582">
        <f t="shared" si="62"/>
        <v>720</v>
      </c>
      <c r="BG102" s="480">
        <f t="shared" si="63"/>
        <v>5280</v>
      </c>
      <c r="BH102" s="481">
        <f t="shared" si="64"/>
        <v>30000</v>
      </c>
      <c r="BI102" s="482">
        <f t="shared" si="65"/>
        <v>5280</v>
      </c>
      <c r="BJ102" s="483">
        <f t="shared" si="55"/>
        <v>1</v>
      </c>
      <c r="BK102" s="769"/>
      <c r="BL102" s="556"/>
      <c r="BM102" s="737"/>
      <c r="BN102" s="556"/>
      <c r="BO102" s="672"/>
      <c r="BP102" s="556"/>
      <c r="BQ102" s="556"/>
      <c r="BR102" s="556"/>
      <c r="BS102" s="672"/>
      <c r="BT102" s="556"/>
      <c r="BU102" s="556"/>
      <c r="BV102" s="556"/>
      <c r="BW102" s="672"/>
      <c r="BX102" s="556"/>
      <c r="BY102" s="556"/>
      <c r="BZ102" s="556"/>
      <c r="CA102" s="672"/>
      <c r="CB102" s="556"/>
      <c r="CC102" s="556"/>
      <c r="CD102" s="556"/>
      <c r="CE102" s="672"/>
      <c r="CF102" s="556"/>
      <c r="CG102" s="556"/>
      <c r="CH102" s="556"/>
      <c r="CI102" s="672"/>
      <c r="CJ102" s="556"/>
      <c r="CK102" s="556"/>
      <c r="CL102" s="556"/>
      <c r="CM102" s="672"/>
      <c r="CN102" s="556"/>
      <c r="CO102" s="556"/>
      <c r="CP102" s="556"/>
      <c r="CQ102" s="672"/>
      <c r="CR102" s="556"/>
      <c r="CS102" s="556"/>
      <c r="CT102" s="556"/>
      <c r="CU102" s="557"/>
      <c r="CV102" s="557"/>
      <c r="CW102" s="557"/>
      <c r="CX102" s="557"/>
      <c r="CY102" s="557"/>
      <c r="CZ102" s="557"/>
      <c r="DA102" s="557"/>
      <c r="DB102" s="557"/>
      <c r="DC102" s="557"/>
      <c r="DD102" s="557"/>
      <c r="DE102" s="557"/>
    </row>
    <row r="103" spans="1:109" s="558" customFormat="1" ht="32.25" customHeight="1" x14ac:dyDescent="0.2">
      <c r="A103" s="546"/>
      <c r="B103" s="435" t="s">
        <v>357</v>
      </c>
      <c r="C103" s="547" t="s">
        <v>65</v>
      </c>
      <c r="D103" s="436">
        <v>20</v>
      </c>
      <c r="E103" s="632"/>
      <c r="F103" s="549">
        <v>4</v>
      </c>
      <c r="G103" s="632"/>
      <c r="H103" s="549"/>
      <c r="I103" s="549"/>
      <c r="J103" s="549"/>
      <c r="K103" s="549">
        <v>7</v>
      </c>
      <c r="L103" s="549">
        <v>9</v>
      </c>
      <c r="M103" s="549"/>
      <c r="N103" s="549"/>
      <c r="O103" s="549"/>
      <c r="P103" s="549"/>
      <c r="Q103" s="550">
        <f t="shared" si="51"/>
        <v>20</v>
      </c>
      <c r="R103" s="437" t="s">
        <v>1</v>
      </c>
      <c r="S103" s="438">
        <v>5000</v>
      </c>
      <c r="T103" s="559"/>
      <c r="U103" s="736">
        <v>4500</v>
      </c>
      <c r="V103" s="736"/>
      <c r="W103" s="736"/>
      <c r="X103" s="736"/>
      <c r="Y103" s="736"/>
      <c r="Z103" s="736">
        <v>4500</v>
      </c>
      <c r="AA103" s="736">
        <v>4500</v>
      </c>
      <c r="AB103" s="736"/>
      <c r="AC103" s="736"/>
      <c r="AD103" s="736"/>
      <c r="AE103" s="736"/>
      <c r="AF103" s="477">
        <f t="shared" si="56"/>
        <v>100000</v>
      </c>
      <c r="AG103" s="638">
        <f t="shared" si="57"/>
        <v>0</v>
      </c>
      <c r="AH103" s="638">
        <f t="shared" si="52"/>
        <v>18000</v>
      </c>
      <c r="AI103" s="638">
        <f t="shared" si="67"/>
        <v>0</v>
      </c>
      <c r="AJ103" s="638">
        <f t="shared" si="67"/>
        <v>0</v>
      </c>
      <c r="AK103" s="638">
        <f t="shared" si="67"/>
        <v>0</v>
      </c>
      <c r="AL103" s="638">
        <f t="shared" si="67"/>
        <v>0</v>
      </c>
      <c r="AM103" s="638">
        <f t="shared" si="67"/>
        <v>31500</v>
      </c>
      <c r="AN103" s="638">
        <f t="shared" si="67"/>
        <v>40500</v>
      </c>
      <c r="AO103" s="638">
        <f t="shared" si="67"/>
        <v>0</v>
      </c>
      <c r="AP103" s="638">
        <f t="shared" si="67"/>
        <v>0</v>
      </c>
      <c r="AQ103" s="638">
        <f t="shared" si="67"/>
        <v>0</v>
      </c>
      <c r="AR103" s="638">
        <f t="shared" si="67"/>
        <v>0</v>
      </c>
      <c r="AS103" s="639">
        <f t="shared" si="58"/>
        <v>90000</v>
      </c>
      <c r="AT103" s="638">
        <f t="shared" si="66"/>
        <v>0</v>
      </c>
      <c r="AU103" s="638">
        <f>SUM(AH103*3%)</f>
        <v>540</v>
      </c>
      <c r="AV103" s="638">
        <f>SUM(AI103*3%)</f>
        <v>0</v>
      </c>
      <c r="AW103" s="638">
        <f t="shared" si="68"/>
        <v>0</v>
      </c>
      <c r="AX103" s="638">
        <f t="shared" si="68"/>
        <v>0</v>
      </c>
      <c r="AY103" s="638">
        <f t="shared" si="68"/>
        <v>0</v>
      </c>
      <c r="AZ103" s="638">
        <f t="shared" si="60"/>
        <v>945</v>
      </c>
      <c r="BA103" s="638">
        <f t="shared" si="60"/>
        <v>1215</v>
      </c>
      <c r="BB103" s="638">
        <f t="shared" si="68"/>
        <v>0</v>
      </c>
      <c r="BC103" s="638">
        <f t="shared" si="68"/>
        <v>0</v>
      </c>
      <c r="BD103" s="638">
        <f t="shared" si="68"/>
        <v>0</v>
      </c>
      <c r="BE103" s="638">
        <f t="shared" si="68"/>
        <v>0</v>
      </c>
      <c r="BF103" s="582">
        <f t="shared" si="62"/>
        <v>2700</v>
      </c>
      <c r="BG103" s="480">
        <f t="shared" si="63"/>
        <v>7300</v>
      </c>
      <c r="BH103" s="481">
        <f t="shared" si="64"/>
        <v>100000</v>
      </c>
      <c r="BI103" s="482">
        <f t="shared" si="65"/>
        <v>7300</v>
      </c>
      <c r="BJ103" s="483">
        <f t="shared" si="55"/>
        <v>1</v>
      </c>
      <c r="BK103" s="891"/>
      <c r="BL103" s="556"/>
      <c r="BM103" s="737"/>
      <c r="BN103" s="556"/>
      <c r="BO103" s="672"/>
      <c r="BP103" s="556"/>
      <c r="BQ103" s="556"/>
      <c r="BR103" s="556"/>
      <c r="BS103" s="672"/>
      <c r="BT103" s="556"/>
      <c r="BU103" s="556"/>
      <c r="BV103" s="556"/>
      <c r="BW103" s="672"/>
      <c r="BX103" s="556"/>
      <c r="BY103" s="556"/>
      <c r="BZ103" s="556"/>
      <c r="CA103" s="672"/>
      <c r="CB103" s="556"/>
      <c r="CC103" s="556"/>
      <c r="CD103" s="556"/>
      <c r="CE103" s="672"/>
      <c r="CF103" s="556"/>
      <c r="CG103" s="556"/>
      <c r="CH103" s="556"/>
      <c r="CI103" s="672"/>
      <c r="CJ103" s="556"/>
      <c r="CK103" s="556"/>
      <c r="CL103" s="556"/>
      <c r="CM103" s="672"/>
      <c r="CN103" s="556"/>
      <c r="CO103" s="556"/>
      <c r="CP103" s="556"/>
      <c r="CQ103" s="672"/>
      <c r="CR103" s="556"/>
      <c r="CS103" s="556"/>
      <c r="CT103" s="556"/>
      <c r="CU103" s="557"/>
      <c r="CV103" s="557"/>
      <c r="CW103" s="557"/>
      <c r="CX103" s="557"/>
      <c r="CY103" s="557"/>
      <c r="CZ103" s="557"/>
      <c r="DA103" s="557"/>
      <c r="DB103" s="557"/>
      <c r="DC103" s="557"/>
      <c r="DD103" s="557"/>
      <c r="DE103" s="557"/>
    </row>
    <row r="104" spans="1:109" s="558" customFormat="1" ht="24.75" customHeight="1" x14ac:dyDescent="0.2">
      <c r="A104" s="546"/>
      <c r="B104" s="901" t="s">
        <v>364</v>
      </c>
      <c r="C104" s="547"/>
      <c r="D104" s="436"/>
      <c r="E104" s="548"/>
      <c r="F104" s="549"/>
      <c r="G104" s="632"/>
      <c r="H104" s="549"/>
      <c r="I104" s="549"/>
      <c r="J104" s="549"/>
      <c r="K104" s="549"/>
      <c r="L104" s="549"/>
      <c r="M104" s="549"/>
      <c r="N104" s="549"/>
      <c r="O104" s="549"/>
      <c r="P104" s="549"/>
      <c r="Q104" s="550"/>
      <c r="R104" s="190"/>
      <c r="S104" s="440"/>
      <c r="T104" s="559"/>
      <c r="U104" s="736"/>
      <c r="V104" s="736"/>
      <c r="W104" s="736"/>
      <c r="X104" s="736"/>
      <c r="Y104" s="736"/>
      <c r="Z104" s="736"/>
      <c r="AA104" s="736"/>
      <c r="AB104" s="736"/>
      <c r="AC104" s="736"/>
      <c r="AD104" s="736"/>
      <c r="AE104" s="736"/>
      <c r="AF104" s="477">
        <f t="shared" si="56"/>
        <v>0</v>
      </c>
      <c r="AG104" s="704">
        <f t="shared" si="57"/>
        <v>0</v>
      </c>
      <c r="AH104" s="704">
        <f t="shared" si="52"/>
        <v>0</v>
      </c>
      <c r="AI104" s="704">
        <f t="shared" si="67"/>
        <v>0</v>
      </c>
      <c r="AJ104" s="704">
        <f t="shared" si="67"/>
        <v>0</v>
      </c>
      <c r="AK104" s="704">
        <f t="shared" si="67"/>
        <v>0</v>
      </c>
      <c r="AL104" s="704">
        <f t="shared" si="67"/>
        <v>0</v>
      </c>
      <c r="AM104" s="704">
        <f t="shared" si="67"/>
        <v>0</v>
      </c>
      <c r="AN104" s="704">
        <f t="shared" si="67"/>
        <v>0</v>
      </c>
      <c r="AO104" s="704">
        <f t="shared" si="67"/>
        <v>0</v>
      </c>
      <c r="AP104" s="704">
        <f t="shared" si="67"/>
        <v>0</v>
      </c>
      <c r="AQ104" s="704">
        <f t="shared" si="67"/>
        <v>0</v>
      </c>
      <c r="AR104" s="704">
        <f t="shared" si="67"/>
        <v>0</v>
      </c>
      <c r="AS104" s="639">
        <f t="shared" si="58"/>
        <v>0</v>
      </c>
      <c r="AT104" s="704">
        <f>AG104*R104</f>
        <v>0</v>
      </c>
      <c r="AU104" s="704">
        <f>AH104*S104</f>
        <v>0</v>
      </c>
      <c r="AV104" s="704">
        <f t="shared" ref="AV104:BE104" si="70">AI104*T104</f>
        <v>0</v>
      </c>
      <c r="AW104" s="704">
        <f t="shared" si="70"/>
        <v>0</v>
      </c>
      <c r="AX104" s="704">
        <f t="shared" si="70"/>
        <v>0</v>
      </c>
      <c r="AY104" s="704">
        <f t="shared" si="70"/>
        <v>0</v>
      </c>
      <c r="AZ104" s="704">
        <f t="shared" si="70"/>
        <v>0</v>
      </c>
      <c r="BA104" s="704">
        <f t="shared" si="70"/>
        <v>0</v>
      </c>
      <c r="BB104" s="704">
        <f t="shared" si="70"/>
        <v>0</v>
      </c>
      <c r="BC104" s="704">
        <f t="shared" si="70"/>
        <v>0</v>
      </c>
      <c r="BD104" s="704">
        <f t="shared" si="70"/>
        <v>0</v>
      </c>
      <c r="BE104" s="704">
        <f t="shared" si="70"/>
        <v>0</v>
      </c>
      <c r="BF104" s="582">
        <f t="shared" si="62"/>
        <v>0</v>
      </c>
      <c r="BG104" s="480">
        <f t="shared" si="63"/>
        <v>0</v>
      </c>
      <c r="BH104" s="481">
        <f t="shared" si="64"/>
        <v>0</v>
      </c>
      <c r="BI104" s="482">
        <f t="shared" si="65"/>
        <v>0</v>
      </c>
      <c r="BJ104" s="483"/>
      <c r="BK104" s="769"/>
      <c r="BL104" s="556"/>
      <c r="BM104" s="737"/>
      <c r="BN104" s="556"/>
      <c r="BO104" s="672"/>
      <c r="BP104" s="556"/>
      <c r="BQ104" s="556"/>
      <c r="BR104" s="556"/>
      <c r="BS104" s="672"/>
      <c r="BT104" s="556"/>
      <c r="BU104" s="556"/>
      <c r="BV104" s="556"/>
      <c r="BW104" s="672"/>
      <c r="BX104" s="556"/>
      <c r="BY104" s="556"/>
      <c r="BZ104" s="556"/>
      <c r="CA104" s="672"/>
      <c r="CB104" s="556"/>
      <c r="CC104" s="556"/>
      <c r="CD104" s="556"/>
      <c r="CE104" s="672"/>
      <c r="CF104" s="556"/>
      <c r="CG104" s="556"/>
      <c r="CH104" s="556"/>
      <c r="CI104" s="672"/>
      <c r="CJ104" s="556"/>
      <c r="CK104" s="556"/>
      <c r="CL104" s="556"/>
      <c r="CM104" s="672"/>
      <c r="CN104" s="556"/>
      <c r="CO104" s="556"/>
      <c r="CP104" s="556"/>
      <c r="CQ104" s="672"/>
      <c r="CR104" s="556"/>
      <c r="CS104" s="556"/>
      <c r="CT104" s="556"/>
      <c r="CU104" s="557"/>
      <c r="CV104" s="557"/>
      <c r="CW104" s="557"/>
      <c r="CX104" s="557"/>
      <c r="CY104" s="557"/>
      <c r="CZ104" s="557"/>
      <c r="DA104" s="557"/>
      <c r="DB104" s="557"/>
      <c r="DC104" s="557"/>
      <c r="DD104" s="557"/>
      <c r="DE104" s="557"/>
    </row>
    <row r="105" spans="1:109" s="558" customFormat="1" ht="32.25" customHeight="1" x14ac:dyDescent="0.2">
      <c r="A105" s="546"/>
      <c r="B105" s="435" t="s">
        <v>358</v>
      </c>
      <c r="C105" s="547" t="s">
        <v>65</v>
      </c>
      <c r="D105" s="436">
        <v>1</v>
      </c>
      <c r="E105" s="632"/>
      <c r="F105" s="549">
        <v>1</v>
      </c>
      <c r="G105" s="632"/>
      <c r="H105" s="549"/>
      <c r="I105" s="549"/>
      <c r="J105" s="549"/>
      <c r="K105" s="549"/>
      <c r="L105" s="549"/>
      <c r="M105" s="549"/>
      <c r="N105" s="549"/>
      <c r="O105" s="549"/>
      <c r="P105" s="549"/>
      <c r="Q105" s="550">
        <f t="shared" ref="Q105:Q110" si="71">SUM(E105:P105)</f>
        <v>1</v>
      </c>
      <c r="R105" s="437" t="s">
        <v>67</v>
      </c>
      <c r="S105" s="438">
        <v>50000</v>
      </c>
      <c r="T105" s="559"/>
      <c r="U105" s="559">
        <v>45000</v>
      </c>
      <c r="V105" s="736"/>
      <c r="W105" s="736"/>
      <c r="X105" s="736"/>
      <c r="Y105" s="736"/>
      <c r="Z105" s="736"/>
      <c r="AA105" s="736"/>
      <c r="AB105" s="736"/>
      <c r="AC105" s="736"/>
      <c r="AD105" s="736"/>
      <c r="AE105" s="736"/>
      <c r="AF105" s="477">
        <f t="shared" si="56"/>
        <v>50000</v>
      </c>
      <c r="AG105" s="638">
        <f t="shared" si="57"/>
        <v>0</v>
      </c>
      <c r="AH105" s="638">
        <f t="shared" si="52"/>
        <v>45000</v>
      </c>
      <c r="AI105" s="638">
        <f t="shared" si="67"/>
        <v>0</v>
      </c>
      <c r="AJ105" s="638">
        <f t="shared" si="67"/>
        <v>0</v>
      </c>
      <c r="AK105" s="638">
        <f t="shared" si="67"/>
        <v>0</v>
      </c>
      <c r="AL105" s="638">
        <f t="shared" si="67"/>
        <v>0</v>
      </c>
      <c r="AM105" s="638">
        <f t="shared" si="67"/>
        <v>0</v>
      </c>
      <c r="AN105" s="638">
        <f t="shared" si="67"/>
        <v>0</v>
      </c>
      <c r="AO105" s="638">
        <f t="shared" si="67"/>
        <v>0</v>
      </c>
      <c r="AP105" s="638">
        <f t="shared" si="67"/>
        <v>0</v>
      </c>
      <c r="AQ105" s="638">
        <f t="shared" si="67"/>
        <v>0</v>
      </c>
      <c r="AR105" s="638">
        <f t="shared" si="67"/>
        <v>0</v>
      </c>
      <c r="AS105" s="639">
        <f t="shared" si="58"/>
        <v>45000</v>
      </c>
      <c r="AT105" s="638">
        <f t="shared" ref="AT105:AT111" si="72">SUM(AG105*4%)</f>
        <v>0</v>
      </c>
      <c r="AU105" s="638"/>
      <c r="AV105" s="638"/>
      <c r="AW105" s="638">
        <f t="shared" ref="AW105:BE110" si="73">SUM(AJ105*14%)</f>
        <v>0</v>
      </c>
      <c r="AX105" s="638">
        <f t="shared" si="73"/>
        <v>0</v>
      </c>
      <c r="AY105" s="638">
        <f t="shared" si="73"/>
        <v>0</v>
      </c>
      <c r="AZ105" s="638">
        <f t="shared" si="73"/>
        <v>0</v>
      </c>
      <c r="BA105" s="638">
        <f t="shared" si="73"/>
        <v>0</v>
      </c>
      <c r="BB105" s="638">
        <f t="shared" si="73"/>
        <v>0</v>
      </c>
      <c r="BC105" s="638">
        <f t="shared" si="73"/>
        <v>0</v>
      </c>
      <c r="BD105" s="638">
        <f t="shared" si="73"/>
        <v>0</v>
      </c>
      <c r="BE105" s="638">
        <f t="shared" si="73"/>
        <v>0</v>
      </c>
      <c r="BF105" s="582">
        <f t="shared" si="62"/>
        <v>0</v>
      </c>
      <c r="BG105" s="480">
        <f t="shared" si="63"/>
        <v>5000</v>
      </c>
      <c r="BH105" s="481">
        <f t="shared" si="64"/>
        <v>50000</v>
      </c>
      <c r="BI105" s="482">
        <f t="shared" si="65"/>
        <v>5000</v>
      </c>
      <c r="BJ105" s="483">
        <f t="shared" ref="BJ105:BJ110" si="74">SUM(Q105/D105)</f>
        <v>1</v>
      </c>
      <c r="BK105" s="769"/>
      <c r="BL105" s="556"/>
      <c r="BM105" s="737"/>
      <c r="BN105" s="556"/>
      <c r="BO105" s="672"/>
      <c r="BP105" s="556"/>
      <c r="BQ105" s="556"/>
      <c r="BR105" s="556"/>
      <c r="BS105" s="672"/>
      <c r="BT105" s="556"/>
      <c r="BU105" s="556"/>
      <c r="BV105" s="556"/>
      <c r="BW105" s="672"/>
      <c r="BX105" s="556"/>
      <c r="BY105" s="556"/>
      <c r="BZ105" s="556"/>
      <c r="CA105" s="672"/>
      <c r="CB105" s="556"/>
      <c r="CC105" s="556"/>
      <c r="CD105" s="556"/>
      <c r="CE105" s="672"/>
      <c r="CF105" s="556"/>
      <c r="CG105" s="556"/>
      <c r="CH105" s="556"/>
      <c r="CI105" s="672"/>
      <c r="CJ105" s="556"/>
      <c r="CK105" s="556"/>
      <c r="CL105" s="556"/>
      <c r="CM105" s="672"/>
      <c r="CN105" s="556"/>
      <c r="CO105" s="556"/>
      <c r="CP105" s="556"/>
      <c r="CQ105" s="672"/>
      <c r="CR105" s="556"/>
      <c r="CS105" s="556"/>
      <c r="CT105" s="556"/>
      <c r="CU105" s="557"/>
      <c r="CV105" s="557"/>
      <c r="CW105" s="557"/>
      <c r="CX105" s="557"/>
      <c r="CY105" s="557"/>
      <c r="CZ105" s="557"/>
      <c r="DA105" s="557"/>
      <c r="DB105" s="557"/>
      <c r="DC105" s="557"/>
      <c r="DD105" s="557"/>
      <c r="DE105" s="557"/>
    </row>
    <row r="106" spans="1:109" s="558" customFormat="1" ht="24.75" customHeight="1" x14ac:dyDescent="0.2">
      <c r="A106" s="546"/>
      <c r="B106" s="435" t="s">
        <v>359</v>
      </c>
      <c r="C106" s="547" t="s">
        <v>65</v>
      </c>
      <c r="D106" s="436">
        <v>1</v>
      </c>
      <c r="E106" s="632"/>
      <c r="F106" s="549">
        <v>1</v>
      </c>
      <c r="G106" s="632"/>
      <c r="H106" s="549"/>
      <c r="I106" s="549"/>
      <c r="J106" s="549"/>
      <c r="K106" s="549"/>
      <c r="L106" s="549"/>
      <c r="M106" s="549"/>
      <c r="N106" s="549"/>
      <c r="O106" s="549"/>
      <c r="P106" s="549"/>
      <c r="Q106" s="550">
        <f t="shared" si="71"/>
        <v>1</v>
      </c>
      <c r="R106" s="437" t="s">
        <v>67</v>
      </c>
      <c r="S106" s="438">
        <v>12000</v>
      </c>
      <c r="T106" s="559"/>
      <c r="U106" s="559">
        <v>10000</v>
      </c>
      <c r="V106" s="736"/>
      <c r="W106" s="736"/>
      <c r="X106" s="736"/>
      <c r="Y106" s="736"/>
      <c r="Z106" s="736"/>
      <c r="AA106" s="736"/>
      <c r="AB106" s="736"/>
      <c r="AC106" s="736"/>
      <c r="AD106" s="736"/>
      <c r="AE106" s="736"/>
      <c r="AF106" s="477">
        <f t="shared" si="56"/>
        <v>12000</v>
      </c>
      <c r="AG106" s="638">
        <f t="shared" si="57"/>
        <v>0</v>
      </c>
      <c r="AH106" s="638">
        <f t="shared" si="52"/>
        <v>10000</v>
      </c>
      <c r="AI106" s="638">
        <f t="shared" si="67"/>
        <v>0</v>
      </c>
      <c r="AJ106" s="638">
        <f t="shared" si="67"/>
        <v>0</v>
      </c>
      <c r="AK106" s="638">
        <f t="shared" si="67"/>
        <v>0</v>
      </c>
      <c r="AL106" s="638">
        <f t="shared" si="67"/>
        <v>0</v>
      </c>
      <c r="AM106" s="638">
        <f t="shared" si="67"/>
        <v>0</v>
      </c>
      <c r="AN106" s="638">
        <f t="shared" si="67"/>
        <v>0</v>
      </c>
      <c r="AO106" s="638">
        <f t="shared" si="67"/>
        <v>0</v>
      </c>
      <c r="AP106" s="638">
        <f t="shared" si="67"/>
        <v>0</v>
      </c>
      <c r="AQ106" s="638">
        <f t="shared" si="67"/>
        <v>0</v>
      </c>
      <c r="AR106" s="638">
        <f t="shared" si="67"/>
        <v>0</v>
      </c>
      <c r="AS106" s="639">
        <f t="shared" si="58"/>
        <v>10000</v>
      </c>
      <c r="AT106" s="638">
        <f t="shared" si="72"/>
        <v>0</v>
      </c>
      <c r="AU106" s="638"/>
      <c r="AV106" s="638"/>
      <c r="AW106" s="638">
        <f t="shared" si="73"/>
        <v>0</v>
      </c>
      <c r="AX106" s="638">
        <f t="shared" si="73"/>
        <v>0</v>
      </c>
      <c r="AY106" s="638">
        <f t="shared" si="73"/>
        <v>0</v>
      </c>
      <c r="AZ106" s="638">
        <f t="shared" si="73"/>
        <v>0</v>
      </c>
      <c r="BA106" s="638">
        <f t="shared" si="73"/>
        <v>0</v>
      </c>
      <c r="BB106" s="638">
        <f t="shared" si="73"/>
        <v>0</v>
      </c>
      <c r="BC106" s="638">
        <f t="shared" si="73"/>
        <v>0</v>
      </c>
      <c r="BD106" s="638">
        <f t="shared" si="73"/>
        <v>0</v>
      </c>
      <c r="BE106" s="638">
        <f t="shared" si="73"/>
        <v>0</v>
      </c>
      <c r="BF106" s="582">
        <f t="shared" si="62"/>
        <v>0</v>
      </c>
      <c r="BG106" s="480">
        <f t="shared" si="63"/>
        <v>2000</v>
      </c>
      <c r="BH106" s="481">
        <f t="shared" si="64"/>
        <v>12000</v>
      </c>
      <c r="BI106" s="482">
        <f t="shared" si="65"/>
        <v>2000</v>
      </c>
      <c r="BJ106" s="483">
        <f t="shared" si="74"/>
        <v>1</v>
      </c>
      <c r="BK106" s="769"/>
      <c r="BL106" s="556"/>
      <c r="BM106" s="737"/>
      <c r="BN106" s="556"/>
      <c r="BO106" s="672"/>
      <c r="BP106" s="556"/>
      <c r="BQ106" s="556"/>
      <c r="BR106" s="556"/>
      <c r="BS106" s="672"/>
      <c r="BT106" s="556"/>
      <c r="BU106" s="556"/>
      <c r="BV106" s="556"/>
      <c r="BW106" s="672"/>
      <c r="BX106" s="556"/>
      <c r="BY106" s="556"/>
      <c r="BZ106" s="556"/>
      <c r="CA106" s="672"/>
      <c r="CB106" s="556"/>
      <c r="CC106" s="556"/>
      <c r="CD106" s="556"/>
      <c r="CE106" s="672"/>
      <c r="CF106" s="556"/>
      <c r="CG106" s="556"/>
      <c r="CH106" s="556"/>
      <c r="CI106" s="672"/>
      <c r="CJ106" s="556"/>
      <c r="CK106" s="556"/>
      <c r="CL106" s="556"/>
      <c r="CM106" s="672"/>
      <c r="CN106" s="556"/>
      <c r="CO106" s="556"/>
      <c r="CP106" s="556"/>
      <c r="CQ106" s="672"/>
      <c r="CR106" s="556"/>
      <c r="CS106" s="556"/>
      <c r="CT106" s="556"/>
      <c r="CU106" s="557"/>
      <c r="CV106" s="557"/>
      <c r="CW106" s="557"/>
      <c r="CX106" s="557"/>
      <c r="CY106" s="557"/>
      <c r="CZ106" s="557"/>
      <c r="DA106" s="557"/>
      <c r="DB106" s="557"/>
      <c r="DC106" s="557"/>
      <c r="DD106" s="557"/>
      <c r="DE106" s="557"/>
    </row>
    <row r="107" spans="1:109" s="558" customFormat="1" ht="32.25" customHeight="1" x14ac:dyDescent="0.2">
      <c r="A107" s="546"/>
      <c r="B107" s="435" t="s">
        <v>360</v>
      </c>
      <c r="C107" s="547" t="s">
        <v>65</v>
      </c>
      <c r="D107" s="436">
        <v>1</v>
      </c>
      <c r="E107" s="632"/>
      <c r="F107" s="549">
        <v>1</v>
      </c>
      <c r="G107" s="632"/>
      <c r="H107" s="549"/>
      <c r="I107" s="549"/>
      <c r="J107" s="549"/>
      <c r="K107" s="549"/>
      <c r="L107" s="549"/>
      <c r="M107" s="549"/>
      <c r="N107" s="549"/>
      <c r="O107" s="549"/>
      <c r="P107" s="549"/>
      <c r="Q107" s="550">
        <f t="shared" si="71"/>
        <v>1</v>
      </c>
      <c r="R107" s="437" t="s">
        <v>67</v>
      </c>
      <c r="S107" s="438">
        <v>28000</v>
      </c>
      <c r="T107" s="559"/>
      <c r="U107" s="559">
        <v>25000</v>
      </c>
      <c r="V107" s="736"/>
      <c r="W107" s="736"/>
      <c r="X107" s="736"/>
      <c r="Y107" s="736"/>
      <c r="Z107" s="736"/>
      <c r="AA107" s="736"/>
      <c r="AB107" s="736"/>
      <c r="AC107" s="736"/>
      <c r="AD107" s="736"/>
      <c r="AE107" s="736"/>
      <c r="AF107" s="477">
        <f t="shared" si="56"/>
        <v>28000</v>
      </c>
      <c r="AG107" s="638">
        <f t="shared" si="57"/>
        <v>0</v>
      </c>
      <c r="AH107" s="638">
        <f t="shared" si="52"/>
        <v>25000</v>
      </c>
      <c r="AI107" s="638">
        <f t="shared" si="67"/>
        <v>0</v>
      </c>
      <c r="AJ107" s="638">
        <f t="shared" si="67"/>
        <v>0</v>
      </c>
      <c r="AK107" s="638">
        <f t="shared" si="67"/>
        <v>0</v>
      </c>
      <c r="AL107" s="638">
        <f t="shared" si="67"/>
        <v>0</v>
      </c>
      <c r="AM107" s="638">
        <f t="shared" si="67"/>
        <v>0</v>
      </c>
      <c r="AN107" s="638">
        <f t="shared" si="67"/>
        <v>0</v>
      </c>
      <c r="AO107" s="638">
        <f t="shared" si="67"/>
        <v>0</v>
      </c>
      <c r="AP107" s="638">
        <f t="shared" si="67"/>
        <v>0</v>
      </c>
      <c r="AQ107" s="638">
        <f t="shared" si="67"/>
        <v>0</v>
      </c>
      <c r="AR107" s="638">
        <f t="shared" si="67"/>
        <v>0</v>
      </c>
      <c r="AS107" s="639">
        <f t="shared" si="58"/>
        <v>25000</v>
      </c>
      <c r="AT107" s="638">
        <f t="shared" si="72"/>
        <v>0</v>
      </c>
      <c r="AU107" s="638"/>
      <c r="AV107" s="638"/>
      <c r="AW107" s="638">
        <f t="shared" si="73"/>
        <v>0</v>
      </c>
      <c r="AX107" s="638">
        <f t="shared" si="73"/>
        <v>0</v>
      </c>
      <c r="AY107" s="638">
        <f t="shared" si="73"/>
        <v>0</v>
      </c>
      <c r="AZ107" s="638">
        <f t="shared" si="73"/>
        <v>0</v>
      </c>
      <c r="BA107" s="638">
        <f t="shared" si="73"/>
        <v>0</v>
      </c>
      <c r="BB107" s="638">
        <f t="shared" si="73"/>
        <v>0</v>
      </c>
      <c r="BC107" s="638">
        <f t="shared" si="73"/>
        <v>0</v>
      </c>
      <c r="BD107" s="638">
        <f t="shared" si="73"/>
        <v>0</v>
      </c>
      <c r="BE107" s="638">
        <f t="shared" si="73"/>
        <v>0</v>
      </c>
      <c r="BF107" s="582">
        <f t="shared" si="62"/>
        <v>0</v>
      </c>
      <c r="BG107" s="480">
        <f t="shared" si="63"/>
        <v>3000</v>
      </c>
      <c r="BH107" s="481">
        <f t="shared" si="64"/>
        <v>28000</v>
      </c>
      <c r="BI107" s="482">
        <f t="shared" si="65"/>
        <v>3000</v>
      </c>
      <c r="BJ107" s="483">
        <f t="shared" si="74"/>
        <v>1</v>
      </c>
      <c r="BK107" s="769"/>
      <c r="BL107" s="556"/>
      <c r="BM107" s="737"/>
      <c r="BN107" s="556"/>
      <c r="BO107" s="672"/>
      <c r="BP107" s="556"/>
      <c r="BQ107" s="556"/>
      <c r="BR107" s="556"/>
      <c r="BS107" s="672"/>
      <c r="BT107" s="556"/>
      <c r="BU107" s="556"/>
      <c r="BV107" s="556"/>
      <c r="BW107" s="672"/>
      <c r="BX107" s="556"/>
      <c r="BY107" s="556"/>
      <c r="BZ107" s="556"/>
      <c r="CA107" s="672"/>
      <c r="CB107" s="556"/>
      <c r="CC107" s="556"/>
      <c r="CD107" s="556"/>
      <c r="CE107" s="672"/>
      <c r="CF107" s="556"/>
      <c r="CG107" s="556"/>
      <c r="CH107" s="556"/>
      <c r="CI107" s="672"/>
      <c r="CJ107" s="556"/>
      <c r="CK107" s="556"/>
      <c r="CL107" s="556"/>
      <c r="CM107" s="672"/>
      <c r="CN107" s="556"/>
      <c r="CO107" s="556"/>
      <c r="CP107" s="556"/>
      <c r="CQ107" s="672"/>
      <c r="CR107" s="556"/>
      <c r="CS107" s="556"/>
      <c r="CT107" s="556"/>
      <c r="CU107" s="557"/>
      <c r="CV107" s="557"/>
      <c r="CW107" s="557"/>
      <c r="CX107" s="557"/>
      <c r="CY107" s="557"/>
      <c r="CZ107" s="557"/>
      <c r="DA107" s="557"/>
      <c r="DB107" s="557"/>
      <c r="DC107" s="557"/>
      <c r="DD107" s="557"/>
      <c r="DE107" s="557"/>
    </row>
    <row r="108" spans="1:109" s="558" customFormat="1" ht="24.75" customHeight="1" x14ac:dyDescent="0.2">
      <c r="A108" s="546"/>
      <c r="B108" s="435" t="s">
        <v>361</v>
      </c>
      <c r="C108" s="547" t="s">
        <v>65</v>
      </c>
      <c r="D108" s="436">
        <v>1</v>
      </c>
      <c r="E108" s="632"/>
      <c r="F108" s="549">
        <v>1</v>
      </c>
      <c r="G108" s="632"/>
      <c r="H108" s="549"/>
      <c r="I108" s="549"/>
      <c r="J108" s="549"/>
      <c r="K108" s="549"/>
      <c r="L108" s="549"/>
      <c r="M108" s="549"/>
      <c r="N108" s="549"/>
      <c r="O108" s="549"/>
      <c r="P108" s="549"/>
      <c r="Q108" s="550">
        <f t="shared" si="71"/>
        <v>1</v>
      </c>
      <c r="R108" s="437" t="s">
        <v>67</v>
      </c>
      <c r="S108" s="438">
        <v>100000</v>
      </c>
      <c r="T108" s="559"/>
      <c r="U108" s="559">
        <v>100000</v>
      </c>
      <c r="V108" s="736"/>
      <c r="W108" s="736"/>
      <c r="X108" s="736"/>
      <c r="Y108" s="736"/>
      <c r="Z108" s="736"/>
      <c r="AA108" s="736"/>
      <c r="AB108" s="736"/>
      <c r="AC108" s="736"/>
      <c r="AD108" s="736"/>
      <c r="AE108" s="736"/>
      <c r="AF108" s="477">
        <f t="shared" si="56"/>
        <v>100000</v>
      </c>
      <c r="AG108" s="638">
        <f t="shared" si="57"/>
        <v>0</v>
      </c>
      <c r="AH108" s="638">
        <f t="shared" si="52"/>
        <v>100000</v>
      </c>
      <c r="AI108" s="638">
        <f t="shared" si="67"/>
        <v>0</v>
      </c>
      <c r="AJ108" s="638">
        <f t="shared" si="67"/>
        <v>0</v>
      </c>
      <c r="AK108" s="638">
        <f t="shared" si="67"/>
        <v>0</v>
      </c>
      <c r="AL108" s="638">
        <f t="shared" si="67"/>
        <v>0</v>
      </c>
      <c r="AM108" s="638">
        <f t="shared" si="67"/>
        <v>0</v>
      </c>
      <c r="AN108" s="638">
        <f t="shared" si="67"/>
        <v>0</v>
      </c>
      <c r="AO108" s="638">
        <f t="shared" si="67"/>
        <v>0</v>
      </c>
      <c r="AP108" s="638">
        <f t="shared" si="67"/>
        <v>0</v>
      </c>
      <c r="AQ108" s="638">
        <f t="shared" si="67"/>
        <v>0</v>
      </c>
      <c r="AR108" s="638">
        <f t="shared" si="67"/>
        <v>0</v>
      </c>
      <c r="AS108" s="639">
        <f t="shared" si="58"/>
        <v>100000</v>
      </c>
      <c r="AT108" s="638">
        <f t="shared" si="72"/>
        <v>0</v>
      </c>
      <c r="AU108" s="638"/>
      <c r="AV108" s="638"/>
      <c r="AW108" s="638">
        <f t="shared" si="73"/>
        <v>0</v>
      </c>
      <c r="AX108" s="638">
        <f t="shared" si="73"/>
        <v>0</v>
      </c>
      <c r="AY108" s="638">
        <f t="shared" si="73"/>
        <v>0</v>
      </c>
      <c r="AZ108" s="638">
        <f t="shared" si="73"/>
        <v>0</v>
      </c>
      <c r="BA108" s="638">
        <f t="shared" si="73"/>
        <v>0</v>
      </c>
      <c r="BB108" s="638">
        <f t="shared" si="73"/>
        <v>0</v>
      </c>
      <c r="BC108" s="638">
        <f t="shared" si="73"/>
        <v>0</v>
      </c>
      <c r="BD108" s="638">
        <f t="shared" si="73"/>
        <v>0</v>
      </c>
      <c r="BE108" s="638">
        <f t="shared" si="73"/>
        <v>0</v>
      </c>
      <c r="BF108" s="582">
        <f t="shared" si="62"/>
        <v>0</v>
      </c>
      <c r="BG108" s="480">
        <f t="shared" si="63"/>
        <v>0</v>
      </c>
      <c r="BH108" s="481">
        <f t="shared" si="64"/>
        <v>100000</v>
      </c>
      <c r="BI108" s="482">
        <f t="shared" si="65"/>
        <v>0</v>
      </c>
      <c r="BJ108" s="483">
        <f t="shared" si="74"/>
        <v>1</v>
      </c>
      <c r="BK108" s="769"/>
      <c r="BL108" s="556"/>
      <c r="BM108" s="737"/>
      <c r="BN108" s="556"/>
      <c r="BO108" s="672"/>
      <c r="BP108" s="556"/>
      <c r="BQ108" s="556"/>
      <c r="BR108" s="556"/>
      <c r="BS108" s="672"/>
      <c r="BT108" s="556"/>
      <c r="BU108" s="556"/>
      <c r="BV108" s="556"/>
      <c r="BW108" s="672"/>
      <c r="BX108" s="556"/>
      <c r="BY108" s="556"/>
      <c r="BZ108" s="556"/>
      <c r="CA108" s="672"/>
      <c r="CB108" s="556"/>
      <c r="CC108" s="556"/>
      <c r="CD108" s="556"/>
      <c r="CE108" s="672"/>
      <c r="CF108" s="556"/>
      <c r="CG108" s="556"/>
      <c r="CH108" s="556"/>
      <c r="CI108" s="672"/>
      <c r="CJ108" s="556"/>
      <c r="CK108" s="556"/>
      <c r="CL108" s="556"/>
      <c r="CM108" s="672"/>
      <c r="CN108" s="556"/>
      <c r="CO108" s="556"/>
      <c r="CP108" s="556"/>
      <c r="CQ108" s="672"/>
      <c r="CR108" s="556"/>
      <c r="CS108" s="556"/>
      <c r="CT108" s="556"/>
      <c r="CU108" s="557"/>
      <c r="CV108" s="557"/>
      <c r="CW108" s="557"/>
      <c r="CX108" s="557"/>
      <c r="CY108" s="557"/>
      <c r="CZ108" s="557"/>
      <c r="DA108" s="557"/>
      <c r="DB108" s="557"/>
      <c r="DC108" s="557"/>
      <c r="DD108" s="557"/>
      <c r="DE108" s="557"/>
    </row>
    <row r="109" spans="1:109" s="558" customFormat="1" ht="24.75" customHeight="1" x14ac:dyDescent="0.2">
      <c r="A109" s="546"/>
      <c r="B109" s="435" t="s">
        <v>362</v>
      </c>
      <c r="C109" s="547" t="s">
        <v>65</v>
      </c>
      <c r="D109" s="436">
        <v>1</v>
      </c>
      <c r="E109" s="632"/>
      <c r="F109" s="549">
        <v>1</v>
      </c>
      <c r="G109" s="632"/>
      <c r="H109" s="549"/>
      <c r="I109" s="549"/>
      <c r="J109" s="549"/>
      <c r="K109" s="549"/>
      <c r="L109" s="549"/>
      <c r="M109" s="549"/>
      <c r="N109" s="549"/>
      <c r="O109" s="549"/>
      <c r="P109" s="549"/>
      <c r="Q109" s="550">
        <f t="shared" si="71"/>
        <v>1</v>
      </c>
      <c r="R109" s="437" t="s">
        <v>5</v>
      </c>
      <c r="S109" s="438">
        <v>20000</v>
      </c>
      <c r="T109" s="738"/>
      <c r="U109" s="738">
        <v>18000</v>
      </c>
      <c r="V109" s="736"/>
      <c r="W109" s="736"/>
      <c r="X109" s="736"/>
      <c r="Y109" s="736"/>
      <c r="Z109" s="736"/>
      <c r="AA109" s="736"/>
      <c r="AB109" s="736"/>
      <c r="AC109" s="736"/>
      <c r="AD109" s="736"/>
      <c r="AE109" s="736"/>
      <c r="AF109" s="477">
        <f t="shared" si="56"/>
        <v>20000</v>
      </c>
      <c r="AG109" s="638">
        <f t="shared" si="57"/>
        <v>0</v>
      </c>
      <c r="AH109" s="638">
        <f t="shared" si="52"/>
        <v>18000</v>
      </c>
      <c r="AI109" s="638">
        <f t="shared" si="67"/>
        <v>0</v>
      </c>
      <c r="AJ109" s="638">
        <f t="shared" si="67"/>
        <v>0</v>
      </c>
      <c r="AK109" s="638">
        <f t="shared" si="67"/>
        <v>0</v>
      </c>
      <c r="AL109" s="638">
        <f t="shared" si="67"/>
        <v>0</v>
      </c>
      <c r="AM109" s="638">
        <f t="shared" si="67"/>
        <v>0</v>
      </c>
      <c r="AN109" s="638">
        <f t="shared" si="67"/>
        <v>0</v>
      </c>
      <c r="AO109" s="638">
        <f t="shared" si="67"/>
        <v>0</v>
      </c>
      <c r="AP109" s="638">
        <f t="shared" si="67"/>
        <v>0</v>
      </c>
      <c r="AQ109" s="638">
        <f t="shared" si="67"/>
        <v>0</v>
      </c>
      <c r="AR109" s="638">
        <f t="shared" si="67"/>
        <v>0</v>
      </c>
      <c r="AS109" s="639">
        <f t="shared" si="58"/>
        <v>18000</v>
      </c>
      <c r="AT109" s="638">
        <f t="shared" si="72"/>
        <v>0</v>
      </c>
      <c r="AU109" s="638"/>
      <c r="AV109" s="638"/>
      <c r="AW109" s="638">
        <f t="shared" si="73"/>
        <v>0</v>
      </c>
      <c r="AX109" s="638">
        <f t="shared" si="73"/>
        <v>0</v>
      </c>
      <c r="AY109" s="638">
        <f t="shared" si="73"/>
        <v>0</v>
      </c>
      <c r="AZ109" s="638">
        <f t="shared" si="73"/>
        <v>0</v>
      </c>
      <c r="BA109" s="638">
        <f t="shared" si="73"/>
        <v>0</v>
      </c>
      <c r="BB109" s="638">
        <f t="shared" si="73"/>
        <v>0</v>
      </c>
      <c r="BC109" s="638">
        <f t="shared" si="73"/>
        <v>0</v>
      </c>
      <c r="BD109" s="638">
        <f t="shared" si="73"/>
        <v>0</v>
      </c>
      <c r="BE109" s="638">
        <f t="shared" si="73"/>
        <v>0</v>
      </c>
      <c r="BF109" s="582">
        <f t="shared" si="62"/>
        <v>0</v>
      </c>
      <c r="BG109" s="480">
        <f t="shared" si="63"/>
        <v>2000</v>
      </c>
      <c r="BH109" s="481">
        <f t="shared" si="64"/>
        <v>20000</v>
      </c>
      <c r="BI109" s="482">
        <f t="shared" si="65"/>
        <v>2000</v>
      </c>
      <c r="BJ109" s="483">
        <f t="shared" si="74"/>
        <v>1</v>
      </c>
      <c r="BK109" s="769"/>
      <c r="BL109" s="556"/>
      <c r="BM109" s="557"/>
      <c r="BN109" s="556"/>
      <c r="BO109" s="672"/>
      <c r="BP109" s="556"/>
      <c r="BQ109" s="556"/>
      <c r="BR109" s="556"/>
      <c r="BS109" s="672"/>
      <c r="BT109" s="556"/>
      <c r="BU109" s="556"/>
      <c r="BV109" s="556"/>
      <c r="BW109" s="672"/>
      <c r="BX109" s="556"/>
      <c r="BY109" s="556"/>
      <c r="BZ109" s="556"/>
      <c r="CA109" s="672"/>
      <c r="CB109" s="556"/>
      <c r="CC109" s="556"/>
      <c r="CD109" s="556"/>
      <c r="CE109" s="672"/>
      <c r="CF109" s="556"/>
      <c r="CG109" s="556"/>
      <c r="CH109" s="556"/>
      <c r="CI109" s="672"/>
      <c r="CJ109" s="556"/>
      <c r="CK109" s="556"/>
      <c r="CL109" s="556"/>
      <c r="CM109" s="672"/>
      <c r="CN109" s="556"/>
      <c r="CO109" s="556"/>
      <c r="CP109" s="556"/>
      <c r="CQ109" s="672"/>
      <c r="CR109" s="556"/>
      <c r="CS109" s="556"/>
      <c r="CT109" s="556"/>
      <c r="CU109" s="557"/>
      <c r="CV109" s="557"/>
      <c r="CW109" s="557"/>
      <c r="CX109" s="557"/>
      <c r="CY109" s="557"/>
      <c r="CZ109" s="557"/>
      <c r="DA109" s="557"/>
      <c r="DB109" s="557"/>
      <c r="DC109" s="557"/>
      <c r="DD109" s="557"/>
      <c r="DE109" s="557"/>
    </row>
    <row r="110" spans="1:109" s="558" customFormat="1" ht="24.75" customHeight="1" x14ac:dyDescent="0.2">
      <c r="A110" s="546"/>
      <c r="B110" s="435" t="s">
        <v>363</v>
      </c>
      <c r="C110" s="547" t="s">
        <v>65</v>
      </c>
      <c r="D110" s="436">
        <v>1</v>
      </c>
      <c r="E110" s="632"/>
      <c r="F110" s="549">
        <v>1</v>
      </c>
      <c r="G110" s="632"/>
      <c r="H110" s="549"/>
      <c r="I110" s="549"/>
      <c r="J110" s="549"/>
      <c r="K110" s="549"/>
      <c r="L110" s="549"/>
      <c r="M110" s="549"/>
      <c r="N110" s="549"/>
      <c r="O110" s="549"/>
      <c r="P110" s="549"/>
      <c r="Q110" s="550">
        <f t="shared" si="71"/>
        <v>1</v>
      </c>
      <c r="R110" s="437" t="s">
        <v>67</v>
      </c>
      <c r="S110" s="438">
        <v>50000</v>
      </c>
      <c r="T110" s="738"/>
      <c r="U110" s="738">
        <v>45000</v>
      </c>
      <c r="V110" s="736"/>
      <c r="W110" s="736"/>
      <c r="X110" s="736"/>
      <c r="Y110" s="736"/>
      <c r="Z110" s="736"/>
      <c r="AA110" s="736"/>
      <c r="AB110" s="736"/>
      <c r="AC110" s="736"/>
      <c r="AD110" s="736"/>
      <c r="AE110" s="736"/>
      <c r="AF110" s="477">
        <f t="shared" si="56"/>
        <v>50000</v>
      </c>
      <c r="AG110" s="638">
        <f t="shared" si="57"/>
        <v>0</v>
      </c>
      <c r="AH110" s="638">
        <f t="shared" si="52"/>
        <v>45000</v>
      </c>
      <c r="AI110" s="638">
        <f t="shared" si="67"/>
        <v>0</v>
      </c>
      <c r="AJ110" s="638">
        <f t="shared" si="67"/>
        <v>0</v>
      </c>
      <c r="AK110" s="638">
        <f t="shared" si="67"/>
        <v>0</v>
      </c>
      <c r="AL110" s="638">
        <f t="shared" si="67"/>
        <v>0</v>
      </c>
      <c r="AM110" s="638">
        <f t="shared" si="67"/>
        <v>0</v>
      </c>
      <c r="AN110" s="638">
        <f t="shared" si="67"/>
        <v>0</v>
      </c>
      <c r="AO110" s="638">
        <f t="shared" si="67"/>
        <v>0</v>
      </c>
      <c r="AP110" s="638">
        <f t="shared" si="67"/>
        <v>0</v>
      </c>
      <c r="AQ110" s="638">
        <f t="shared" si="67"/>
        <v>0</v>
      </c>
      <c r="AR110" s="638">
        <f t="shared" si="67"/>
        <v>0</v>
      </c>
      <c r="AS110" s="639">
        <f t="shared" si="58"/>
        <v>45000</v>
      </c>
      <c r="AT110" s="638">
        <f t="shared" si="72"/>
        <v>0</v>
      </c>
      <c r="AU110" s="638"/>
      <c r="AV110" s="638"/>
      <c r="AW110" s="638">
        <f t="shared" si="73"/>
        <v>0</v>
      </c>
      <c r="AX110" s="638">
        <f t="shared" si="73"/>
        <v>0</v>
      </c>
      <c r="AY110" s="638">
        <f t="shared" si="73"/>
        <v>0</v>
      </c>
      <c r="AZ110" s="638">
        <f t="shared" si="73"/>
        <v>0</v>
      </c>
      <c r="BA110" s="638">
        <f t="shared" si="73"/>
        <v>0</v>
      </c>
      <c r="BB110" s="638">
        <f t="shared" si="73"/>
        <v>0</v>
      </c>
      <c r="BC110" s="638">
        <f t="shared" si="73"/>
        <v>0</v>
      </c>
      <c r="BD110" s="638">
        <f t="shared" si="73"/>
        <v>0</v>
      </c>
      <c r="BE110" s="638">
        <f t="shared" si="73"/>
        <v>0</v>
      </c>
      <c r="BF110" s="582">
        <f t="shared" si="62"/>
        <v>0</v>
      </c>
      <c r="BG110" s="480">
        <f t="shared" si="63"/>
        <v>5000</v>
      </c>
      <c r="BH110" s="481">
        <f t="shared" si="64"/>
        <v>50000</v>
      </c>
      <c r="BI110" s="482">
        <f t="shared" si="65"/>
        <v>5000</v>
      </c>
      <c r="BJ110" s="483">
        <f t="shared" si="74"/>
        <v>1</v>
      </c>
      <c r="BK110" s="769"/>
      <c r="BL110" s="556"/>
      <c r="BM110" s="557"/>
      <c r="BN110" s="556"/>
      <c r="BO110" s="672"/>
      <c r="BP110" s="556"/>
      <c r="BQ110" s="556"/>
      <c r="BR110" s="556"/>
      <c r="BS110" s="672"/>
      <c r="BT110" s="556"/>
      <c r="BU110" s="556"/>
      <c r="BV110" s="556"/>
      <c r="BW110" s="672"/>
      <c r="BX110" s="556"/>
      <c r="BY110" s="556"/>
      <c r="BZ110" s="556"/>
      <c r="CA110" s="672"/>
      <c r="CB110" s="556"/>
      <c r="CC110" s="556"/>
      <c r="CD110" s="556"/>
      <c r="CE110" s="672"/>
      <c r="CF110" s="556"/>
      <c r="CG110" s="556"/>
      <c r="CH110" s="556"/>
      <c r="CI110" s="672"/>
      <c r="CJ110" s="556"/>
      <c r="CK110" s="556"/>
      <c r="CL110" s="556"/>
      <c r="CM110" s="672"/>
      <c r="CN110" s="556"/>
      <c r="CO110" s="556"/>
      <c r="CP110" s="556"/>
      <c r="CQ110" s="672"/>
      <c r="CR110" s="556"/>
      <c r="CS110" s="556"/>
      <c r="CT110" s="556"/>
      <c r="CU110" s="557"/>
      <c r="CV110" s="557"/>
      <c r="CW110" s="557"/>
      <c r="CX110" s="557"/>
      <c r="CY110" s="557"/>
      <c r="CZ110" s="557"/>
      <c r="DA110" s="557"/>
      <c r="DB110" s="557"/>
      <c r="DC110" s="557"/>
      <c r="DD110" s="557"/>
      <c r="DE110" s="557"/>
    </row>
    <row r="111" spans="1:109" s="558" customFormat="1" ht="32.25" customHeight="1" x14ac:dyDescent="0.2">
      <c r="A111" s="546"/>
      <c r="B111" s="901" t="s">
        <v>365</v>
      </c>
      <c r="C111" s="547"/>
      <c r="D111" s="436"/>
      <c r="E111" s="548"/>
      <c r="F111" s="549"/>
      <c r="G111" s="632"/>
      <c r="H111" s="549"/>
      <c r="I111" s="549"/>
      <c r="J111" s="549"/>
      <c r="K111" s="549"/>
      <c r="L111" s="549"/>
      <c r="M111" s="549"/>
      <c r="N111" s="549"/>
      <c r="O111" s="549"/>
      <c r="P111" s="549"/>
      <c r="Q111" s="550"/>
      <c r="R111" s="190"/>
      <c r="S111" s="440"/>
      <c r="T111" s="559"/>
      <c r="U111" s="736"/>
      <c r="V111" s="736"/>
      <c r="W111" s="736"/>
      <c r="X111" s="736"/>
      <c r="Y111" s="736"/>
      <c r="Z111" s="736"/>
      <c r="AA111" s="736"/>
      <c r="AB111" s="736"/>
      <c r="AC111" s="736"/>
      <c r="AD111" s="736"/>
      <c r="AE111" s="736"/>
      <c r="AF111" s="477">
        <f t="shared" si="56"/>
        <v>0</v>
      </c>
      <c r="AG111" s="704">
        <f t="shared" si="57"/>
        <v>0</v>
      </c>
      <c r="AH111" s="704">
        <f t="shared" si="52"/>
        <v>0</v>
      </c>
      <c r="AI111" s="704">
        <f t="shared" si="67"/>
        <v>0</v>
      </c>
      <c r="AJ111" s="704">
        <f t="shared" si="67"/>
        <v>0</v>
      </c>
      <c r="AK111" s="704">
        <f t="shared" si="67"/>
        <v>0</v>
      </c>
      <c r="AL111" s="704">
        <f t="shared" si="67"/>
        <v>0</v>
      </c>
      <c r="AM111" s="704">
        <f t="shared" si="67"/>
        <v>0</v>
      </c>
      <c r="AN111" s="704">
        <f t="shared" si="67"/>
        <v>0</v>
      </c>
      <c r="AO111" s="704">
        <f t="shared" si="67"/>
        <v>0</v>
      </c>
      <c r="AP111" s="704">
        <f t="shared" si="67"/>
        <v>0</v>
      </c>
      <c r="AQ111" s="704">
        <f t="shared" si="67"/>
        <v>0</v>
      </c>
      <c r="AR111" s="704">
        <f t="shared" si="67"/>
        <v>0</v>
      </c>
      <c r="AS111" s="639">
        <f t="shared" si="58"/>
        <v>0</v>
      </c>
      <c r="AT111" s="638">
        <f t="shared" si="72"/>
        <v>0</v>
      </c>
      <c r="AU111" s="704">
        <f>AH111*S111</f>
        <v>0</v>
      </c>
      <c r="AV111" s="704">
        <f t="shared" ref="AV111:BE111" si="75">AI111*T111</f>
        <v>0</v>
      </c>
      <c r="AW111" s="704">
        <f t="shared" si="75"/>
        <v>0</v>
      </c>
      <c r="AX111" s="704">
        <f t="shared" si="75"/>
        <v>0</v>
      </c>
      <c r="AY111" s="704">
        <f t="shared" si="75"/>
        <v>0</v>
      </c>
      <c r="AZ111" s="704">
        <f t="shared" si="75"/>
        <v>0</v>
      </c>
      <c r="BA111" s="704">
        <f t="shared" si="75"/>
        <v>0</v>
      </c>
      <c r="BB111" s="704">
        <f t="shared" si="75"/>
        <v>0</v>
      </c>
      <c r="BC111" s="704">
        <f t="shared" si="75"/>
        <v>0</v>
      </c>
      <c r="BD111" s="704">
        <f t="shared" si="75"/>
        <v>0</v>
      </c>
      <c r="BE111" s="704">
        <f t="shared" si="75"/>
        <v>0</v>
      </c>
      <c r="BF111" s="582">
        <f t="shared" si="62"/>
        <v>0</v>
      </c>
      <c r="BG111" s="480">
        <f t="shared" si="63"/>
        <v>0</v>
      </c>
      <c r="BH111" s="481">
        <f t="shared" si="64"/>
        <v>0</v>
      </c>
      <c r="BI111" s="482">
        <f t="shared" si="65"/>
        <v>0</v>
      </c>
      <c r="BJ111" s="483"/>
      <c r="BK111" s="769"/>
      <c r="BL111" s="556"/>
      <c r="BM111" s="737"/>
      <c r="BN111" s="556"/>
      <c r="BO111" s="672"/>
      <c r="BP111" s="556"/>
      <c r="BQ111" s="556"/>
      <c r="BR111" s="556"/>
      <c r="BS111" s="672"/>
      <c r="BT111" s="556"/>
      <c r="BU111" s="556"/>
      <c r="BV111" s="556"/>
      <c r="BW111" s="672"/>
      <c r="BX111" s="556"/>
      <c r="BY111" s="556"/>
      <c r="BZ111" s="556"/>
      <c r="CA111" s="672"/>
      <c r="CB111" s="556"/>
      <c r="CC111" s="556"/>
      <c r="CD111" s="556"/>
      <c r="CE111" s="672"/>
      <c r="CF111" s="556"/>
      <c r="CG111" s="556"/>
      <c r="CH111" s="556"/>
      <c r="CI111" s="672"/>
      <c r="CJ111" s="556"/>
      <c r="CK111" s="556"/>
      <c r="CL111" s="556"/>
      <c r="CM111" s="672"/>
      <c r="CN111" s="556"/>
      <c r="CO111" s="556"/>
      <c r="CP111" s="556"/>
      <c r="CQ111" s="672"/>
      <c r="CR111" s="556"/>
      <c r="CS111" s="556"/>
      <c r="CT111" s="556"/>
      <c r="CU111" s="557"/>
      <c r="CV111" s="557"/>
      <c r="CW111" s="557"/>
      <c r="CX111" s="557"/>
      <c r="CY111" s="557"/>
      <c r="CZ111" s="557"/>
      <c r="DA111" s="557"/>
      <c r="DB111" s="557"/>
      <c r="DC111" s="557"/>
      <c r="DD111" s="557"/>
      <c r="DE111" s="557"/>
    </row>
    <row r="112" spans="1:109" s="558" customFormat="1" ht="32.25" customHeight="1" x14ac:dyDescent="0.2">
      <c r="A112" s="546"/>
      <c r="B112" s="435" t="s">
        <v>366</v>
      </c>
      <c r="C112" s="547" t="s">
        <v>65</v>
      </c>
      <c r="D112" s="436">
        <v>24</v>
      </c>
      <c r="E112" s="548">
        <v>4</v>
      </c>
      <c r="F112" s="549">
        <v>2</v>
      </c>
      <c r="G112" s="632">
        <v>2</v>
      </c>
      <c r="H112" s="549">
        <v>2</v>
      </c>
      <c r="I112" s="549">
        <v>4</v>
      </c>
      <c r="J112" s="549"/>
      <c r="K112" s="549">
        <v>4</v>
      </c>
      <c r="L112" s="549">
        <v>2</v>
      </c>
      <c r="M112" s="549"/>
      <c r="N112" s="549"/>
      <c r="O112" s="549">
        <v>4</v>
      </c>
      <c r="P112" s="549"/>
      <c r="Q112" s="550">
        <f>SUM(E112:P112)</f>
        <v>24</v>
      </c>
      <c r="R112" s="437" t="s">
        <v>105</v>
      </c>
      <c r="S112" s="438">
        <v>22000</v>
      </c>
      <c r="T112" s="559">
        <v>22000</v>
      </c>
      <c r="U112" s="559">
        <v>22000</v>
      </c>
      <c r="V112" s="559">
        <v>22000</v>
      </c>
      <c r="W112" s="736">
        <v>22000</v>
      </c>
      <c r="X112" s="736">
        <v>22000</v>
      </c>
      <c r="Y112" s="736"/>
      <c r="Z112" s="736">
        <v>22000</v>
      </c>
      <c r="AA112" s="736">
        <v>22000</v>
      </c>
      <c r="AB112" s="736"/>
      <c r="AC112" s="736"/>
      <c r="AD112" s="736">
        <v>22000</v>
      </c>
      <c r="AE112" s="736"/>
      <c r="AF112" s="477">
        <f t="shared" si="56"/>
        <v>528000</v>
      </c>
      <c r="AG112" s="638">
        <f t="shared" si="57"/>
        <v>88000</v>
      </c>
      <c r="AH112" s="638">
        <f t="shared" si="52"/>
        <v>44000</v>
      </c>
      <c r="AI112" s="638">
        <f t="shared" si="67"/>
        <v>44000</v>
      </c>
      <c r="AJ112" s="638">
        <f t="shared" si="67"/>
        <v>44000</v>
      </c>
      <c r="AK112" s="638">
        <f t="shared" si="67"/>
        <v>88000</v>
      </c>
      <c r="AL112" s="638">
        <f t="shared" si="67"/>
        <v>0</v>
      </c>
      <c r="AM112" s="638">
        <f t="shared" si="67"/>
        <v>88000</v>
      </c>
      <c r="AN112" s="638">
        <f t="shared" si="67"/>
        <v>44000</v>
      </c>
      <c r="AO112" s="638">
        <f t="shared" si="67"/>
        <v>0</v>
      </c>
      <c r="AP112" s="638">
        <f t="shared" si="67"/>
        <v>0</v>
      </c>
      <c r="AQ112" s="638">
        <f t="shared" si="67"/>
        <v>88000</v>
      </c>
      <c r="AR112" s="638">
        <f t="shared" si="67"/>
        <v>0</v>
      </c>
      <c r="AS112" s="639">
        <f t="shared" si="58"/>
        <v>528000</v>
      </c>
      <c r="AT112" s="638"/>
      <c r="AU112" s="638"/>
      <c r="AV112" s="638"/>
      <c r="AW112" s="638"/>
      <c r="AX112" s="638"/>
      <c r="AY112" s="638">
        <f t="shared" ref="AY112:BE113" si="76">SUM(AL112*14%)</f>
        <v>0</v>
      </c>
      <c r="AZ112" s="638"/>
      <c r="BA112" s="638"/>
      <c r="BB112" s="638">
        <f t="shared" si="76"/>
        <v>0</v>
      </c>
      <c r="BC112" s="638">
        <f t="shared" si="76"/>
        <v>0</v>
      </c>
      <c r="BD112" s="638"/>
      <c r="BE112" s="638">
        <f t="shared" si="76"/>
        <v>0</v>
      </c>
      <c r="BF112" s="582">
        <f t="shared" si="62"/>
        <v>0</v>
      </c>
      <c r="BG112" s="480">
        <f t="shared" si="63"/>
        <v>0</v>
      </c>
      <c r="BH112" s="481">
        <f t="shared" si="64"/>
        <v>528000</v>
      </c>
      <c r="BI112" s="482">
        <f t="shared" si="65"/>
        <v>0</v>
      </c>
      <c r="BJ112" s="483">
        <f>SUM(Q112/D112)</f>
        <v>1</v>
      </c>
      <c r="BK112" s="769"/>
      <c r="BL112" s="556"/>
      <c r="BM112" s="737"/>
      <c r="BN112" s="556"/>
      <c r="BO112" s="672"/>
      <c r="BP112" s="556"/>
      <c r="BQ112" s="556"/>
      <c r="BR112" s="556"/>
      <c r="BS112" s="672"/>
      <c r="BT112" s="556"/>
      <c r="BU112" s="556"/>
      <c r="BV112" s="556"/>
      <c r="BW112" s="672"/>
      <c r="BX112" s="556"/>
      <c r="BY112" s="556"/>
      <c r="BZ112" s="556"/>
      <c r="CA112" s="672"/>
      <c r="CB112" s="556"/>
      <c r="CC112" s="556"/>
      <c r="CD112" s="556"/>
      <c r="CE112" s="672"/>
      <c r="CF112" s="556"/>
      <c r="CG112" s="556"/>
      <c r="CH112" s="556"/>
      <c r="CI112" s="672"/>
      <c r="CJ112" s="556"/>
      <c r="CK112" s="556"/>
      <c r="CL112" s="556"/>
      <c r="CM112" s="672"/>
      <c r="CN112" s="556"/>
      <c r="CO112" s="556"/>
      <c r="CP112" s="556"/>
      <c r="CQ112" s="672"/>
      <c r="CR112" s="556"/>
      <c r="CS112" s="556"/>
      <c r="CT112" s="556"/>
      <c r="CU112" s="557"/>
      <c r="CV112" s="557"/>
      <c r="CW112" s="557"/>
      <c r="CX112" s="557"/>
      <c r="CY112" s="557"/>
      <c r="CZ112" s="557"/>
      <c r="DA112" s="557"/>
      <c r="DB112" s="557"/>
      <c r="DC112" s="557"/>
      <c r="DD112" s="557"/>
      <c r="DE112" s="557"/>
    </row>
    <row r="113" spans="1:109" s="558" customFormat="1" ht="24.75" customHeight="1" x14ac:dyDescent="0.2">
      <c r="A113" s="546"/>
      <c r="B113" s="435" t="s">
        <v>367</v>
      </c>
      <c r="C113" s="547" t="s">
        <v>65</v>
      </c>
      <c r="D113" s="436">
        <v>36</v>
      </c>
      <c r="E113" s="548">
        <v>6</v>
      </c>
      <c r="F113" s="549">
        <v>3</v>
      </c>
      <c r="G113" s="632">
        <v>3</v>
      </c>
      <c r="H113" s="549">
        <v>3</v>
      </c>
      <c r="I113" s="549">
        <v>6</v>
      </c>
      <c r="J113" s="549"/>
      <c r="K113" s="549">
        <v>6</v>
      </c>
      <c r="L113" s="549">
        <v>3</v>
      </c>
      <c r="M113" s="549"/>
      <c r="N113" s="549"/>
      <c r="O113" s="549">
        <v>6</v>
      </c>
      <c r="P113" s="549"/>
      <c r="Q113" s="550">
        <f>SUM(E113:P113)</f>
        <v>36</v>
      </c>
      <c r="R113" s="437" t="s">
        <v>105</v>
      </c>
      <c r="S113" s="438">
        <v>7000</v>
      </c>
      <c r="T113" s="559">
        <v>5000</v>
      </c>
      <c r="U113" s="559">
        <v>5000</v>
      </c>
      <c r="V113" s="559">
        <v>5000</v>
      </c>
      <c r="W113" s="736">
        <v>5000</v>
      </c>
      <c r="X113" s="736">
        <v>5000</v>
      </c>
      <c r="Y113" s="736"/>
      <c r="Z113" s="736">
        <v>5000</v>
      </c>
      <c r="AA113" s="736">
        <v>5000</v>
      </c>
      <c r="AB113" s="736"/>
      <c r="AC113" s="736"/>
      <c r="AD113" s="736">
        <v>5000</v>
      </c>
      <c r="AE113" s="736"/>
      <c r="AF113" s="477">
        <f t="shared" si="56"/>
        <v>252000</v>
      </c>
      <c r="AG113" s="638">
        <f t="shared" si="57"/>
        <v>30000</v>
      </c>
      <c r="AH113" s="638">
        <f t="shared" si="52"/>
        <v>15000</v>
      </c>
      <c r="AI113" s="638">
        <f t="shared" si="67"/>
        <v>15000</v>
      </c>
      <c r="AJ113" s="638">
        <f t="shared" si="67"/>
        <v>15000</v>
      </c>
      <c r="AK113" s="638">
        <f t="shared" si="67"/>
        <v>30000</v>
      </c>
      <c r="AL113" s="638">
        <f t="shared" si="67"/>
        <v>0</v>
      </c>
      <c r="AM113" s="638">
        <f t="shared" si="67"/>
        <v>30000</v>
      </c>
      <c r="AN113" s="638">
        <f t="shared" si="67"/>
        <v>15000</v>
      </c>
      <c r="AO113" s="638">
        <f t="shared" si="67"/>
        <v>0</v>
      </c>
      <c r="AP113" s="638">
        <f t="shared" si="67"/>
        <v>0</v>
      </c>
      <c r="AQ113" s="638">
        <f t="shared" si="67"/>
        <v>30000</v>
      </c>
      <c r="AR113" s="638">
        <f t="shared" si="67"/>
        <v>0</v>
      </c>
      <c r="AS113" s="639">
        <f t="shared" si="58"/>
        <v>180000</v>
      </c>
      <c r="AT113" s="638"/>
      <c r="AU113" s="638"/>
      <c r="AV113" s="638"/>
      <c r="AW113" s="638"/>
      <c r="AX113" s="638"/>
      <c r="AY113" s="638">
        <f t="shared" si="76"/>
        <v>0</v>
      </c>
      <c r="AZ113" s="638"/>
      <c r="BA113" s="638"/>
      <c r="BB113" s="638">
        <f t="shared" si="76"/>
        <v>0</v>
      </c>
      <c r="BC113" s="638">
        <f t="shared" si="76"/>
        <v>0</v>
      </c>
      <c r="BD113" s="638"/>
      <c r="BE113" s="638">
        <f t="shared" si="76"/>
        <v>0</v>
      </c>
      <c r="BF113" s="582">
        <f t="shared" si="62"/>
        <v>0</v>
      </c>
      <c r="BG113" s="480">
        <f t="shared" si="63"/>
        <v>72000</v>
      </c>
      <c r="BH113" s="481">
        <f t="shared" si="64"/>
        <v>252000</v>
      </c>
      <c r="BI113" s="482">
        <f t="shared" si="65"/>
        <v>72000</v>
      </c>
      <c r="BJ113" s="483">
        <f>SUM(Q113/D113)</f>
        <v>1</v>
      </c>
      <c r="BK113" s="769"/>
      <c r="BL113" s="556"/>
      <c r="BM113" s="737"/>
      <c r="BN113" s="556"/>
      <c r="BO113" s="672"/>
      <c r="BP113" s="556"/>
      <c r="BQ113" s="556"/>
      <c r="BR113" s="556"/>
      <c r="BS113" s="672"/>
      <c r="BT113" s="556"/>
      <c r="BU113" s="556"/>
      <c r="BV113" s="556"/>
      <c r="BW113" s="672"/>
      <c r="BX113" s="556"/>
      <c r="BY113" s="556"/>
      <c r="BZ113" s="556"/>
      <c r="CA113" s="672"/>
      <c r="CB113" s="556"/>
      <c r="CC113" s="556"/>
      <c r="CD113" s="556"/>
      <c r="CE113" s="672"/>
      <c r="CF113" s="556"/>
      <c r="CG113" s="556"/>
      <c r="CH113" s="556"/>
      <c r="CI113" s="672"/>
      <c r="CJ113" s="556"/>
      <c r="CK113" s="556"/>
      <c r="CL113" s="556"/>
      <c r="CM113" s="672"/>
      <c r="CN113" s="556"/>
      <c r="CO113" s="556"/>
      <c r="CP113" s="556"/>
      <c r="CQ113" s="672"/>
      <c r="CR113" s="556"/>
      <c r="CS113" s="556"/>
      <c r="CT113" s="556"/>
      <c r="CU113" s="557"/>
      <c r="CV113" s="557"/>
      <c r="CW113" s="557"/>
      <c r="CX113" s="557"/>
      <c r="CY113" s="557"/>
      <c r="CZ113" s="557"/>
      <c r="DA113" s="557"/>
      <c r="DB113" s="557"/>
      <c r="DC113" s="557"/>
      <c r="DD113" s="557"/>
      <c r="DE113" s="557"/>
    </row>
    <row r="114" spans="1:109" s="558" customFormat="1" ht="32.25" customHeight="1" x14ac:dyDescent="0.2">
      <c r="A114" s="546"/>
      <c r="B114" s="441" t="s">
        <v>368</v>
      </c>
      <c r="C114" s="547"/>
      <c r="D114" s="436"/>
      <c r="E114" s="548"/>
      <c r="F114" s="549"/>
      <c r="G114" s="632"/>
      <c r="H114" s="549"/>
      <c r="I114" s="549"/>
      <c r="J114" s="549"/>
      <c r="K114" s="549"/>
      <c r="L114" s="549"/>
      <c r="M114" s="549"/>
      <c r="N114" s="549"/>
      <c r="O114" s="549"/>
      <c r="P114" s="549"/>
      <c r="Q114" s="550"/>
      <c r="R114" s="190"/>
      <c r="S114" s="440"/>
      <c r="T114" s="559"/>
      <c r="U114" s="736"/>
      <c r="V114" s="736"/>
      <c r="W114" s="736"/>
      <c r="X114" s="736"/>
      <c r="Y114" s="736"/>
      <c r="Z114" s="736"/>
      <c r="AA114" s="736"/>
      <c r="AB114" s="736"/>
      <c r="AC114" s="736"/>
      <c r="AD114" s="736"/>
      <c r="AE114" s="736"/>
      <c r="AF114" s="477">
        <f t="shared" si="56"/>
        <v>0</v>
      </c>
      <c r="AG114" s="704">
        <f t="shared" si="57"/>
        <v>0</v>
      </c>
      <c r="AH114" s="704">
        <f t="shared" si="52"/>
        <v>0</v>
      </c>
      <c r="AI114" s="704">
        <f t="shared" si="67"/>
        <v>0</v>
      </c>
      <c r="AJ114" s="704">
        <f t="shared" si="67"/>
        <v>0</v>
      </c>
      <c r="AK114" s="704">
        <f t="shared" si="67"/>
        <v>0</v>
      </c>
      <c r="AL114" s="704">
        <f t="shared" si="67"/>
        <v>0</v>
      </c>
      <c r="AM114" s="704">
        <f t="shared" si="67"/>
        <v>0</v>
      </c>
      <c r="AN114" s="704">
        <f t="shared" si="67"/>
        <v>0</v>
      </c>
      <c r="AO114" s="704">
        <f t="shared" si="67"/>
        <v>0</v>
      </c>
      <c r="AP114" s="704">
        <f t="shared" si="67"/>
        <v>0</v>
      </c>
      <c r="AQ114" s="704">
        <f t="shared" si="67"/>
        <v>0</v>
      </c>
      <c r="AR114" s="704">
        <f t="shared" si="67"/>
        <v>0</v>
      </c>
      <c r="AS114" s="639">
        <f t="shared" si="58"/>
        <v>0</v>
      </c>
      <c r="AT114" s="638">
        <f>SUM(AG114*4%)</f>
        <v>0</v>
      </c>
      <c r="AU114" s="704">
        <f>AH114*S114</f>
        <v>0</v>
      </c>
      <c r="AV114" s="704">
        <f t="shared" ref="AV114:BE114" si="77">AI114*T114</f>
        <v>0</v>
      </c>
      <c r="AW114" s="704">
        <f t="shared" si="77"/>
        <v>0</v>
      </c>
      <c r="AX114" s="704">
        <f t="shared" si="77"/>
        <v>0</v>
      </c>
      <c r="AY114" s="704">
        <f t="shared" si="77"/>
        <v>0</v>
      </c>
      <c r="AZ114" s="704">
        <f t="shared" si="77"/>
        <v>0</v>
      </c>
      <c r="BA114" s="704">
        <f t="shared" si="77"/>
        <v>0</v>
      </c>
      <c r="BB114" s="704">
        <f t="shared" si="77"/>
        <v>0</v>
      </c>
      <c r="BC114" s="704">
        <f t="shared" si="77"/>
        <v>0</v>
      </c>
      <c r="BD114" s="704">
        <f t="shared" si="77"/>
        <v>0</v>
      </c>
      <c r="BE114" s="704">
        <f t="shared" si="77"/>
        <v>0</v>
      </c>
      <c r="BF114" s="582">
        <f t="shared" si="62"/>
        <v>0</v>
      </c>
      <c r="BG114" s="480">
        <f t="shared" si="63"/>
        <v>0</v>
      </c>
      <c r="BH114" s="481">
        <f t="shared" si="64"/>
        <v>0</v>
      </c>
      <c r="BI114" s="482">
        <f t="shared" si="65"/>
        <v>0</v>
      </c>
      <c r="BJ114" s="483"/>
      <c r="BK114" s="769"/>
      <c r="BL114" s="556"/>
      <c r="BM114" s="737"/>
      <c r="BN114" s="556"/>
      <c r="BO114" s="672"/>
      <c r="BP114" s="556"/>
      <c r="BQ114" s="556"/>
      <c r="BR114" s="556"/>
      <c r="BS114" s="672"/>
      <c r="BT114" s="556"/>
      <c r="BU114" s="556"/>
      <c r="BV114" s="556"/>
      <c r="BW114" s="672"/>
      <c r="BX114" s="556"/>
      <c r="BY114" s="556"/>
      <c r="BZ114" s="556"/>
      <c r="CA114" s="672"/>
      <c r="CB114" s="556"/>
      <c r="CC114" s="556"/>
      <c r="CD114" s="556"/>
      <c r="CE114" s="672"/>
      <c r="CF114" s="556"/>
      <c r="CG114" s="556"/>
      <c r="CH114" s="556"/>
      <c r="CI114" s="672"/>
      <c r="CJ114" s="556"/>
      <c r="CK114" s="556"/>
      <c r="CL114" s="556"/>
      <c r="CM114" s="672"/>
      <c r="CN114" s="556"/>
      <c r="CO114" s="556"/>
      <c r="CP114" s="556"/>
      <c r="CQ114" s="672"/>
      <c r="CR114" s="556"/>
      <c r="CS114" s="556"/>
      <c r="CT114" s="556"/>
      <c r="CU114" s="557"/>
      <c r="CV114" s="557"/>
      <c r="CW114" s="557"/>
      <c r="CX114" s="557"/>
      <c r="CY114" s="557"/>
      <c r="CZ114" s="557"/>
      <c r="DA114" s="557"/>
      <c r="DB114" s="557"/>
      <c r="DC114" s="557"/>
      <c r="DD114" s="557"/>
      <c r="DE114" s="557"/>
    </row>
    <row r="115" spans="1:109" s="558" customFormat="1" ht="24.75" customHeight="1" x14ac:dyDescent="0.2">
      <c r="A115" s="546"/>
      <c r="B115" s="435" t="s">
        <v>369</v>
      </c>
      <c r="C115" s="547" t="s">
        <v>65</v>
      </c>
      <c r="D115" s="739">
        <v>3500</v>
      </c>
      <c r="E115" s="739">
        <v>580</v>
      </c>
      <c r="F115" s="739">
        <v>290</v>
      </c>
      <c r="G115" s="632">
        <v>290</v>
      </c>
      <c r="H115" s="549">
        <v>290</v>
      </c>
      <c r="I115" s="788">
        <v>580</v>
      </c>
      <c r="J115" s="788"/>
      <c r="K115" s="549">
        <v>290</v>
      </c>
      <c r="L115" s="549">
        <v>290</v>
      </c>
      <c r="M115" s="549"/>
      <c r="N115" s="549"/>
      <c r="O115" s="549">
        <v>890</v>
      </c>
      <c r="P115" s="549"/>
      <c r="Q115" s="550">
        <f t="shared" ref="Q115:Q135" si="78">SUM(E115:P115)</f>
        <v>3500</v>
      </c>
      <c r="R115" s="190" t="s">
        <v>42</v>
      </c>
      <c r="S115" s="740">
        <v>500</v>
      </c>
      <c r="T115" s="559">
        <v>300</v>
      </c>
      <c r="U115" s="559">
        <v>300</v>
      </c>
      <c r="V115" s="559">
        <v>300</v>
      </c>
      <c r="W115" s="736">
        <v>300</v>
      </c>
      <c r="X115" s="736">
        <v>300</v>
      </c>
      <c r="Y115" s="736"/>
      <c r="Z115" s="736">
        <v>300</v>
      </c>
      <c r="AA115" s="736">
        <v>300</v>
      </c>
      <c r="AB115" s="736"/>
      <c r="AC115" s="736"/>
      <c r="AD115" s="736">
        <v>300</v>
      </c>
      <c r="AE115" s="736"/>
      <c r="AF115" s="477">
        <f t="shared" si="56"/>
        <v>1750000</v>
      </c>
      <c r="AG115" s="638">
        <f t="shared" si="57"/>
        <v>174000</v>
      </c>
      <c r="AH115" s="638">
        <f t="shared" si="52"/>
        <v>87000</v>
      </c>
      <c r="AI115" s="638">
        <f t="shared" si="67"/>
        <v>87000</v>
      </c>
      <c r="AJ115" s="638">
        <f t="shared" si="67"/>
        <v>87000</v>
      </c>
      <c r="AK115" s="638">
        <f t="shared" si="67"/>
        <v>174000</v>
      </c>
      <c r="AL115" s="638">
        <f t="shared" si="67"/>
        <v>0</v>
      </c>
      <c r="AM115" s="638">
        <f t="shared" si="67"/>
        <v>87000</v>
      </c>
      <c r="AN115" s="638">
        <f t="shared" si="67"/>
        <v>87000</v>
      </c>
      <c r="AO115" s="638">
        <f t="shared" si="67"/>
        <v>0</v>
      </c>
      <c r="AP115" s="638">
        <f t="shared" si="67"/>
        <v>0</v>
      </c>
      <c r="AQ115" s="638">
        <f t="shared" si="67"/>
        <v>267000</v>
      </c>
      <c r="AR115" s="638">
        <f t="shared" si="67"/>
        <v>0</v>
      </c>
      <c r="AS115" s="479">
        <f t="shared" si="58"/>
        <v>1050000</v>
      </c>
      <c r="AT115" s="638">
        <f>SUM(AG115*4%)</f>
        <v>6960</v>
      </c>
      <c r="AU115" s="638">
        <f>SUM(AH115*4%)</f>
        <v>3480</v>
      </c>
      <c r="AV115" s="638">
        <f>SUM(AI115*4%)</f>
        <v>3480</v>
      </c>
      <c r="AW115" s="638">
        <f>SUM(AJ115*4%)</f>
        <v>3480</v>
      </c>
      <c r="AX115" s="638">
        <f>SUM(AK115*4%)</f>
        <v>6960</v>
      </c>
      <c r="AY115" s="638">
        <f t="shared" ref="AY115:BE115" si="79">SUM(AL115*14%)</f>
        <v>0</v>
      </c>
      <c r="AZ115" s="638">
        <f>SUM(AM115*4%)</f>
        <v>3480</v>
      </c>
      <c r="BA115" s="638">
        <f>SUM(AN115*4%)</f>
        <v>3480</v>
      </c>
      <c r="BB115" s="638">
        <f t="shared" si="79"/>
        <v>0</v>
      </c>
      <c r="BC115" s="638">
        <f t="shared" si="79"/>
        <v>0</v>
      </c>
      <c r="BD115" s="638">
        <f>SUM(AQ115*4%)</f>
        <v>10680</v>
      </c>
      <c r="BE115" s="638">
        <f t="shared" si="79"/>
        <v>0</v>
      </c>
      <c r="BF115" s="552">
        <f>SUM(AT115:BE115)</f>
        <v>42000</v>
      </c>
      <c r="BG115" s="480">
        <f t="shared" si="63"/>
        <v>658000</v>
      </c>
      <c r="BH115" s="481">
        <f t="shared" si="64"/>
        <v>1750000</v>
      </c>
      <c r="BI115" s="482">
        <f t="shared" si="65"/>
        <v>658000</v>
      </c>
      <c r="BJ115" s="483">
        <f>SUM(Q115/D115)</f>
        <v>1</v>
      </c>
      <c r="BK115" s="769"/>
      <c r="BL115" s="556"/>
      <c r="BM115" s="737"/>
      <c r="BN115" s="556"/>
      <c r="BO115" s="672"/>
      <c r="BP115" s="556"/>
      <c r="BQ115" s="556"/>
      <c r="BR115" s="556"/>
      <c r="BS115" s="672"/>
      <c r="BT115" s="556"/>
      <c r="BU115" s="556"/>
      <c r="BV115" s="556"/>
      <c r="BW115" s="672"/>
      <c r="BX115" s="556"/>
      <c r="BY115" s="556"/>
      <c r="BZ115" s="556"/>
      <c r="CA115" s="672"/>
      <c r="CB115" s="556"/>
      <c r="CC115" s="556"/>
      <c r="CD115" s="556"/>
      <c r="CE115" s="672"/>
      <c r="CF115" s="556"/>
      <c r="CG115" s="556"/>
      <c r="CH115" s="556"/>
      <c r="CI115" s="672"/>
      <c r="CJ115" s="556"/>
      <c r="CK115" s="556"/>
      <c r="CL115" s="556"/>
      <c r="CM115" s="672"/>
      <c r="CN115" s="556"/>
      <c r="CO115" s="556"/>
      <c r="CP115" s="556"/>
      <c r="CQ115" s="672"/>
      <c r="CR115" s="556"/>
      <c r="CS115" s="556"/>
      <c r="CT115" s="556"/>
      <c r="CU115" s="557"/>
      <c r="CV115" s="557"/>
      <c r="CW115" s="557"/>
      <c r="CX115" s="557"/>
      <c r="CY115" s="557"/>
      <c r="CZ115" s="557"/>
      <c r="DA115" s="557"/>
      <c r="DB115" s="557"/>
      <c r="DC115" s="557"/>
      <c r="DD115" s="557"/>
      <c r="DE115" s="557"/>
    </row>
    <row r="116" spans="1:109" s="558" customFormat="1" ht="32.25" customHeight="1" x14ac:dyDescent="0.2">
      <c r="A116" s="546"/>
      <c r="B116" s="441" t="s">
        <v>370</v>
      </c>
      <c r="C116" s="547"/>
      <c r="D116" s="436"/>
      <c r="E116" s="548"/>
      <c r="F116" s="549"/>
      <c r="G116" s="632"/>
      <c r="H116" s="549"/>
      <c r="I116" s="788"/>
      <c r="J116" s="788"/>
      <c r="K116" s="549"/>
      <c r="L116" s="549"/>
      <c r="M116" s="549"/>
      <c r="N116" s="549"/>
      <c r="O116" s="549"/>
      <c r="P116" s="549"/>
      <c r="Q116" s="550">
        <f t="shared" si="78"/>
        <v>0</v>
      </c>
      <c r="R116" s="190"/>
      <c r="S116" s="440"/>
      <c r="T116" s="559"/>
      <c r="U116" s="736"/>
      <c r="V116" s="736"/>
      <c r="W116" s="736"/>
      <c r="X116" s="736"/>
      <c r="Y116" s="736"/>
      <c r="Z116" s="736"/>
      <c r="AA116" s="736"/>
      <c r="AB116" s="736"/>
      <c r="AC116" s="736"/>
      <c r="AD116" s="736"/>
      <c r="AE116" s="736"/>
      <c r="AF116" s="477">
        <f t="shared" si="56"/>
        <v>0</v>
      </c>
      <c r="AG116" s="704">
        <f t="shared" ref="AG116:AG135" si="80">T116*E116</f>
        <v>0</v>
      </c>
      <c r="AH116" s="704">
        <f t="shared" ref="AH116:AH135" si="81">U116*F116</f>
        <v>0</v>
      </c>
      <c r="AI116" s="704">
        <f t="shared" ref="AI116:AR117" si="82">V116*G116</f>
        <v>0</v>
      </c>
      <c r="AJ116" s="704">
        <f t="shared" si="82"/>
        <v>0</v>
      </c>
      <c r="AK116" s="704">
        <f t="shared" si="82"/>
        <v>0</v>
      </c>
      <c r="AL116" s="704">
        <f t="shared" si="82"/>
        <v>0</v>
      </c>
      <c r="AM116" s="704">
        <f t="shared" si="82"/>
        <v>0</v>
      </c>
      <c r="AN116" s="704">
        <f t="shared" si="82"/>
        <v>0</v>
      </c>
      <c r="AO116" s="704">
        <f t="shared" si="82"/>
        <v>0</v>
      </c>
      <c r="AP116" s="704">
        <f t="shared" si="82"/>
        <v>0</v>
      </c>
      <c r="AQ116" s="704">
        <f t="shared" si="82"/>
        <v>0</v>
      </c>
      <c r="AR116" s="704">
        <f t="shared" si="82"/>
        <v>0</v>
      </c>
      <c r="AS116" s="479">
        <f t="shared" si="58"/>
        <v>0</v>
      </c>
      <c r="AT116" s="638">
        <f>SUM(AG116*4%)</f>
        <v>0</v>
      </c>
      <c r="AU116" s="704">
        <f>AH116*S116</f>
        <v>0</v>
      </c>
      <c r="AV116" s="704">
        <f t="shared" ref="AV116:BE116" si="83">AI116*T116</f>
        <v>0</v>
      </c>
      <c r="AW116" s="704">
        <f t="shared" si="83"/>
        <v>0</v>
      </c>
      <c r="AX116" s="704">
        <f t="shared" si="83"/>
        <v>0</v>
      </c>
      <c r="AY116" s="704">
        <f t="shared" si="83"/>
        <v>0</v>
      </c>
      <c r="AZ116" s="704">
        <f t="shared" si="83"/>
        <v>0</v>
      </c>
      <c r="BA116" s="704">
        <f t="shared" si="83"/>
        <v>0</v>
      </c>
      <c r="BB116" s="704">
        <f t="shared" si="83"/>
        <v>0</v>
      </c>
      <c r="BC116" s="704">
        <f t="shared" si="83"/>
        <v>0</v>
      </c>
      <c r="BD116" s="704">
        <f t="shared" si="83"/>
        <v>0</v>
      </c>
      <c r="BE116" s="704">
        <f t="shared" si="83"/>
        <v>0</v>
      </c>
      <c r="BF116" s="552">
        <f t="shared" si="62"/>
        <v>0</v>
      </c>
      <c r="BG116" s="480">
        <f t="shared" si="63"/>
        <v>0</v>
      </c>
      <c r="BH116" s="481">
        <f t="shared" si="64"/>
        <v>0</v>
      </c>
      <c r="BI116" s="482">
        <f t="shared" si="65"/>
        <v>0</v>
      </c>
      <c r="BJ116" s="483"/>
      <c r="BK116" s="769"/>
      <c r="BL116" s="556"/>
      <c r="BM116" s="737"/>
      <c r="BN116" s="556"/>
      <c r="BO116" s="672"/>
      <c r="BP116" s="556"/>
      <c r="BQ116" s="556"/>
      <c r="BR116" s="556"/>
      <c r="BS116" s="672"/>
      <c r="BT116" s="556"/>
      <c r="BU116" s="556"/>
      <c r="BV116" s="556"/>
      <c r="BW116" s="672"/>
      <c r="BX116" s="556"/>
      <c r="BY116" s="556"/>
      <c r="BZ116" s="556"/>
      <c r="CA116" s="672"/>
      <c r="CB116" s="556"/>
      <c r="CC116" s="556"/>
      <c r="CD116" s="556"/>
      <c r="CE116" s="672"/>
      <c r="CF116" s="556"/>
      <c r="CG116" s="556"/>
      <c r="CH116" s="556"/>
      <c r="CI116" s="672"/>
      <c r="CJ116" s="556"/>
      <c r="CK116" s="556"/>
      <c r="CL116" s="556"/>
      <c r="CM116" s="672"/>
      <c r="CN116" s="556"/>
      <c r="CO116" s="556"/>
      <c r="CP116" s="556"/>
      <c r="CQ116" s="672"/>
      <c r="CR116" s="556"/>
      <c r="CS116" s="556"/>
      <c r="CT116" s="556"/>
      <c r="CU116" s="557"/>
      <c r="CV116" s="557"/>
      <c r="CW116" s="557"/>
      <c r="CX116" s="557"/>
      <c r="CY116" s="557"/>
      <c r="CZ116" s="557"/>
      <c r="DA116" s="557"/>
      <c r="DB116" s="557"/>
      <c r="DC116" s="557"/>
      <c r="DD116" s="557"/>
      <c r="DE116" s="557"/>
    </row>
    <row r="117" spans="1:109" s="558" customFormat="1" ht="24.75" customHeight="1" x14ac:dyDescent="0.2">
      <c r="A117" s="546"/>
      <c r="B117" s="435" t="s">
        <v>371</v>
      </c>
      <c r="C117" s="547" t="s">
        <v>65</v>
      </c>
      <c r="D117" s="436">
        <v>4080</v>
      </c>
      <c r="E117" s="436">
        <v>680</v>
      </c>
      <c r="F117" s="436"/>
      <c r="G117" s="632">
        <v>680</v>
      </c>
      <c r="H117" s="549">
        <v>340</v>
      </c>
      <c r="I117" s="549">
        <v>680</v>
      </c>
      <c r="J117" s="549"/>
      <c r="K117" s="549">
        <v>340</v>
      </c>
      <c r="L117" s="549">
        <v>340</v>
      </c>
      <c r="M117" s="549"/>
      <c r="N117" s="549"/>
      <c r="O117" s="549">
        <v>680</v>
      </c>
      <c r="P117" s="549">
        <v>340</v>
      </c>
      <c r="Q117" s="550">
        <f t="shared" si="78"/>
        <v>4080</v>
      </c>
      <c r="R117" s="190" t="s">
        <v>37</v>
      </c>
      <c r="S117" s="438">
        <v>5000</v>
      </c>
      <c r="T117" s="438">
        <v>5000</v>
      </c>
      <c r="U117" s="438"/>
      <c r="V117" s="438">
        <v>5000</v>
      </c>
      <c r="W117" s="736">
        <v>5000</v>
      </c>
      <c r="X117" s="736">
        <v>5000</v>
      </c>
      <c r="Y117" s="736"/>
      <c r="Z117" s="736">
        <v>5000</v>
      </c>
      <c r="AA117" s="736">
        <v>5000</v>
      </c>
      <c r="AB117" s="736"/>
      <c r="AC117" s="736"/>
      <c r="AD117" s="736">
        <v>5000</v>
      </c>
      <c r="AE117" s="736">
        <v>5000</v>
      </c>
      <c r="AF117" s="477">
        <f t="shared" si="56"/>
        <v>20400000</v>
      </c>
      <c r="AG117" s="638">
        <f t="shared" si="80"/>
        <v>3400000</v>
      </c>
      <c r="AH117" s="638">
        <f t="shared" si="81"/>
        <v>0</v>
      </c>
      <c r="AI117" s="638">
        <f t="shared" si="82"/>
        <v>3400000</v>
      </c>
      <c r="AJ117" s="638">
        <f t="shared" si="82"/>
        <v>1700000</v>
      </c>
      <c r="AK117" s="638">
        <f t="shared" si="82"/>
        <v>3400000</v>
      </c>
      <c r="AL117" s="638">
        <f t="shared" si="82"/>
        <v>0</v>
      </c>
      <c r="AM117" s="638">
        <f t="shared" si="82"/>
        <v>1700000</v>
      </c>
      <c r="AN117" s="638">
        <f t="shared" si="82"/>
        <v>1700000</v>
      </c>
      <c r="AO117" s="638">
        <f t="shared" si="82"/>
        <v>0</v>
      </c>
      <c r="AP117" s="638">
        <f t="shared" si="82"/>
        <v>0</v>
      </c>
      <c r="AQ117" s="638">
        <f t="shared" si="82"/>
        <v>3400000</v>
      </c>
      <c r="AR117" s="638">
        <f t="shared" si="82"/>
        <v>1700000</v>
      </c>
      <c r="AS117" s="639">
        <f t="shared" si="58"/>
        <v>20400000</v>
      </c>
      <c r="AT117" s="638"/>
      <c r="AU117" s="638"/>
      <c r="AV117" s="638"/>
      <c r="AW117" s="638"/>
      <c r="AX117" s="638"/>
      <c r="AY117" s="638"/>
      <c r="AZ117" s="638"/>
      <c r="BA117" s="638"/>
      <c r="BB117" s="638"/>
      <c r="BC117" s="638"/>
      <c r="BD117" s="638"/>
      <c r="BE117" s="638"/>
      <c r="BF117" s="582">
        <f t="shared" si="62"/>
        <v>0</v>
      </c>
      <c r="BG117" s="480">
        <f t="shared" si="63"/>
        <v>0</v>
      </c>
      <c r="BH117" s="481">
        <f t="shared" si="64"/>
        <v>20400000</v>
      </c>
      <c r="BI117" s="482">
        <f t="shared" si="65"/>
        <v>0</v>
      </c>
      <c r="BJ117" s="483">
        <f>SUM(Q117/D117)</f>
        <v>1</v>
      </c>
      <c r="BK117" s="769"/>
      <c r="BL117" s="556"/>
      <c r="BM117" s="737"/>
      <c r="BN117" s="556"/>
      <c r="BO117" s="672"/>
      <c r="BP117" s="556"/>
      <c r="BQ117" s="556"/>
      <c r="BR117" s="556"/>
      <c r="BS117" s="672"/>
      <c r="BT117" s="556"/>
      <c r="BU117" s="556"/>
      <c r="BV117" s="556"/>
      <c r="BW117" s="672"/>
      <c r="BX117" s="556"/>
      <c r="BY117" s="556"/>
      <c r="BZ117" s="556"/>
      <c r="CA117" s="672"/>
      <c r="CB117" s="556"/>
      <c r="CC117" s="556"/>
      <c r="CD117" s="556"/>
      <c r="CE117" s="672"/>
      <c r="CF117" s="556"/>
      <c r="CG117" s="556"/>
      <c r="CH117" s="556"/>
      <c r="CI117" s="672"/>
      <c r="CJ117" s="556"/>
      <c r="CK117" s="556"/>
      <c r="CL117" s="556"/>
      <c r="CM117" s="672"/>
      <c r="CN117" s="556"/>
      <c r="CO117" s="556"/>
      <c r="CP117" s="556"/>
      <c r="CQ117" s="672"/>
      <c r="CR117" s="556"/>
      <c r="CS117" s="556"/>
      <c r="CT117" s="556"/>
      <c r="CU117" s="557"/>
      <c r="CV117" s="557"/>
      <c r="CW117" s="557"/>
      <c r="CX117" s="557"/>
      <c r="CY117" s="557"/>
      <c r="CZ117" s="557"/>
      <c r="DA117" s="557"/>
      <c r="DB117" s="557"/>
      <c r="DC117" s="557"/>
      <c r="DD117" s="557"/>
      <c r="DE117" s="557"/>
    </row>
    <row r="118" spans="1:109" s="558" customFormat="1" ht="32.25" customHeight="1" x14ac:dyDescent="0.2">
      <c r="A118" s="546"/>
      <c r="B118" s="441" t="s">
        <v>372</v>
      </c>
      <c r="C118" s="547"/>
      <c r="D118" s="436"/>
      <c r="E118" s="548"/>
      <c r="F118" s="549"/>
      <c r="G118" s="632"/>
      <c r="H118" s="549"/>
      <c r="I118" s="549"/>
      <c r="J118" s="549"/>
      <c r="K118" s="549"/>
      <c r="L118" s="549"/>
      <c r="M118" s="549"/>
      <c r="N118" s="549"/>
      <c r="O118" s="549"/>
      <c r="P118" s="549"/>
      <c r="Q118" s="550">
        <f t="shared" si="78"/>
        <v>0</v>
      </c>
      <c r="R118" s="190"/>
      <c r="S118" s="440"/>
      <c r="T118" s="559"/>
      <c r="U118" s="736"/>
      <c r="V118" s="736"/>
      <c r="W118" s="736"/>
      <c r="X118" s="736"/>
      <c r="Y118" s="736"/>
      <c r="Z118" s="736"/>
      <c r="AA118" s="736"/>
      <c r="AB118" s="736"/>
      <c r="AC118" s="736"/>
      <c r="AD118" s="736"/>
      <c r="AE118" s="736"/>
      <c r="AF118" s="477">
        <f t="shared" si="56"/>
        <v>0</v>
      </c>
      <c r="AG118" s="704">
        <f t="shared" si="80"/>
        <v>0</v>
      </c>
      <c r="AH118" s="704">
        <f t="shared" si="81"/>
        <v>0</v>
      </c>
      <c r="AI118" s="704">
        <f t="shared" ref="AI118:AR119" si="84">V118*G118</f>
        <v>0</v>
      </c>
      <c r="AJ118" s="704">
        <f t="shared" si="84"/>
        <v>0</v>
      </c>
      <c r="AK118" s="704">
        <f t="shared" si="84"/>
        <v>0</v>
      </c>
      <c r="AL118" s="704">
        <f t="shared" si="84"/>
        <v>0</v>
      </c>
      <c r="AM118" s="704">
        <f t="shared" si="84"/>
        <v>0</v>
      </c>
      <c r="AN118" s="704">
        <f t="shared" si="84"/>
        <v>0</v>
      </c>
      <c r="AO118" s="704">
        <f t="shared" si="84"/>
        <v>0</v>
      </c>
      <c r="AP118" s="704">
        <f t="shared" si="84"/>
        <v>0</v>
      </c>
      <c r="AQ118" s="704">
        <f t="shared" si="84"/>
        <v>0</v>
      </c>
      <c r="AR118" s="704">
        <f t="shared" si="84"/>
        <v>0</v>
      </c>
      <c r="AS118" s="639">
        <f t="shared" si="58"/>
        <v>0</v>
      </c>
      <c r="AT118" s="638">
        <f>SUM(AG118*4%)</f>
        <v>0</v>
      </c>
      <c r="AU118" s="704">
        <f>AH118*S118</f>
        <v>0</v>
      </c>
      <c r="AV118" s="704">
        <f t="shared" ref="AV118:BE118" si="85">AI118*T118</f>
        <v>0</v>
      </c>
      <c r="AW118" s="704">
        <f t="shared" si="85"/>
        <v>0</v>
      </c>
      <c r="AX118" s="704">
        <f t="shared" si="85"/>
        <v>0</v>
      </c>
      <c r="AY118" s="704">
        <f t="shared" si="85"/>
        <v>0</v>
      </c>
      <c r="AZ118" s="704">
        <f t="shared" si="85"/>
        <v>0</v>
      </c>
      <c r="BA118" s="704">
        <f t="shared" si="85"/>
        <v>0</v>
      </c>
      <c r="BB118" s="704">
        <f t="shared" si="85"/>
        <v>0</v>
      </c>
      <c r="BC118" s="704">
        <f t="shared" si="85"/>
        <v>0</v>
      </c>
      <c r="BD118" s="704">
        <f t="shared" si="85"/>
        <v>0</v>
      </c>
      <c r="BE118" s="704">
        <f t="shared" si="85"/>
        <v>0</v>
      </c>
      <c r="BF118" s="582">
        <f t="shared" si="62"/>
        <v>0</v>
      </c>
      <c r="BG118" s="480">
        <f t="shared" si="63"/>
        <v>0</v>
      </c>
      <c r="BH118" s="481">
        <f t="shared" si="64"/>
        <v>0</v>
      </c>
      <c r="BI118" s="482">
        <f t="shared" si="65"/>
        <v>0</v>
      </c>
      <c r="BJ118" s="483"/>
      <c r="BK118" s="769"/>
      <c r="BL118" s="556"/>
      <c r="BM118" s="737"/>
      <c r="BN118" s="556"/>
      <c r="BO118" s="672"/>
      <c r="BP118" s="556"/>
      <c r="BQ118" s="556"/>
      <c r="BR118" s="556"/>
      <c r="BS118" s="672"/>
      <c r="BT118" s="556"/>
      <c r="BU118" s="556"/>
      <c r="BV118" s="556"/>
      <c r="BW118" s="672"/>
      <c r="BX118" s="556"/>
      <c r="BY118" s="556"/>
      <c r="BZ118" s="556"/>
      <c r="CA118" s="672"/>
      <c r="CB118" s="556"/>
      <c r="CC118" s="556"/>
      <c r="CD118" s="556"/>
      <c r="CE118" s="672"/>
      <c r="CF118" s="556"/>
      <c r="CG118" s="556"/>
      <c r="CH118" s="556"/>
      <c r="CI118" s="672"/>
      <c r="CJ118" s="556"/>
      <c r="CK118" s="556"/>
      <c r="CL118" s="556"/>
      <c r="CM118" s="672"/>
      <c r="CN118" s="556"/>
      <c r="CO118" s="556"/>
      <c r="CP118" s="556"/>
      <c r="CQ118" s="672"/>
      <c r="CR118" s="556"/>
      <c r="CS118" s="556"/>
      <c r="CT118" s="556"/>
      <c r="CU118" s="557"/>
      <c r="CV118" s="557"/>
      <c r="CW118" s="557"/>
      <c r="CX118" s="557"/>
      <c r="CY118" s="557"/>
      <c r="CZ118" s="557"/>
      <c r="DA118" s="557"/>
      <c r="DB118" s="557"/>
      <c r="DC118" s="557"/>
      <c r="DD118" s="557"/>
      <c r="DE118" s="557"/>
    </row>
    <row r="119" spans="1:109" s="558" customFormat="1" ht="24.75" customHeight="1" x14ac:dyDescent="0.2">
      <c r="A119" s="546"/>
      <c r="B119" s="435" t="s">
        <v>373</v>
      </c>
      <c r="C119" s="547" t="s">
        <v>65</v>
      </c>
      <c r="D119" s="436">
        <v>12</v>
      </c>
      <c r="E119" s="436">
        <v>2</v>
      </c>
      <c r="F119" s="436">
        <v>1</v>
      </c>
      <c r="G119" s="632">
        <v>1</v>
      </c>
      <c r="H119" s="549">
        <v>1</v>
      </c>
      <c r="I119" s="549">
        <v>2</v>
      </c>
      <c r="J119" s="549"/>
      <c r="K119" s="549">
        <v>1</v>
      </c>
      <c r="L119" s="549">
        <v>1</v>
      </c>
      <c r="M119" s="549"/>
      <c r="N119" s="549"/>
      <c r="O119" s="549">
        <v>2</v>
      </c>
      <c r="P119" s="549">
        <v>1</v>
      </c>
      <c r="Q119" s="550">
        <f t="shared" si="78"/>
        <v>12</v>
      </c>
      <c r="R119" s="190" t="s">
        <v>180</v>
      </c>
      <c r="S119" s="438">
        <v>550000</v>
      </c>
      <c r="T119" s="438">
        <v>550000</v>
      </c>
      <c r="U119" s="438">
        <v>550000</v>
      </c>
      <c r="V119" s="438">
        <v>550000</v>
      </c>
      <c r="W119" s="736">
        <v>550000</v>
      </c>
      <c r="X119" s="736">
        <v>550000</v>
      </c>
      <c r="Y119" s="736"/>
      <c r="Z119" s="736">
        <v>550000</v>
      </c>
      <c r="AA119" s="736">
        <v>550000</v>
      </c>
      <c r="AB119" s="736"/>
      <c r="AC119" s="736"/>
      <c r="AD119" s="736">
        <v>550000</v>
      </c>
      <c r="AE119" s="736">
        <v>550000</v>
      </c>
      <c r="AF119" s="477">
        <f t="shared" si="56"/>
        <v>6600000</v>
      </c>
      <c r="AG119" s="638">
        <f t="shared" si="80"/>
        <v>1100000</v>
      </c>
      <c r="AH119" s="638">
        <f t="shared" si="81"/>
        <v>550000</v>
      </c>
      <c r="AI119" s="638">
        <f t="shared" si="84"/>
        <v>550000</v>
      </c>
      <c r="AJ119" s="638">
        <f t="shared" si="84"/>
        <v>550000</v>
      </c>
      <c r="AK119" s="638">
        <f t="shared" si="84"/>
        <v>1100000</v>
      </c>
      <c r="AL119" s="638">
        <f t="shared" si="84"/>
        <v>0</v>
      </c>
      <c r="AM119" s="638">
        <f t="shared" si="84"/>
        <v>550000</v>
      </c>
      <c r="AN119" s="638">
        <f t="shared" si="84"/>
        <v>550000</v>
      </c>
      <c r="AO119" s="638">
        <f t="shared" si="84"/>
        <v>0</v>
      </c>
      <c r="AP119" s="638">
        <f t="shared" si="84"/>
        <v>0</v>
      </c>
      <c r="AQ119" s="638">
        <f t="shared" si="84"/>
        <v>1100000</v>
      </c>
      <c r="AR119" s="638">
        <f t="shared" si="84"/>
        <v>550000</v>
      </c>
      <c r="AS119" s="639">
        <f t="shared" si="58"/>
        <v>6600000</v>
      </c>
      <c r="AT119" s="638"/>
      <c r="AU119" s="638"/>
      <c r="AV119" s="638"/>
      <c r="AW119" s="638"/>
      <c r="AX119" s="638"/>
      <c r="AY119" s="638"/>
      <c r="AZ119" s="638"/>
      <c r="BA119" s="638"/>
      <c r="BB119" s="638"/>
      <c r="BC119" s="638"/>
      <c r="BD119" s="638"/>
      <c r="BE119" s="638"/>
      <c r="BF119" s="582">
        <f t="shared" si="62"/>
        <v>0</v>
      </c>
      <c r="BG119" s="480">
        <f t="shared" si="63"/>
        <v>0</v>
      </c>
      <c r="BH119" s="481">
        <f t="shared" si="64"/>
        <v>6600000</v>
      </c>
      <c r="BI119" s="482">
        <f t="shared" si="65"/>
        <v>0</v>
      </c>
      <c r="BJ119" s="483">
        <f t="shared" ref="BJ119:BJ125" si="86">SUM(Q119/D119)</f>
        <v>1</v>
      </c>
      <c r="BK119" s="769"/>
      <c r="BL119" s="556"/>
      <c r="BM119" s="737"/>
      <c r="BN119" s="556"/>
      <c r="BO119" s="672"/>
      <c r="BP119" s="556"/>
      <c r="BQ119" s="556"/>
      <c r="BR119" s="556"/>
      <c r="BS119" s="672"/>
      <c r="BT119" s="556"/>
      <c r="BU119" s="556"/>
      <c r="BV119" s="556"/>
      <c r="BW119" s="672"/>
      <c r="BX119" s="556"/>
      <c r="BY119" s="556"/>
      <c r="BZ119" s="556"/>
      <c r="CA119" s="672"/>
      <c r="CB119" s="556"/>
      <c r="CC119" s="556"/>
      <c r="CD119" s="556"/>
      <c r="CE119" s="672"/>
      <c r="CF119" s="556"/>
      <c r="CG119" s="556"/>
      <c r="CH119" s="556"/>
      <c r="CI119" s="672"/>
      <c r="CJ119" s="556"/>
      <c r="CK119" s="556"/>
      <c r="CL119" s="556"/>
      <c r="CM119" s="672"/>
      <c r="CN119" s="556"/>
      <c r="CO119" s="556"/>
      <c r="CP119" s="556"/>
      <c r="CQ119" s="672"/>
      <c r="CR119" s="556"/>
      <c r="CS119" s="556"/>
      <c r="CT119" s="556"/>
      <c r="CU119" s="557"/>
      <c r="CV119" s="557"/>
      <c r="CW119" s="557"/>
      <c r="CX119" s="557"/>
      <c r="CY119" s="557"/>
      <c r="CZ119" s="557"/>
      <c r="DA119" s="557"/>
      <c r="DB119" s="557"/>
      <c r="DC119" s="557"/>
      <c r="DD119" s="557"/>
      <c r="DE119" s="557"/>
    </row>
    <row r="120" spans="1:109" s="558" customFormat="1" ht="32.25" customHeight="1" x14ac:dyDescent="0.2">
      <c r="A120" s="546"/>
      <c r="B120" s="435" t="s">
        <v>374</v>
      </c>
      <c r="C120" s="547" t="s">
        <v>65</v>
      </c>
      <c r="D120" s="436">
        <v>12</v>
      </c>
      <c r="E120" s="436">
        <v>2</v>
      </c>
      <c r="F120" s="436">
        <v>1</v>
      </c>
      <c r="G120" s="632">
        <v>1</v>
      </c>
      <c r="H120" s="549">
        <v>1</v>
      </c>
      <c r="I120" s="549">
        <v>2</v>
      </c>
      <c r="J120" s="549"/>
      <c r="K120" s="549">
        <v>1</v>
      </c>
      <c r="L120" s="549">
        <v>1</v>
      </c>
      <c r="M120" s="549"/>
      <c r="N120" s="549"/>
      <c r="O120" s="549">
        <v>2</v>
      </c>
      <c r="P120" s="549">
        <v>1</v>
      </c>
      <c r="Q120" s="550">
        <f t="shared" si="78"/>
        <v>12</v>
      </c>
      <c r="R120" s="190" t="s">
        <v>180</v>
      </c>
      <c r="S120" s="438">
        <v>500000</v>
      </c>
      <c r="T120" s="438">
        <v>500000</v>
      </c>
      <c r="U120" s="438">
        <v>500000</v>
      </c>
      <c r="V120" s="438">
        <v>500000</v>
      </c>
      <c r="W120" s="736">
        <v>500000</v>
      </c>
      <c r="X120" s="736">
        <v>500000</v>
      </c>
      <c r="Y120" s="736"/>
      <c r="Z120" s="736">
        <v>500000</v>
      </c>
      <c r="AA120" s="736">
        <v>500000</v>
      </c>
      <c r="AB120" s="736"/>
      <c r="AC120" s="736"/>
      <c r="AD120" s="736">
        <v>500000</v>
      </c>
      <c r="AE120" s="736">
        <v>500000</v>
      </c>
      <c r="AF120" s="477">
        <f t="shared" si="56"/>
        <v>6000000</v>
      </c>
      <c r="AG120" s="638">
        <f t="shared" si="80"/>
        <v>1000000</v>
      </c>
      <c r="AH120" s="638">
        <f t="shared" si="81"/>
        <v>500000</v>
      </c>
      <c r="AI120" s="638">
        <f t="shared" ref="AI120:AR120" si="87">V120*G120</f>
        <v>500000</v>
      </c>
      <c r="AJ120" s="638">
        <f t="shared" si="87"/>
        <v>500000</v>
      </c>
      <c r="AK120" s="638">
        <f t="shared" si="87"/>
        <v>1000000</v>
      </c>
      <c r="AL120" s="638">
        <f t="shared" si="87"/>
        <v>0</v>
      </c>
      <c r="AM120" s="638">
        <f t="shared" si="87"/>
        <v>500000</v>
      </c>
      <c r="AN120" s="638">
        <f t="shared" si="87"/>
        <v>500000</v>
      </c>
      <c r="AO120" s="638">
        <f t="shared" si="87"/>
        <v>0</v>
      </c>
      <c r="AP120" s="638">
        <f t="shared" si="87"/>
        <v>0</v>
      </c>
      <c r="AQ120" s="638">
        <f t="shared" si="87"/>
        <v>1000000</v>
      </c>
      <c r="AR120" s="638">
        <f t="shared" si="87"/>
        <v>500000</v>
      </c>
      <c r="AS120" s="639">
        <f t="shared" si="58"/>
        <v>6000000</v>
      </c>
      <c r="AT120" s="638"/>
      <c r="AU120" s="638"/>
      <c r="AV120" s="638"/>
      <c r="AW120" s="638"/>
      <c r="AX120" s="638"/>
      <c r="AY120" s="638"/>
      <c r="AZ120" s="638"/>
      <c r="BA120" s="638"/>
      <c r="BB120" s="638"/>
      <c r="BC120" s="638"/>
      <c r="BD120" s="638"/>
      <c r="BE120" s="638"/>
      <c r="BF120" s="582">
        <f t="shared" si="62"/>
        <v>0</v>
      </c>
      <c r="BG120" s="480">
        <f t="shared" si="63"/>
        <v>0</v>
      </c>
      <c r="BH120" s="481">
        <f t="shared" si="64"/>
        <v>6000000</v>
      </c>
      <c r="BI120" s="482">
        <f t="shared" si="65"/>
        <v>0</v>
      </c>
      <c r="BJ120" s="483">
        <f t="shared" si="86"/>
        <v>1</v>
      </c>
      <c r="BK120" s="769"/>
      <c r="BL120" s="556"/>
      <c r="BM120" s="737"/>
      <c r="BN120" s="556"/>
      <c r="BO120" s="672"/>
      <c r="BP120" s="556"/>
      <c r="BQ120" s="556"/>
      <c r="BR120" s="556"/>
      <c r="BS120" s="672"/>
      <c r="BT120" s="556"/>
      <c r="BU120" s="556"/>
      <c r="BV120" s="556"/>
      <c r="BW120" s="672"/>
      <c r="BX120" s="556"/>
      <c r="BY120" s="556"/>
      <c r="BZ120" s="556"/>
      <c r="CA120" s="672"/>
      <c r="CB120" s="556"/>
      <c r="CC120" s="556"/>
      <c r="CD120" s="556"/>
      <c r="CE120" s="672"/>
      <c r="CF120" s="556"/>
      <c r="CG120" s="556"/>
      <c r="CH120" s="556"/>
      <c r="CI120" s="672"/>
      <c r="CJ120" s="556"/>
      <c r="CK120" s="556"/>
      <c r="CL120" s="556"/>
      <c r="CM120" s="672"/>
      <c r="CN120" s="556"/>
      <c r="CO120" s="556"/>
      <c r="CP120" s="556"/>
      <c r="CQ120" s="672"/>
      <c r="CR120" s="556"/>
      <c r="CS120" s="556"/>
      <c r="CT120" s="556"/>
      <c r="CU120" s="557"/>
      <c r="CV120" s="557"/>
      <c r="CW120" s="557"/>
      <c r="CX120" s="557"/>
      <c r="CY120" s="557"/>
      <c r="CZ120" s="557"/>
      <c r="DA120" s="557"/>
      <c r="DB120" s="557"/>
      <c r="DC120" s="557"/>
      <c r="DD120" s="557"/>
      <c r="DE120" s="557"/>
    </row>
    <row r="121" spans="1:109" s="558" customFormat="1" ht="32.25" customHeight="1" x14ac:dyDescent="0.2">
      <c r="A121" s="546"/>
      <c r="B121" s="435" t="s">
        <v>375</v>
      </c>
      <c r="C121" s="547" t="s">
        <v>65</v>
      </c>
      <c r="D121" s="436">
        <v>60</v>
      </c>
      <c r="E121" s="436">
        <v>8</v>
      </c>
      <c r="F121" s="436">
        <v>4</v>
      </c>
      <c r="G121" s="632">
        <v>4</v>
      </c>
      <c r="H121" s="549">
        <v>4</v>
      </c>
      <c r="I121" s="549">
        <v>8</v>
      </c>
      <c r="J121" s="549"/>
      <c r="K121" s="549">
        <v>4</v>
      </c>
      <c r="L121" s="549">
        <v>4</v>
      </c>
      <c r="M121" s="549"/>
      <c r="N121" s="549"/>
      <c r="O121" s="549">
        <v>8</v>
      </c>
      <c r="P121" s="549">
        <v>4</v>
      </c>
      <c r="Q121" s="550">
        <f t="shared" si="78"/>
        <v>48</v>
      </c>
      <c r="R121" s="190" t="s">
        <v>180</v>
      </c>
      <c r="S121" s="438">
        <v>350000</v>
      </c>
      <c r="T121" s="438">
        <v>350000</v>
      </c>
      <c r="U121" s="438">
        <v>350000</v>
      </c>
      <c r="V121" s="438">
        <v>350000</v>
      </c>
      <c r="W121" s="438">
        <v>350000</v>
      </c>
      <c r="X121" s="438">
        <v>350000</v>
      </c>
      <c r="Y121" s="736"/>
      <c r="Z121" s="736">
        <v>350000</v>
      </c>
      <c r="AA121" s="736">
        <v>350000</v>
      </c>
      <c r="AB121" s="736"/>
      <c r="AC121" s="736"/>
      <c r="AD121" s="736">
        <v>350000</v>
      </c>
      <c r="AE121" s="736">
        <v>350000</v>
      </c>
      <c r="AF121" s="477">
        <f t="shared" si="56"/>
        <v>16800000</v>
      </c>
      <c r="AG121" s="638">
        <f t="shared" si="80"/>
        <v>2800000</v>
      </c>
      <c r="AH121" s="638">
        <f t="shared" si="81"/>
        <v>1400000</v>
      </c>
      <c r="AI121" s="638">
        <f t="shared" ref="AI121:AR121" si="88">V121*G121</f>
        <v>1400000</v>
      </c>
      <c r="AJ121" s="638">
        <f t="shared" si="88"/>
        <v>1400000</v>
      </c>
      <c r="AK121" s="638">
        <f t="shared" si="88"/>
        <v>2800000</v>
      </c>
      <c r="AL121" s="638">
        <f t="shared" si="88"/>
        <v>0</v>
      </c>
      <c r="AM121" s="638">
        <f t="shared" si="88"/>
        <v>1400000</v>
      </c>
      <c r="AN121" s="638">
        <f t="shared" si="88"/>
        <v>1400000</v>
      </c>
      <c r="AO121" s="638">
        <f t="shared" si="88"/>
        <v>0</v>
      </c>
      <c r="AP121" s="638">
        <f t="shared" si="88"/>
        <v>0</v>
      </c>
      <c r="AQ121" s="638">
        <f t="shared" si="88"/>
        <v>2800000</v>
      </c>
      <c r="AR121" s="638">
        <f t="shared" si="88"/>
        <v>1400000</v>
      </c>
      <c r="AS121" s="639">
        <f t="shared" si="58"/>
        <v>16800000</v>
      </c>
      <c r="AT121" s="638"/>
      <c r="AU121" s="638"/>
      <c r="AV121" s="638"/>
      <c r="AW121" s="638"/>
      <c r="AX121" s="638"/>
      <c r="AY121" s="638"/>
      <c r="AZ121" s="638"/>
      <c r="BA121" s="638"/>
      <c r="BB121" s="638"/>
      <c r="BC121" s="638"/>
      <c r="BD121" s="638"/>
      <c r="BE121" s="638"/>
      <c r="BF121" s="582">
        <f t="shared" si="62"/>
        <v>0</v>
      </c>
      <c r="BG121" s="480">
        <f t="shared" si="63"/>
        <v>0</v>
      </c>
      <c r="BH121" s="481">
        <f t="shared" si="64"/>
        <v>21000000</v>
      </c>
      <c r="BI121" s="482">
        <f t="shared" si="65"/>
        <v>4200000</v>
      </c>
      <c r="BJ121" s="483">
        <f t="shared" si="86"/>
        <v>0.8</v>
      </c>
      <c r="BK121" s="769"/>
      <c r="BL121" s="556"/>
      <c r="BM121" s="737"/>
      <c r="BN121" s="556"/>
      <c r="BO121" s="672"/>
      <c r="BP121" s="556"/>
      <c r="BQ121" s="556"/>
      <c r="BR121" s="556"/>
      <c r="BS121" s="672"/>
      <c r="BT121" s="556"/>
      <c r="BU121" s="556"/>
      <c r="BV121" s="556"/>
      <c r="BW121" s="672"/>
      <c r="BX121" s="556"/>
      <c r="BY121" s="556"/>
      <c r="BZ121" s="556"/>
      <c r="CA121" s="672"/>
      <c r="CB121" s="556"/>
      <c r="CC121" s="556"/>
      <c r="CD121" s="556"/>
      <c r="CE121" s="672"/>
      <c r="CF121" s="556"/>
      <c r="CG121" s="556"/>
      <c r="CH121" s="556"/>
      <c r="CI121" s="672"/>
      <c r="CJ121" s="556"/>
      <c r="CK121" s="556"/>
      <c r="CL121" s="556"/>
      <c r="CM121" s="672"/>
      <c r="CN121" s="556"/>
      <c r="CO121" s="556"/>
      <c r="CP121" s="556"/>
      <c r="CQ121" s="672"/>
      <c r="CR121" s="556"/>
      <c r="CS121" s="556"/>
      <c r="CT121" s="556"/>
      <c r="CU121" s="557"/>
      <c r="CV121" s="557"/>
      <c r="CW121" s="557"/>
      <c r="CX121" s="557"/>
      <c r="CY121" s="557"/>
      <c r="CZ121" s="557"/>
      <c r="DA121" s="557"/>
      <c r="DB121" s="557"/>
      <c r="DC121" s="557"/>
      <c r="DD121" s="557"/>
      <c r="DE121" s="557"/>
    </row>
    <row r="122" spans="1:109" s="558" customFormat="1" ht="24.75" customHeight="1" x14ac:dyDescent="0.2">
      <c r="A122" s="546"/>
      <c r="B122" s="435" t="s">
        <v>577</v>
      </c>
      <c r="C122" s="547" t="s">
        <v>65</v>
      </c>
      <c r="D122" s="436">
        <v>12</v>
      </c>
      <c r="E122" s="436">
        <v>2</v>
      </c>
      <c r="F122" s="436">
        <v>1</v>
      </c>
      <c r="G122" s="632">
        <v>1</v>
      </c>
      <c r="H122" s="549">
        <v>1</v>
      </c>
      <c r="I122" s="549">
        <v>2</v>
      </c>
      <c r="J122" s="549"/>
      <c r="K122" s="549">
        <v>1</v>
      </c>
      <c r="L122" s="549">
        <v>1</v>
      </c>
      <c r="M122" s="549"/>
      <c r="N122" s="549"/>
      <c r="O122" s="549">
        <v>2</v>
      </c>
      <c r="P122" s="549">
        <v>1</v>
      </c>
      <c r="Q122" s="550">
        <f t="shared" si="78"/>
        <v>12</v>
      </c>
      <c r="R122" s="190" t="s">
        <v>180</v>
      </c>
      <c r="S122" s="438">
        <v>450000</v>
      </c>
      <c r="T122" s="438">
        <v>450000</v>
      </c>
      <c r="U122" s="438">
        <v>450000</v>
      </c>
      <c r="V122" s="438">
        <v>450000</v>
      </c>
      <c r="W122" s="438">
        <v>450000</v>
      </c>
      <c r="X122" s="438">
        <v>450000</v>
      </c>
      <c r="Y122" s="736"/>
      <c r="Z122" s="736">
        <v>450000</v>
      </c>
      <c r="AA122" s="736">
        <v>450000</v>
      </c>
      <c r="AB122" s="736"/>
      <c r="AC122" s="736"/>
      <c r="AD122" s="736">
        <v>450000</v>
      </c>
      <c r="AE122" s="736">
        <v>450000</v>
      </c>
      <c r="AF122" s="477">
        <f t="shared" si="56"/>
        <v>5400000</v>
      </c>
      <c r="AG122" s="638">
        <f t="shared" si="80"/>
        <v>900000</v>
      </c>
      <c r="AH122" s="638">
        <f t="shared" si="81"/>
        <v>450000</v>
      </c>
      <c r="AI122" s="638">
        <f t="shared" ref="AI122:AR125" si="89">V122*G122</f>
        <v>450000</v>
      </c>
      <c r="AJ122" s="638">
        <f t="shared" si="89"/>
        <v>450000</v>
      </c>
      <c r="AK122" s="638">
        <f t="shared" si="89"/>
        <v>900000</v>
      </c>
      <c r="AL122" s="638">
        <f t="shared" si="89"/>
        <v>0</v>
      </c>
      <c r="AM122" s="638">
        <f t="shared" si="89"/>
        <v>450000</v>
      </c>
      <c r="AN122" s="638">
        <f t="shared" si="89"/>
        <v>450000</v>
      </c>
      <c r="AO122" s="638">
        <f t="shared" si="89"/>
        <v>0</v>
      </c>
      <c r="AP122" s="638">
        <f t="shared" si="89"/>
        <v>0</v>
      </c>
      <c r="AQ122" s="638">
        <f t="shared" si="89"/>
        <v>900000</v>
      </c>
      <c r="AR122" s="638">
        <f t="shared" si="89"/>
        <v>450000</v>
      </c>
      <c r="AS122" s="639">
        <f t="shared" si="58"/>
        <v>5400000</v>
      </c>
      <c r="AT122" s="638"/>
      <c r="AU122" s="638"/>
      <c r="AV122" s="638"/>
      <c r="AW122" s="638"/>
      <c r="AX122" s="638"/>
      <c r="AY122" s="638"/>
      <c r="AZ122" s="638"/>
      <c r="BA122" s="638"/>
      <c r="BB122" s="638"/>
      <c r="BC122" s="638"/>
      <c r="BD122" s="638"/>
      <c r="BE122" s="638"/>
      <c r="BF122" s="582">
        <f t="shared" si="62"/>
        <v>0</v>
      </c>
      <c r="BG122" s="480">
        <f t="shared" si="63"/>
        <v>0</v>
      </c>
      <c r="BH122" s="481">
        <f t="shared" si="64"/>
        <v>5400000</v>
      </c>
      <c r="BI122" s="482">
        <f t="shared" si="65"/>
        <v>0</v>
      </c>
      <c r="BJ122" s="483">
        <f t="shared" si="86"/>
        <v>1</v>
      </c>
      <c r="BK122" s="769"/>
      <c r="BL122" s="556"/>
      <c r="BM122" s="737"/>
      <c r="BN122" s="556"/>
      <c r="BO122" s="672"/>
      <c r="BP122" s="556"/>
      <c r="BQ122" s="556"/>
      <c r="BR122" s="556"/>
      <c r="BS122" s="672"/>
      <c r="BT122" s="556"/>
      <c r="BU122" s="556"/>
      <c r="BV122" s="556"/>
      <c r="BW122" s="672"/>
      <c r="BX122" s="556"/>
      <c r="BY122" s="556"/>
      <c r="BZ122" s="556"/>
      <c r="CA122" s="672"/>
      <c r="CB122" s="556"/>
      <c r="CC122" s="556"/>
      <c r="CD122" s="556"/>
      <c r="CE122" s="672"/>
      <c r="CF122" s="556"/>
      <c r="CG122" s="556"/>
      <c r="CH122" s="556"/>
      <c r="CI122" s="672"/>
      <c r="CJ122" s="556"/>
      <c r="CK122" s="556"/>
      <c r="CL122" s="556"/>
      <c r="CM122" s="672"/>
      <c r="CN122" s="556"/>
      <c r="CO122" s="556"/>
      <c r="CP122" s="556"/>
      <c r="CQ122" s="672"/>
      <c r="CR122" s="556"/>
      <c r="CS122" s="556"/>
      <c r="CT122" s="556"/>
      <c r="CU122" s="557"/>
      <c r="CV122" s="557"/>
      <c r="CW122" s="557"/>
      <c r="CX122" s="557"/>
      <c r="CY122" s="557"/>
      <c r="CZ122" s="557"/>
      <c r="DA122" s="557"/>
      <c r="DB122" s="557"/>
      <c r="DC122" s="557"/>
      <c r="DD122" s="557"/>
      <c r="DE122" s="557"/>
    </row>
    <row r="123" spans="1:109" s="558" customFormat="1" ht="32.25" customHeight="1" x14ac:dyDescent="0.2">
      <c r="A123" s="546"/>
      <c r="B123" s="435" t="s">
        <v>104</v>
      </c>
      <c r="C123" s="547" t="s">
        <v>65</v>
      </c>
      <c r="D123" s="436">
        <v>250</v>
      </c>
      <c r="E123" s="548">
        <v>23</v>
      </c>
      <c r="F123" s="549">
        <v>59</v>
      </c>
      <c r="G123" s="632">
        <v>16</v>
      </c>
      <c r="H123" s="549">
        <v>36</v>
      </c>
      <c r="I123" s="549">
        <v>18</v>
      </c>
      <c r="J123" s="549">
        <v>40</v>
      </c>
      <c r="K123" s="549">
        <v>43</v>
      </c>
      <c r="L123" s="549">
        <v>36</v>
      </c>
      <c r="M123" s="549"/>
      <c r="N123" s="549"/>
      <c r="O123" s="549">
        <v>29</v>
      </c>
      <c r="P123" s="549"/>
      <c r="Q123" s="550">
        <v>250</v>
      </c>
      <c r="R123" s="190" t="s">
        <v>105</v>
      </c>
      <c r="S123" s="740">
        <v>100000</v>
      </c>
      <c r="T123" s="559">
        <v>50000</v>
      </c>
      <c r="U123" s="736">
        <v>100000</v>
      </c>
      <c r="V123" s="736">
        <v>50000</v>
      </c>
      <c r="W123" s="736">
        <v>100000</v>
      </c>
      <c r="X123" s="736">
        <v>50000</v>
      </c>
      <c r="Y123" s="736">
        <v>100000</v>
      </c>
      <c r="Z123" s="736">
        <v>50000</v>
      </c>
      <c r="AA123" s="736">
        <v>100000</v>
      </c>
      <c r="AB123" s="736"/>
      <c r="AC123" s="736"/>
      <c r="AD123" s="736">
        <v>100000</v>
      </c>
      <c r="AE123" s="736">
        <v>100000</v>
      </c>
      <c r="AF123" s="477">
        <f t="shared" si="56"/>
        <v>25000000</v>
      </c>
      <c r="AG123" s="638">
        <f t="shared" si="80"/>
        <v>1150000</v>
      </c>
      <c r="AH123" s="638">
        <f t="shared" si="81"/>
        <v>5900000</v>
      </c>
      <c r="AI123" s="638">
        <f t="shared" si="89"/>
        <v>800000</v>
      </c>
      <c r="AJ123" s="638">
        <f t="shared" si="89"/>
        <v>3600000</v>
      </c>
      <c r="AK123" s="638">
        <f t="shared" si="89"/>
        <v>900000</v>
      </c>
      <c r="AL123" s="638">
        <f t="shared" si="89"/>
        <v>4000000</v>
      </c>
      <c r="AM123" s="638">
        <f t="shared" si="89"/>
        <v>2150000</v>
      </c>
      <c r="AN123" s="638">
        <f t="shared" si="89"/>
        <v>3600000</v>
      </c>
      <c r="AO123" s="638">
        <f t="shared" si="89"/>
        <v>0</v>
      </c>
      <c r="AP123" s="638">
        <f t="shared" si="89"/>
        <v>0</v>
      </c>
      <c r="AQ123" s="638">
        <f t="shared" si="89"/>
        <v>2900000</v>
      </c>
      <c r="AR123" s="638">
        <f t="shared" si="89"/>
        <v>0</v>
      </c>
      <c r="AS123" s="639">
        <f t="shared" si="58"/>
        <v>25000000</v>
      </c>
      <c r="AT123" s="638"/>
      <c r="AU123" s="638"/>
      <c r="AV123" s="638"/>
      <c r="AW123" s="638"/>
      <c r="AX123" s="638"/>
      <c r="AY123" s="638"/>
      <c r="AZ123" s="638"/>
      <c r="BA123" s="638"/>
      <c r="BB123" s="638"/>
      <c r="BC123" s="638"/>
      <c r="BD123" s="638"/>
      <c r="BE123" s="638"/>
      <c r="BF123" s="582">
        <f t="shared" si="62"/>
        <v>0</v>
      </c>
      <c r="BG123" s="480">
        <f t="shared" si="63"/>
        <v>0</v>
      </c>
      <c r="BH123" s="481">
        <f t="shared" si="64"/>
        <v>25000000</v>
      </c>
      <c r="BI123" s="482">
        <f t="shared" si="65"/>
        <v>0</v>
      </c>
      <c r="BJ123" s="483">
        <f t="shared" si="86"/>
        <v>1</v>
      </c>
      <c r="BK123" s="769"/>
      <c r="BL123" s="556"/>
      <c r="BM123" s="737"/>
      <c r="BN123" s="556"/>
      <c r="BO123" s="672"/>
      <c r="BP123" s="556"/>
      <c r="BQ123" s="556"/>
      <c r="BR123" s="556"/>
      <c r="BS123" s="672"/>
      <c r="BT123" s="556"/>
      <c r="BU123" s="556"/>
      <c r="BV123" s="556"/>
      <c r="BW123" s="672"/>
      <c r="BX123" s="556"/>
      <c r="BY123" s="556"/>
      <c r="BZ123" s="556"/>
      <c r="CA123" s="672"/>
      <c r="CB123" s="556"/>
      <c r="CC123" s="556"/>
      <c r="CD123" s="556"/>
      <c r="CE123" s="672"/>
      <c r="CF123" s="556"/>
      <c r="CG123" s="556"/>
      <c r="CH123" s="556"/>
      <c r="CI123" s="672"/>
      <c r="CJ123" s="556"/>
      <c r="CK123" s="556"/>
      <c r="CL123" s="556"/>
      <c r="CM123" s="672"/>
      <c r="CN123" s="556"/>
      <c r="CO123" s="556"/>
      <c r="CP123" s="556"/>
      <c r="CQ123" s="672"/>
      <c r="CR123" s="556"/>
      <c r="CS123" s="556"/>
      <c r="CT123" s="556"/>
      <c r="CU123" s="557"/>
      <c r="CV123" s="557"/>
      <c r="CW123" s="557"/>
      <c r="CX123" s="557"/>
      <c r="CY123" s="557"/>
      <c r="CZ123" s="557"/>
      <c r="DA123" s="557"/>
      <c r="DB123" s="557"/>
      <c r="DC123" s="557"/>
      <c r="DD123" s="557"/>
      <c r="DE123" s="557"/>
    </row>
    <row r="124" spans="1:109" s="558" customFormat="1" ht="24.75" customHeight="1" x14ac:dyDescent="0.2">
      <c r="A124" s="546"/>
      <c r="B124" s="435" t="s">
        <v>95</v>
      </c>
      <c r="C124" s="547" t="s">
        <v>65</v>
      </c>
      <c r="D124" s="436">
        <v>1</v>
      </c>
      <c r="E124" s="548"/>
      <c r="F124" s="549"/>
      <c r="G124" s="632"/>
      <c r="H124" s="549"/>
      <c r="I124" s="549">
        <v>1</v>
      </c>
      <c r="J124" s="549"/>
      <c r="K124" s="549"/>
      <c r="L124" s="549"/>
      <c r="M124" s="549"/>
      <c r="N124" s="549"/>
      <c r="O124" s="549"/>
      <c r="P124" s="549"/>
      <c r="Q124" s="550">
        <f t="shared" si="78"/>
        <v>1</v>
      </c>
      <c r="R124" s="190" t="s">
        <v>105</v>
      </c>
      <c r="S124" s="740">
        <v>1802000</v>
      </c>
      <c r="T124" s="559"/>
      <c r="U124" s="736"/>
      <c r="V124" s="736"/>
      <c r="W124" s="736"/>
      <c r="X124" s="736">
        <v>1060000</v>
      </c>
      <c r="Y124" s="736"/>
      <c r="Z124" s="736"/>
      <c r="AA124" s="736"/>
      <c r="AB124" s="736"/>
      <c r="AC124" s="736"/>
      <c r="AD124" s="736"/>
      <c r="AE124" s="736"/>
      <c r="AF124" s="477">
        <f t="shared" si="56"/>
        <v>1802000</v>
      </c>
      <c r="AG124" s="638">
        <f t="shared" si="80"/>
        <v>0</v>
      </c>
      <c r="AH124" s="638">
        <f t="shared" si="81"/>
        <v>0</v>
      </c>
      <c r="AI124" s="638">
        <f t="shared" si="89"/>
        <v>0</v>
      </c>
      <c r="AJ124" s="638">
        <f t="shared" si="89"/>
        <v>0</v>
      </c>
      <c r="AK124" s="638">
        <f t="shared" si="89"/>
        <v>1060000</v>
      </c>
      <c r="AL124" s="638">
        <f t="shared" si="89"/>
        <v>0</v>
      </c>
      <c r="AM124" s="638">
        <f t="shared" si="89"/>
        <v>0</v>
      </c>
      <c r="AN124" s="638">
        <f t="shared" si="89"/>
        <v>0</v>
      </c>
      <c r="AO124" s="638">
        <f t="shared" si="89"/>
        <v>0</v>
      </c>
      <c r="AP124" s="638">
        <f t="shared" si="89"/>
        <v>0</v>
      </c>
      <c r="AQ124" s="638">
        <f t="shared" si="89"/>
        <v>0</v>
      </c>
      <c r="AR124" s="638">
        <f t="shared" si="89"/>
        <v>0</v>
      </c>
      <c r="AS124" s="639">
        <f t="shared" si="58"/>
        <v>1060000</v>
      </c>
      <c r="AT124" s="638">
        <f>SUM(AG124*4%)</f>
        <v>0</v>
      </c>
      <c r="AU124" s="638">
        <f t="shared" ref="AU124" si="90">SUM(AH124*14%)</f>
        <v>0</v>
      </c>
      <c r="AV124" s="638">
        <f t="shared" ref="AV124:BE124" si="91">SUM(AI124*14%)</f>
        <v>0</v>
      </c>
      <c r="AW124" s="638">
        <f t="shared" si="91"/>
        <v>0</v>
      </c>
      <c r="AX124" s="638"/>
      <c r="AY124" s="638">
        <f t="shared" si="91"/>
        <v>0</v>
      </c>
      <c r="AZ124" s="638">
        <f t="shared" si="91"/>
        <v>0</v>
      </c>
      <c r="BA124" s="638">
        <f t="shared" si="91"/>
        <v>0</v>
      </c>
      <c r="BB124" s="638">
        <f t="shared" si="91"/>
        <v>0</v>
      </c>
      <c r="BC124" s="638">
        <f t="shared" si="91"/>
        <v>0</v>
      </c>
      <c r="BD124" s="638">
        <f t="shared" si="91"/>
        <v>0</v>
      </c>
      <c r="BE124" s="638">
        <f t="shared" si="91"/>
        <v>0</v>
      </c>
      <c r="BF124" s="582">
        <f t="shared" si="62"/>
        <v>0</v>
      </c>
      <c r="BG124" s="480">
        <f t="shared" si="63"/>
        <v>742000</v>
      </c>
      <c r="BH124" s="481">
        <f t="shared" si="64"/>
        <v>1802000</v>
      </c>
      <c r="BI124" s="482">
        <f t="shared" si="65"/>
        <v>742000</v>
      </c>
      <c r="BJ124" s="483">
        <f t="shared" si="86"/>
        <v>1</v>
      </c>
      <c r="BK124" s="769"/>
      <c r="BL124" s="556"/>
      <c r="BM124" s="737"/>
      <c r="BN124" s="556"/>
      <c r="BO124" s="672"/>
      <c r="BP124" s="556"/>
      <c r="BQ124" s="556"/>
      <c r="BR124" s="556"/>
      <c r="BS124" s="672"/>
      <c r="BT124" s="556"/>
      <c r="BU124" s="556"/>
      <c r="BV124" s="556"/>
      <c r="BW124" s="672"/>
      <c r="BX124" s="556"/>
      <c r="BY124" s="556"/>
      <c r="BZ124" s="556"/>
      <c r="CA124" s="672"/>
      <c r="CB124" s="556"/>
      <c r="CC124" s="556"/>
      <c r="CD124" s="556"/>
      <c r="CE124" s="672"/>
      <c r="CF124" s="556"/>
      <c r="CG124" s="556"/>
      <c r="CH124" s="556"/>
      <c r="CI124" s="672"/>
      <c r="CJ124" s="556"/>
      <c r="CK124" s="556"/>
      <c r="CL124" s="556"/>
      <c r="CM124" s="672"/>
      <c r="CN124" s="556"/>
      <c r="CO124" s="556"/>
      <c r="CP124" s="556"/>
      <c r="CQ124" s="672"/>
      <c r="CR124" s="556"/>
      <c r="CS124" s="556"/>
      <c r="CT124" s="556"/>
      <c r="CU124" s="557"/>
      <c r="CV124" s="557"/>
      <c r="CW124" s="557"/>
      <c r="CX124" s="557"/>
      <c r="CY124" s="557"/>
      <c r="CZ124" s="557"/>
      <c r="DA124" s="557"/>
      <c r="DB124" s="557"/>
      <c r="DC124" s="557"/>
      <c r="DD124" s="557"/>
      <c r="DE124" s="557"/>
    </row>
    <row r="125" spans="1:109" s="558" customFormat="1" ht="32.25" customHeight="1" x14ac:dyDescent="0.2">
      <c r="A125" s="546"/>
      <c r="B125" s="435" t="s">
        <v>376</v>
      </c>
      <c r="C125" s="547" t="s">
        <v>65</v>
      </c>
      <c r="D125" s="436">
        <v>12</v>
      </c>
      <c r="E125" s="436">
        <v>2</v>
      </c>
      <c r="F125" s="436">
        <v>1</v>
      </c>
      <c r="G125" s="632">
        <v>1</v>
      </c>
      <c r="H125" s="549">
        <v>1</v>
      </c>
      <c r="I125" s="549">
        <v>2</v>
      </c>
      <c r="J125" s="549"/>
      <c r="K125" s="549">
        <v>1</v>
      </c>
      <c r="L125" s="549">
        <v>1</v>
      </c>
      <c r="M125" s="549"/>
      <c r="N125" s="549"/>
      <c r="O125" s="549">
        <v>2</v>
      </c>
      <c r="P125" s="549">
        <v>1</v>
      </c>
      <c r="Q125" s="550">
        <f t="shared" si="78"/>
        <v>12</v>
      </c>
      <c r="R125" s="190" t="s">
        <v>105</v>
      </c>
      <c r="S125" s="740">
        <v>300000</v>
      </c>
      <c r="T125" s="559">
        <v>300000</v>
      </c>
      <c r="U125" s="559">
        <v>300000</v>
      </c>
      <c r="V125" s="559">
        <v>300000</v>
      </c>
      <c r="W125" s="736">
        <v>300000</v>
      </c>
      <c r="X125" s="736">
        <v>300000</v>
      </c>
      <c r="Y125" s="736"/>
      <c r="Z125" s="736">
        <v>300000</v>
      </c>
      <c r="AA125" s="736">
        <v>300000</v>
      </c>
      <c r="AB125" s="736"/>
      <c r="AC125" s="736"/>
      <c r="AD125" s="736">
        <v>300000</v>
      </c>
      <c r="AE125" s="736">
        <v>300000</v>
      </c>
      <c r="AF125" s="477">
        <f t="shared" si="56"/>
        <v>3600000</v>
      </c>
      <c r="AG125" s="638">
        <f t="shared" si="80"/>
        <v>600000</v>
      </c>
      <c r="AH125" s="638">
        <f t="shared" si="81"/>
        <v>300000</v>
      </c>
      <c r="AI125" s="638">
        <f t="shared" si="89"/>
        <v>300000</v>
      </c>
      <c r="AJ125" s="638">
        <f t="shared" si="89"/>
        <v>300000</v>
      </c>
      <c r="AK125" s="638">
        <f t="shared" si="89"/>
        <v>600000</v>
      </c>
      <c r="AL125" s="638">
        <f t="shared" si="89"/>
        <v>0</v>
      </c>
      <c r="AM125" s="638">
        <f t="shared" si="89"/>
        <v>300000</v>
      </c>
      <c r="AN125" s="638">
        <f t="shared" si="89"/>
        <v>300000</v>
      </c>
      <c r="AO125" s="638">
        <f t="shared" si="89"/>
        <v>0</v>
      </c>
      <c r="AP125" s="638">
        <f t="shared" si="89"/>
        <v>0</v>
      </c>
      <c r="AQ125" s="638">
        <f t="shared" si="89"/>
        <v>600000</v>
      </c>
      <c r="AR125" s="638">
        <f t="shared" si="89"/>
        <v>300000</v>
      </c>
      <c r="AS125" s="639">
        <f t="shared" si="58"/>
        <v>3600000</v>
      </c>
      <c r="AT125" s="638"/>
      <c r="AU125" s="638"/>
      <c r="AV125" s="638"/>
      <c r="AW125" s="638"/>
      <c r="AX125" s="638"/>
      <c r="AY125" s="638"/>
      <c r="AZ125" s="638"/>
      <c r="BA125" s="638"/>
      <c r="BB125" s="638"/>
      <c r="BC125" s="638"/>
      <c r="BD125" s="638"/>
      <c r="BE125" s="638"/>
      <c r="BF125" s="582">
        <f t="shared" si="62"/>
        <v>0</v>
      </c>
      <c r="BG125" s="480">
        <f>AF125-AS125-BF125</f>
        <v>0</v>
      </c>
      <c r="BH125" s="481">
        <f t="shared" si="64"/>
        <v>3600000</v>
      </c>
      <c r="BI125" s="482">
        <f t="shared" si="65"/>
        <v>0</v>
      </c>
      <c r="BJ125" s="483">
        <f t="shared" si="86"/>
        <v>1</v>
      </c>
      <c r="BK125" s="769"/>
      <c r="BL125" s="556"/>
      <c r="BM125" s="737"/>
      <c r="BN125" s="556"/>
      <c r="BO125" s="672"/>
      <c r="BP125" s="556"/>
      <c r="BQ125" s="556"/>
      <c r="BR125" s="556"/>
      <c r="BS125" s="672"/>
      <c r="BT125" s="556"/>
      <c r="BU125" s="556"/>
      <c r="BV125" s="556"/>
      <c r="BW125" s="672"/>
      <c r="BX125" s="556"/>
      <c r="BY125" s="556"/>
      <c r="BZ125" s="556"/>
      <c r="CA125" s="672"/>
      <c r="CB125" s="556"/>
      <c r="CC125" s="556"/>
      <c r="CD125" s="556"/>
      <c r="CE125" s="672"/>
      <c r="CF125" s="556"/>
      <c r="CG125" s="556"/>
      <c r="CH125" s="556"/>
      <c r="CI125" s="672"/>
      <c r="CJ125" s="556"/>
      <c r="CK125" s="556"/>
      <c r="CL125" s="556"/>
      <c r="CM125" s="672"/>
      <c r="CN125" s="556"/>
      <c r="CO125" s="556"/>
      <c r="CP125" s="556"/>
      <c r="CQ125" s="672"/>
      <c r="CR125" s="556"/>
      <c r="CS125" s="556"/>
      <c r="CT125" s="556"/>
      <c r="CU125" s="557"/>
      <c r="CV125" s="557"/>
      <c r="CW125" s="557"/>
      <c r="CX125" s="557"/>
      <c r="CY125" s="557"/>
      <c r="CZ125" s="557"/>
      <c r="DA125" s="557"/>
      <c r="DB125" s="557"/>
      <c r="DC125" s="557"/>
      <c r="DD125" s="557"/>
      <c r="DE125" s="557"/>
    </row>
    <row r="126" spans="1:109" s="558" customFormat="1" ht="24.75" customHeight="1" x14ac:dyDescent="0.2">
      <c r="A126" s="546"/>
      <c r="B126" s="441" t="s">
        <v>385</v>
      </c>
      <c r="C126" s="547"/>
      <c r="D126" s="436"/>
      <c r="E126" s="548"/>
      <c r="F126" s="549"/>
      <c r="G126" s="632"/>
      <c r="H126" s="549"/>
      <c r="I126" s="549"/>
      <c r="J126" s="549"/>
      <c r="K126" s="549"/>
      <c r="L126" s="549"/>
      <c r="M126" s="549"/>
      <c r="N126" s="549"/>
      <c r="O126" s="549"/>
      <c r="P126" s="549"/>
      <c r="Q126" s="550">
        <f t="shared" si="78"/>
        <v>0</v>
      </c>
      <c r="R126" s="190"/>
      <c r="S126" s="440"/>
      <c r="T126" s="559"/>
      <c r="U126" s="736"/>
      <c r="V126" s="736"/>
      <c r="W126" s="736"/>
      <c r="X126" s="736"/>
      <c r="Y126" s="736"/>
      <c r="Z126" s="736"/>
      <c r="AA126" s="736"/>
      <c r="AB126" s="736"/>
      <c r="AC126" s="736"/>
      <c r="AD126" s="736"/>
      <c r="AE126" s="736"/>
      <c r="AF126" s="477">
        <f t="shared" si="56"/>
        <v>0</v>
      </c>
      <c r="AG126" s="704">
        <f t="shared" si="80"/>
        <v>0</v>
      </c>
      <c r="AH126" s="704">
        <f t="shared" si="81"/>
        <v>0</v>
      </c>
      <c r="AI126" s="704">
        <f t="shared" ref="AI126:AR131" si="92">V126*G126</f>
        <v>0</v>
      </c>
      <c r="AJ126" s="704">
        <f t="shared" si="92"/>
        <v>0</v>
      </c>
      <c r="AK126" s="704">
        <f t="shared" si="92"/>
        <v>0</v>
      </c>
      <c r="AL126" s="704">
        <f t="shared" si="92"/>
        <v>0</v>
      </c>
      <c r="AM126" s="704">
        <f t="shared" si="92"/>
        <v>0</v>
      </c>
      <c r="AN126" s="704">
        <f t="shared" si="92"/>
        <v>0</v>
      </c>
      <c r="AO126" s="704">
        <f t="shared" si="92"/>
        <v>0</v>
      </c>
      <c r="AP126" s="704">
        <f t="shared" si="92"/>
        <v>0</v>
      </c>
      <c r="AQ126" s="704">
        <f t="shared" si="92"/>
        <v>0</v>
      </c>
      <c r="AR126" s="704">
        <f t="shared" si="92"/>
        <v>0</v>
      </c>
      <c r="AS126" s="639">
        <f t="shared" si="58"/>
        <v>0</v>
      </c>
      <c r="AT126" s="638">
        <f>SUM(AG126*4%)</f>
        <v>0</v>
      </c>
      <c r="AU126" s="704">
        <f>AH126*S126</f>
        <v>0</v>
      </c>
      <c r="AV126" s="704">
        <f t="shared" ref="AV126:BE126" si="93">AI126*T126</f>
        <v>0</v>
      </c>
      <c r="AW126" s="704">
        <f t="shared" si="93"/>
        <v>0</v>
      </c>
      <c r="AX126" s="704">
        <f t="shared" si="93"/>
        <v>0</v>
      </c>
      <c r="AY126" s="704">
        <f t="shared" si="93"/>
        <v>0</v>
      </c>
      <c r="AZ126" s="704">
        <f t="shared" si="93"/>
        <v>0</v>
      </c>
      <c r="BA126" s="704">
        <f t="shared" si="93"/>
        <v>0</v>
      </c>
      <c r="BB126" s="704">
        <f t="shared" si="93"/>
        <v>0</v>
      </c>
      <c r="BC126" s="704">
        <f t="shared" si="93"/>
        <v>0</v>
      </c>
      <c r="BD126" s="704">
        <f t="shared" si="93"/>
        <v>0</v>
      </c>
      <c r="BE126" s="704">
        <f t="shared" si="93"/>
        <v>0</v>
      </c>
      <c r="BF126" s="582">
        <f t="shared" si="62"/>
        <v>0</v>
      </c>
      <c r="BG126" s="480">
        <f t="shared" si="63"/>
        <v>0</v>
      </c>
      <c r="BH126" s="481">
        <f t="shared" si="64"/>
        <v>0</v>
      </c>
      <c r="BI126" s="482">
        <f t="shared" si="65"/>
        <v>0</v>
      </c>
      <c r="BJ126" s="483"/>
      <c r="BK126" s="769"/>
      <c r="BL126" s="556"/>
      <c r="BM126" s="737"/>
      <c r="BN126" s="556"/>
      <c r="BO126" s="672"/>
      <c r="BP126" s="556"/>
      <c r="BQ126" s="556"/>
      <c r="BR126" s="556"/>
      <c r="BS126" s="672"/>
      <c r="BT126" s="556"/>
      <c r="BU126" s="556"/>
      <c r="BV126" s="556"/>
      <c r="BW126" s="672"/>
      <c r="BX126" s="556"/>
      <c r="BY126" s="556"/>
      <c r="BZ126" s="556"/>
      <c r="CA126" s="672"/>
      <c r="CB126" s="556"/>
      <c r="CC126" s="556"/>
      <c r="CD126" s="556"/>
      <c r="CE126" s="672"/>
      <c r="CF126" s="556"/>
      <c r="CG126" s="556"/>
      <c r="CH126" s="556"/>
      <c r="CI126" s="672"/>
      <c r="CJ126" s="556"/>
      <c r="CK126" s="556"/>
      <c r="CL126" s="556"/>
      <c r="CM126" s="672"/>
      <c r="CN126" s="556"/>
      <c r="CO126" s="556"/>
      <c r="CP126" s="556"/>
      <c r="CQ126" s="672"/>
      <c r="CR126" s="556"/>
      <c r="CS126" s="556"/>
      <c r="CT126" s="556"/>
      <c r="CU126" s="557"/>
      <c r="CV126" s="557"/>
      <c r="CW126" s="557"/>
      <c r="CX126" s="557"/>
      <c r="CY126" s="557"/>
      <c r="CZ126" s="557"/>
      <c r="DA126" s="557"/>
      <c r="DB126" s="557"/>
      <c r="DC126" s="557"/>
      <c r="DD126" s="557"/>
      <c r="DE126" s="557"/>
    </row>
    <row r="127" spans="1:109" s="558" customFormat="1" ht="32.25" customHeight="1" x14ac:dyDescent="0.2">
      <c r="A127" s="546"/>
      <c r="B127" s="435" t="s">
        <v>377</v>
      </c>
      <c r="C127" s="547" t="s">
        <v>65</v>
      </c>
      <c r="D127" s="436">
        <v>12</v>
      </c>
      <c r="E127" s="436">
        <v>2</v>
      </c>
      <c r="F127" s="436">
        <v>1</v>
      </c>
      <c r="G127" s="632">
        <v>1</v>
      </c>
      <c r="H127" s="549">
        <v>1</v>
      </c>
      <c r="I127" s="549">
        <v>2</v>
      </c>
      <c r="J127" s="549"/>
      <c r="K127" s="549">
        <v>1</v>
      </c>
      <c r="L127" s="549">
        <v>1</v>
      </c>
      <c r="M127" s="549"/>
      <c r="N127" s="549"/>
      <c r="O127" s="549">
        <v>2</v>
      </c>
      <c r="P127" s="549">
        <v>1</v>
      </c>
      <c r="Q127" s="550">
        <f t="shared" si="78"/>
        <v>12</v>
      </c>
      <c r="R127" s="190" t="s">
        <v>180</v>
      </c>
      <c r="S127" s="740">
        <v>100000</v>
      </c>
      <c r="T127" s="559">
        <v>100000</v>
      </c>
      <c r="U127" s="559">
        <v>100000</v>
      </c>
      <c r="V127" s="559">
        <v>100000</v>
      </c>
      <c r="W127" s="559">
        <v>100000</v>
      </c>
      <c r="X127" s="736">
        <v>100000</v>
      </c>
      <c r="Y127" s="736"/>
      <c r="Z127" s="736">
        <v>100000</v>
      </c>
      <c r="AA127" s="736">
        <v>100000</v>
      </c>
      <c r="AB127" s="736"/>
      <c r="AC127" s="736"/>
      <c r="AD127" s="736">
        <v>100000</v>
      </c>
      <c r="AE127" s="736">
        <v>100000</v>
      </c>
      <c r="AF127" s="477">
        <f t="shared" si="56"/>
        <v>1200000</v>
      </c>
      <c r="AG127" s="638">
        <f t="shared" si="80"/>
        <v>200000</v>
      </c>
      <c r="AH127" s="638">
        <f t="shared" si="81"/>
        <v>100000</v>
      </c>
      <c r="AI127" s="638">
        <f t="shared" si="92"/>
        <v>100000</v>
      </c>
      <c r="AJ127" s="638">
        <f t="shared" si="92"/>
        <v>100000</v>
      </c>
      <c r="AK127" s="638">
        <f t="shared" si="92"/>
        <v>200000</v>
      </c>
      <c r="AL127" s="638">
        <f t="shared" si="92"/>
        <v>0</v>
      </c>
      <c r="AM127" s="638">
        <f t="shared" si="92"/>
        <v>100000</v>
      </c>
      <c r="AN127" s="638">
        <f t="shared" si="92"/>
        <v>100000</v>
      </c>
      <c r="AO127" s="638">
        <f t="shared" si="92"/>
        <v>0</v>
      </c>
      <c r="AP127" s="638">
        <f t="shared" si="92"/>
        <v>0</v>
      </c>
      <c r="AQ127" s="638">
        <f t="shared" si="92"/>
        <v>200000</v>
      </c>
      <c r="AR127" s="638">
        <f t="shared" si="92"/>
        <v>100000</v>
      </c>
      <c r="AS127" s="639">
        <f t="shared" si="58"/>
        <v>1200000</v>
      </c>
      <c r="AT127" s="638"/>
      <c r="AU127" s="638"/>
      <c r="AV127" s="638"/>
      <c r="AW127" s="638"/>
      <c r="AX127" s="638"/>
      <c r="AY127" s="638"/>
      <c r="AZ127" s="638"/>
      <c r="BA127" s="638"/>
      <c r="BB127" s="638"/>
      <c r="BC127" s="638"/>
      <c r="BD127" s="638"/>
      <c r="BE127" s="638"/>
      <c r="BF127" s="582">
        <f t="shared" si="62"/>
        <v>0</v>
      </c>
      <c r="BG127" s="480">
        <f t="shared" si="63"/>
        <v>0</v>
      </c>
      <c r="BH127" s="481">
        <f t="shared" si="64"/>
        <v>1200000</v>
      </c>
      <c r="BI127" s="482">
        <f t="shared" si="65"/>
        <v>0</v>
      </c>
      <c r="BJ127" s="483">
        <f t="shared" ref="BJ127:BJ135" si="94">SUM(Q127/D127)</f>
        <v>1</v>
      </c>
      <c r="BK127" s="769"/>
      <c r="BL127" s="556"/>
      <c r="BM127" s="737"/>
      <c r="BN127" s="556"/>
      <c r="BO127" s="672"/>
      <c r="BP127" s="556"/>
      <c r="BQ127" s="556"/>
      <c r="BR127" s="556"/>
      <c r="BS127" s="672"/>
      <c r="BT127" s="556"/>
      <c r="BU127" s="556"/>
      <c r="BV127" s="556"/>
      <c r="BW127" s="672"/>
      <c r="BX127" s="556"/>
      <c r="BY127" s="556"/>
      <c r="BZ127" s="556"/>
      <c r="CA127" s="672"/>
      <c r="CB127" s="556"/>
      <c r="CC127" s="556"/>
      <c r="CD127" s="556"/>
      <c r="CE127" s="672"/>
      <c r="CF127" s="556"/>
      <c r="CG127" s="556"/>
      <c r="CH127" s="556"/>
      <c r="CI127" s="672"/>
      <c r="CJ127" s="556"/>
      <c r="CK127" s="556"/>
      <c r="CL127" s="556"/>
      <c r="CM127" s="672"/>
      <c r="CN127" s="556"/>
      <c r="CO127" s="556"/>
      <c r="CP127" s="556"/>
      <c r="CQ127" s="672"/>
      <c r="CR127" s="556"/>
      <c r="CS127" s="556"/>
      <c r="CT127" s="556"/>
      <c r="CU127" s="557"/>
      <c r="CV127" s="557"/>
      <c r="CW127" s="557"/>
      <c r="CX127" s="557"/>
      <c r="CY127" s="557"/>
      <c r="CZ127" s="557"/>
      <c r="DA127" s="557"/>
      <c r="DB127" s="557"/>
      <c r="DC127" s="557"/>
      <c r="DD127" s="557"/>
      <c r="DE127" s="557"/>
    </row>
    <row r="128" spans="1:109" s="558" customFormat="1" ht="24.75" customHeight="1" x14ac:dyDescent="0.2">
      <c r="A128" s="546"/>
      <c r="B128" s="435" t="s">
        <v>378</v>
      </c>
      <c r="C128" s="547" t="s">
        <v>65</v>
      </c>
      <c r="D128" s="436">
        <v>12</v>
      </c>
      <c r="E128" s="436">
        <v>2</v>
      </c>
      <c r="F128" s="436">
        <v>1</v>
      </c>
      <c r="G128" s="632">
        <v>1</v>
      </c>
      <c r="H128" s="549"/>
      <c r="I128" s="549"/>
      <c r="J128" s="549"/>
      <c r="K128" s="549"/>
      <c r="L128" s="549"/>
      <c r="M128" s="549"/>
      <c r="N128" s="549"/>
      <c r="O128" s="549"/>
      <c r="P128" s="549"/>
      <c r="Q128" s="550">
        <f t="shared" si="78"/>
        <v>4</v>
      </c>
      <c r="R128" s="190" t="s">
        <v>180</v>
      </c>
      <c r="S128" s="740">
        <v>100000</v>
      </c>
      <c r="T128" s="559">
        <v>100000</v>
      </c>
      <c r="U128" s="559">
        <v>100000</v>
      </c>
      <c r="V128" s="559">
        <v>100000</v>
      </c>
      <c r="W128" s="559"/>
      <c r="X128" s="736"/>
      <c r="Y128" s="736"/>
      <c r="Z128" s="736"/>
      <c r="AA128" s="736"/>
      <c r="AB128" s="736"/>
      <c r="AC128" s="736"/>
      <c r="AD128" s="736"/>
      <c r="AE128" s="736"/>
      <c r="AF128" s="477">
        <f t="shared" si="56"/>
        <v>400000</v>
      </c>
      <c r="AG128" s="638">
        <f t="shared" si="80"/>
        <v>200000</v>
      </c>
      <c r="AH128" s="638">
        <f t="shared" si="81"/>
        <v>100000</v>
      </c>
      <c r="AI128" s="638">
        <f t="shared" si="92"/>
        <v>100000</v>
      </c>
      <c r="AJ128" s="638">
        <f t="shared" si="92"/>
        <v>0</v>
      </c>
      <c r="AK128" s="638">
        <f t="shared" si="92"/>
        <v>0</v>
      </c>
      <c r="AL128" s="638">
        <f t="shared" si="92"/>
        <v>0</v>
      </c>
      <c r="AM128" s="638">
        <f t="shared" si="92"/>
        <v>0</v>
      </c>
      <c r="AN128" s="638">
        <f t="shared" si="92"/>
        <v>0</v>
      </c>
      <c r="AO128" s="638">
        <f t="shared" si="92"/>
        <v>0</v>
      </c>
      <c r="AP128" s="638">
        <f t="shared" si="92"/>
        <v>0</v>
      </c>
      <c r="AQ128" s="638">
        <f t="shared" si="92"/>
        <v>0</v>
      </c>
      <c r="AR128" s="638">
        <f t="shared" si="92"/>
        <v>0</v>
      </c>
      <c r="AS128" s="639">
        <f t="shared" si="58"/>
        <v>400000</v>
      </c>
      <c r="AT128" s="638"/>
      <c r="AU128" s="638"/>
      <c r="AV128" s="638"/>
      <c r="AW128" s="638"/>
      <c r="AX128" s="638"/>
      <c r="AY128" s="638"/>
      <c r="AZ128" s="638"/>
      <c r="BA128" s="638"/>
      <c r="BB128" s="638"/>
      <c r="BC128" s="638"/>
      <c r="BD128" s="638"/>
      <c r="BE128" s="638"/>
      <c r="BF128" s="582">
        <f t="shared" si="62"/>
        <v>0</v>
      </c>
      <c r="BG128" s="480">
        <f t="shared" si="63"/>
        <v>0</v>
      </c>
      <c r="BH128" s="481">
        <f t="shared" si="64"/>
        <v>1200000</v>
      </c>
      <c r="BI128" s="482">
        <f t="shared" si="65"/>
        <v>800000</v>
      </c>
      <c r="BJ128" s="483">
        <f t="shared" si="94"/>
        <v>0.33333333333333331</v>
      </c>
      <c r="BK128" s="769"/>
      <c r="BL128" s="556"/>
      <c r="BM128" s="737"/>
      <c r="BN128" s="556"/>
      <c r="BO128" s="672"/>
      <c r="BP128" s="556"/>
      <c r="BQ128" s="556"/>
      <c r="BR128" s="556"/>
      <c r="BS128" s="672"/>
      <c r="BT128" s="556"/>
      <c r="BU128" s="556"/>
      <c r="BV128" s="556"/>
      <c r="BW128" s="672"/>
      <c r="BX128" s="556"/>
      <c r="BY128" s="556"/>
      <c r="BZ128" s="556"/>
      <c r="CA128" s="672"/>
      <c r="CB128" s="556"/>
      <c r="CC128" s="556"/>
      <c r="CD128" s="556"/>
      <c r="CE128" s="672"/>
      <c r="CF128" s="556"/>
      <c r="CG128" s="556"/>
      <c r="CH128" s="556"/>
      <c r="CI128" s="672"/>
      <c r="CJ128" s="556"/>
      <c r="CK128" s="556"/>
      <c r="CL128" s="556"/>
      <c r="CM128" s="672"/>
      <c r="CN128" s="556"/>
      <c r="CO128" s="556"/>
      <c r="CP128" s="556"/>
      <c r="CQ128" s="672"/>
      <c r="CR128" s="556"/>
      <c r="CS128" s="556"/>
      <c r="CT128" s="556"/>
      <c r="CU128" s="557"/>
      <c r="CV128" s="557"/>
      <c r="CW128" s="557"/>
      <c r="CX128" s="557"/>
      <c r="CY128" s="557"/>
      <c r="CZ128" s="557"/>
      <c r="DA128" s="557"/>
      <c r="DB128" s="557"/>
      <c r="DC128" s="557"/>
      <c r="DD128" s="557"/>
      <c r="DE128" s="557"/>
    </row>
    <row r="129" spans="1:109" s="558" customFormat="1" ht="32.25" customHeight="1" x14ac:dyDescent="0.2">
      <c r="A129" s="546"/>
      <c r="B129" s="435" t="s">
        <v>379</v>
      </c>
      <c r="C129" s="547" t="s">
        <v>65</v>
      </c>
      <c r="D129" s="436">
        <v>12</v>
      </c>
      <c r="E129" s="436">
        <v>2</v>
      </c>
      <c r="F129" s="436">
        <v>1</v>
      </c>
      <c r="G129" s="632">
        <v>1</v>
      </c>
      <c r="H129" s="549">
        <v>1</v>
      </c>
      <c r="I129" s="549">
        <v>2</v>
      </c>
      <c r="J129" s="549"/>
      <c r="K129" s="549">
        <v>1</v>
      </c>
      <c r="L129" s="549">
        <v>1</v>
      </c>
      <c r="M129" s="549"/>
      <c r="N129" s="549"/>
      <c r="O129" s="549">
        <v>2</v>
      </c>
      <c r="P129" s="549">
        <v>1</v>
      </c>
      <c r="Q129" s="550">
        <f t="shared" si="78"/>
        <v>12</v>
      </c>
      <c r="R129" s="190" t="s">
        <v>180</v>
      </c>
      <c r="S129" s="740">
        <v>100000</v>
      </c>
      <c r="T129" s="559">
        <v>100000</v>
      </c>
      <c r="U129" s="559">
        <v>100000</v>
      </c>
      <c r="V129" s="559">
        <v>100000</v>
      </c>
      <c r="W129" s="559">
        <v>100000</v>
      </c>
      <c r="X129" s="559">
        <v>100000</v>
      </c>
      <c r="Y129" s="736"/>
      <c r="Z129" s="736">
        <v>100000</v>
      </c>
      <c r="AA129" s="736">
        <v>100000</v>
      </c>
      <c r="AB129" s="736"/>
      <c r="AC129" s="736"/>
      <c r="AD129" s="736">
        <v>100000</v>
      </c>
      <c r="AE129" s="736">
        <v>100000</v>
      </c>
      <c r="AF129" s="477">
        <f t="shared" si="56"/>
        <v>1200000</v>
      </c>
      <c r="AG129" s="638">
        <f t="shared" si="80"/>
        <v>200000</v>
      </c>
      <c r="AH129" s="638">
        <f t="shared" si="81"/>
        <v>100000</v>
      </c>
      <c r="AI129" s="638">
        <f t="shared" si="92"/>
        <v>100000</v>
      </c>
      <c r="AJ129" s="638">
        <f t="shared" si="92"/>
        <v>100000</v>
      </c>
      <c r="AK129" s="638">
        <f t="shared" si="92"/>
        <v>200000</v>
      </c>
      <c r="AL129" s="638">
        <f t="shared" si="92"/>
        <v>0</v>
      </c>
      <c r="AM129" s="638">
        <f t="shared" si="92"/>
        <v>100000</v>
      </c>
      <c r="AN129" s="638">
        <f t="shared" si="92"/>
        <v>100000</v>
      </c>
      <c r="AO129" s="638">
        <f t="shared" si="92"/>
        <v>0</v>
      </c>
      <c r="AP129" s="638">
        <f t="shared" si="92"/>
        <v>0</v>
      </c>
      <c r="AQ129" s="638">
        <f t="shared" si="92"/>
        <v>200000</v>
      </c>
      <c r="AR129" s="638">
        <f t="shared" si="92"/>
        <v>100000</v>
      </c>
      <c r="AS129" s="639">
        <f t="shared" si="58"/>
        <v>1200000</v>
      </c>
      <c r="AT129" s="638"/>
      <c r="AU129" s="638"/>
      <c r="AV129" s="638"/>
      <c r="AW129" s="638"/>
      <c r="AX129" s="638"/>
      <c r="AY129" s="638"/>
      <c r="AZ129" s="638"/>
      <c r="BA129" s="638"/>
      <c r="BB129" s="638"/>
      <c r="BC129" s="638"/>
      <c r="BD129" s="638"/>
      <c r="BE129" s="638"/>
      <c r="BF129" s="582">
        <f t="shared" si="62"/>
        <v>0</v>
      </c>
      <c r="BG129" s="480">
        <f t="shared" si="63"/>
        <v>0</v>
      </c>
      <c r="BH129" s="481">
        <f t="shared" si="64"/>
        <v>1200000</v>
      </c>
      <c r="BI129" s="482">
        <f t="shared" si="65"/>
        <v>0</v>
      </c>
      <c r="BJ129" s="483">
        <f t="shared" si="94"/>
        <v>1</v>
      </c>
      <c r="BK129" s="769"/>
      <c r="BL129" s="556"/>
      <c r="BM129" s="737"/>
      <c r="BN129" s="556"/>
      <c r="BO129" s="672"/>
      <c r="BP129" s="556"/>
      <c r="BQ129" s="556"/>
      <c r="BR129" s="556"/>
      <c r="BS129" s="672"/>
      <c r="BT129" s="556"/>
      <c r="BU129" s="556"/>
      <c r="BV129" s="556"/>
      <c r="BW129" s="672"/>
      <c r="BX129" s="556"/>
      <c r="BY129" s="556"/>
      <c r="BZ129" s="556"/>
      <c r="CA129" s="672"/>
      <c r="CB129" s="556"/>
      <c r="CC129" s="556"/>
      <c r="CD129" s="556"/>
      <c r="CE129" s="672"/>
      <c r="CF129" s="556"/>
      <c r="CG129" s="556"/>
      <c r="CH129" s="556"/>
      <c r="CI129" s="672"/>
      <c r="CJ129" s="556"/>
      <c r="CK129" s="556"/>
      <c r="CL129" s="556"/>
      <c r="CM129" s="672"/>
      <c r="CN129" s="556"/>
      <c r="CO129" s="556"/>
      <c r="CP129" s="556"/>
      <c r="CQ129" s="672"/>
      <c r="CR129" s="556"/>
      <c r="CS129" s="556"/>
      <c r="CT129" s="556"/>
      <c r="CU129" s="557"/>
      <c r="CV129" s="557"/>
      <c r="CW129" s="557"/>
      <c r="CX129" s="557"/>
      <c r="CY129" s="557"/>
      <c r="CZ129" s="557"/>
      <c r="DA129" s="557"/>
      <c r="DB129" s="557"/>
      <c r="DC129" s="557"/>
      <c r="DD129" s="557"/>
      <c r="DE129" s="557"/>
    </row>
    <row r="130" spans="1:109" s="558" customFormat="1" ht="24.75" customHeight="1" x14ac:dyDescent="0.2">
      <c r="A130" s="546"/>
      <c r="B130" s="435" t="s">
        <v>380</v>
      </c>
      <c r="C130" s="547" t="s">
        <v>65</v>
      </c>
      <c r="D130" s="436">
        <v>12</v>
      </c>
      <c r="E130" s="436">
        <v>2</v>
      </c>
      <c r="F130" s="436">
        <v>1</v>
      </c>
      <c r="G130" s="632">
        <v>1</v>
      </c>
      <c r="H130" s="549">
        <v>1</v>
      </c>
      <c r="I130" s="549">
        <v>2</v>
      </c>
      <c r="J130" s="549"/>
      <c r="K130" s="549">
        <v>1</v>
      </c>
      <c r="L130" s="549">
        <v>1</v>
      </c>
      <c r="M130" s="549"/>
      <c r="N130" s="549"/>
      <c r="O130" s="549">
        <v>2</v>
      </c>
      <c r="P130" s="549">
        <v>1</v>
      </c>
      <c r="Q130" s="550">
        <f t="shared" si="78"/>
        <v>12</v>
      </c>
      <c r="R130" s="190" t="s">
        <v>180</v>
      </c>
      <c r="S130" s="740">
        <v>100000</v>
      </c>
      <c r="T130" s="559">
        <v>100000</v>
      </c>
      <c r="U130" s="559">
        <v>100000</v>
      </c>
      <c r="V130" s="559">
        <v>100000</v>
      </c>
      <c r="W130" s="559">
        <v>100000</v>
      </c>
      <c r="X130" s="559">
        <v>100000</v>
      </c>
      <c r="Y130" s="736"/>
      <c r="Z130" s="736">
        <v>100000</v>
      </c>
      <c r="AA130" s="736">
        <v>100000</v>
      </c>
      <c r="AB130" s="736"/>
      <c r="AC130" s="736"/>
      <c r="AD130" s="736">
        <v>100000</v>
      </c>
      <c r="AE130" s="736">
        <v>100000</v>
      </c>
      <c r="AF130" s="477">
        <f t="shared" si="56"/>
        <v>1200000</v>
      </c>
      <c r="AG130" s="638">
        <f t="shared" si="80"/>
        <v>200000</v>
      </c>
      <c r="AH130" s="638">
        <f t="shared" si="81"/>
        <v>100000</v>
      </c>
      <c r="AI130" s="638">
        <f t="shared" si="92"/>
        <v>100000</v>
      </c>
      <c r="AJ130" s="638">
        <f t="shared" si="92"/>
        <v>100000</v>
      </c>
      <c r="AK130" s="638">
        <f t="shared" si="92"/>
        <v>200000</v>
      </c>
      <c r="AL130" s="638">
        <f t="shared" si="92"/>
        <v>0</v>
      </c>
      <c r="AM130" s="638">
        <f t="shared" si="92"/>
        <v>100000</v>
      </c>
      <c r="AN130" s="638">
        <f t="shared" si="92"/>
        <v>100000</v>
      </c>
      <c r="AO130" s="638">
        <f t="shared" si="92"/>
        <v>0</v>
      </c>
      <c r="AP130" s="638">
        <f t="shared" si="92"/>
        <v>0</v>
      </c>
      <c r="AQ130" s="638">
        <f t="shared" si="92"/>
        <v>200000</v>
      </c>
      <c r="AR130" s="638">
        <f t="shared" si="92"/>
        <v>100000</v>
      </c>
      <c r="AS130" s="639">
        <f t="shared" si="58"/>
        <v>1200000</v>
      </c>
      <c r="AT130" s="638"/>
      <c r="AU130" s="638"/>
      <c r="AV130" s="638"/>
      <c r="AW130" s="638"/>
      <c r="AX130" s="638"/>
      <c r="AY130" s="638"/>
      <c r="AZ130" s="638"/>
      <c r="BA130" s="638"/>
      <c r="BB130" s="638"/>
      <c r="BC130" s="638"/>
      <c r="BD130" s="638"/>
      <c r="BE130" s="638"/>
      <c r="BF130" s="582">
        <f t="shared" si="62"/>
        <v>0</v>
      </c>
      <c r="BG130" s="480">
        <f t="shared" si="63"/>
        <v>0</v>
      </c>
      <c r="BH130" s="481">
        <f t="shared" si="64"/>
        <v>1200000</v>
      </c>
      <c r="BI130" s="482">
        <f t="shared" si="65"/>
        <v>0</v>
      </c>
      <c r="BJ130" s="483">
        <f t="shared" si="94"/>
        <v>1</v>
      </c>
      <c r="BK130" s="769"/>
      <c r="BL130" s="556"/>
      <c r="BM130" s="737"/>
      <c r="BN130" s="556"/>
      <c r="BO130" s="672"/>
      <c r="BP130" s="556"/>
      <c r="BQ130" s="556"/>
      <c r="BR130" s="556"/>
      <c r="BS130" s="672"/>
      <c r="BT130" s="556"/>
      <c r="BU130" s="556"/>
      <c r="BV130" s="556"/>
      <c r="BW130" s="672"/>
      <c r="BX130" s="556"/>
      <c r="BY130" s="556"/>
      <c r="BZ130" s="556"/>
      <c r="CA130" s="672"/>
      <c r="CB130" s="556"/>
      <c r="CC130" s="556"/>
      <c r="CD130" s="556"/>
      <c r="CE130" s="672"/>
      <c r="CF130" s="556"/>
      <c r="CG130" s="556"/>
      <c r="CH130" s="556"/>
      <c r="CI130" s="672"/>
      <c r="CJ130" s="556"/>
      <c r="CK130" s="556"/>
      <c r="CL130" s="556"/>
      <c r="CM130" s="672"/>
      <c r="CN130" s="556"/>
      <c r="CO130" s="556"/>
      <c r="CP130" s="556"/>
      <c r="CQ130" s="672"/>
      <c r="CR130" s="556"/>
      <c r="CS130" s="556"/>
      <c r="CT130" s="556"/>
      <c r="CU130" s="557"/>
      <c r="CV130" s="557"/>
      <c r="CW130" s="557"/>
      <c r="CX130" s="557"/>
      <c r="CY130" s="557"/>
      <c r="CZ130" s="557"/>
      <c r="DA130" s="557"/>
      <c r="DB130" s="557"/>
      <c r="DC130" s="557"/>
      <c r="DD130" s="557"/>
      <c r="DE130" s="557"/>
    </row>
    <row r="131" spans="1:109" s="558" customFormat="1" ht="32.25" customHeight="1" x14ac:dyDescent="0.2">
      <c r="A131" s="546"/>
      <c r="B131" s="435" t="s">
        <v>381</v>
      </c>
      <c r="C131" s="547" t="s">
        <v>65</v>
      </c>
      <c r="D131" s="436">
        <v>12</v>
      </c>
      <c r="E131" s="436">
        <v>2</v>
      </c>
      <c r="F131" s="436">
        <v>1</v>
      </c>
      <c r="G131" s="436">
        <v>1</v>
      </c>
      <c r="H131" s="549">
        <v>1</v>
      </c>
      <c r="I131" s="549">
        <v>2</v>
      </c>
      <c r="J131" s="549"/>
      <c r="K131" s="549">
        <v>1</v>
      </c>
      <c r="L131" s="549">
        <v>1</v>
      </c>
      <c r="M131" s="549"/>
      <c r="N131" s="549"/>
      <c r="O131" s="549">
        <v>2</v>
      </c>
      <c r="P131" s="549">
        <v>1</v>
      </c>
      <c r="Q131" s="550">
        <f t="shared" si="78"/>
        <v>12</v>
      </c>
      <c r="R131" s="190" t="s">
        <v>180</v>
      </c>
      <c r="S131" s="740">
        <v>100000</v>
      </c>
      <c r="T131" s="559">
        <v>100000</v>
      </c>
      <c r="U131" s="559">
        <v>100000</v>
      </c>
      <c r="V131" s="559">
        <v>100000</v>
      </c>
      <c r="W131" s="559">
        <v>100000</v>
      </c>
      <c r="X131" s="559">
        <v>100000</v>
      </c>
      <c r="Y131" s="736"/>
      <c r="Z131" s="736">
        <v>100000</v>
      </c>
      <c r="AA131" s="736">
        <v>100000</v>
      </c>
      <c r="AB131" s="736"/>
      <c r="AC131" s="736"/>
      <c r="AD131" s="736">
        <v>100000</v>
      </c>
      <c r="AE131" s="736">
        <v>100000</v>
      </c>
      <c r="AF131" s="477">
        <f t="shared" si="56"/>
        <v>1200000</v>
      </c>
      <c r="AG131" s="638">
        <f t="shared" si="80"/>
        <v>200000</v>
      </c>
      <c r="AH131" s="638">
        <f t="shared" si="81"/>
        <v>100000</v>
      </c>
      <c r="AI131" s="638">
        <f t="shared" si="92"/>
        <v>100000</v>
      </c>
      <c r="AJ131" s="638">
        <f t="shared" si="92"/>
        <v>100000</v>
      </c>
      <c r="AK131" s="638">
        <f t="shared" si="92"/>
        <v>200000</v>
      </c>
      <c r="AL131" s="638">
        <f t="shared" si="92"/>
        <v>0</v>
      </c>
      <c r="AM131" s="638">
        <f t="shared" si="92"/>
        <v>100000</v>
      </c>
      <c r="AN131" s="638">
        <f t="shared" si="92"/>
        <v>100000</v>
      </c>
      <c r="AO131" s="638">
        <f t="shared" si="92"/>
        <v>0</v>
      </c>
      <c r="AP131" s="638">
        <f t="shared" si="92"/>
        <v>0</v>
      </c>
      <c r="AQ131" s="638">
        <f t="shared" si="92"/>
        <v>200000</v>
      </c>
      <c r="AR131" s="638">
        <f t="shared" si="92"/>
        <v>100000</v>
      </c>
      <c r="AS131" s="639">
        <f t="shared" si="58"/>
        <v>1200000</v>
      </c>
      <c r="AT131" s="638"/>
      <c r="AU131" s="638"/>
      <c r="AV131" s="638"/>
      <c r="AW131" s="638"/>
      <c r="AX131" s="638"/>
      <c r="AY131" s="638"/>
      <c r="AZ131" s="638"/>
      <c r="BA131" s="638"/>
      <c r="BB131" s="638"/>
      <c r="BC131" s="638"/>
      <c r="BD131" s="638"/>
      <c r="BE131" s="638"/>
      <c r="BF131" s="582">
        <f t="shared" si="62"/>
        <v>0</v>
      </c>
      <c r="BG131" s="480">
        <f t="shared" si="63"/>
        <v>0</v>
      </c>
      <c r="BH131" s="481">
        <f t="shared" si="64"/>
        <v>1200000</v>
      </c>
      <c r="BI131" s="482">
        <f t="shared" si="65"/>
        <v>0</v>
      </c>
      <c r="BJ131" s="483">
        <f t="shared" si="94"/>
        <v>1</v>
      </c>
      <c r="BK131" s="769"/>
      <c r="BL131" s="556"/>
      <c r="BM131" s="737"/>
      <c r="BN131" s="556"/>
      <c r="BO131" s="672"/>
      <c r="BP131" s="556"/>
      <c r="BQ131" s="556"/>
      <c r="BR131" s="556"/>
      <c r="BS131" s="672"/>
      <c r="BT131" s="556"/>
      <c r="BU131" s="556"/>
      <c r="BV131" s="556"/>
      <c r="BW131" s="672"/>
      <c r="BX131" s="556"/>
      <c r="BY131" s="556"/>
      <c r="BZ131" s="556"/>
      <c r="CA131" s="672"/>
      <c r="CB131" s="556"/>
      <c r="CC131" s="556"/>
      <c r="CD131" s="556"/>
      <c r="CE131" s="672"/>
      <c r="CF131" s="556"/>
      <c r="CG131" s="556"/>
      <c r="CH131" s="556"/>
      <c r="CI131" s="672"/>
      <c r="CJ131" s="556"/>
      <c r="CK131" s="556"/>
      <c r="CL131" s="556"/>
      <c r="CM131" s="672"/>
      <c r="CN131" s="556"/>
      <c r="CO131" s="556"/>
      <c r="CP131" s="556"/>
      <c r="CQ131" s="672"/>
      <c r="CR131" s="556"/>
      <c r="CS131" s="556"/>
      <c r="CT131" s="556"/>
      <c r="CU131" s="557"/>
      <c r="CV131" s="557"/>
      <c r="CW131" s="557"/>
      <c r="CX131" s="557"/>
      <c r="CY131" s="557"/>
      <c r="CZ131" s="557"/>
      <c r="DA131" s="557"/>
      <c r="DB131" s="557"/>
      <c r="DC131" s="557"/>
      <c r="DD131" s="557"/>
      <c r="DE131" s="557"/>
    </row>
    <row r="132" spans="1:109" s="558" customFormat="1" ht="32.25" customHeight="1" x14ac:dyDescent="0.2">
      <c r="A132" s="546"/>
      <c r="B132" s="435" t="s">
        <v>382</v>
      </c>
      <c r="C132" s="547" t="s">
        <v>65</v>
      </c>
      <c r="D132" s="436">
        <v>12</v>
      </c>
      <c r="E132" s="436">
        <v>2</v>
      </c>
      <c r="F132" s="436">
        <v>1</v>
      </c>
      <c r="G132" s="436">
        <v>1</v>
      </c>
      <c r="H132" s="549">
        <v>1</v>
      </c>
      <c r="I132" s="549">
        <v>2</v>
      </c>
      <c r="J132" s="549"/>
      <c r="K132" s="549">
        <v>1</v>
      </c>
      <c r="L132" s="549">
        <v>1</v>
      </c>
      <c r="M132" s="549"/>
      <c r="N132" s="549"/>
      <c r="O132" s="549">
        <v>2</v>
      </c>
      <c r="P132" s="549">
        <v>1</v>
      </c>
      <c r="Q132" s="550">
        <f t="shared" si="78"/>
        <v>12</v>
      </c>
      <c r="R132" s="190" t="s">
        <v>180</v>
      </c>
      <c r="S132" s="740">
        <v>100000</v>
      </c>
      <c r="T132" s="559">
        <v>100000</v>
      </c>
      <c r="U132" s="559">
        <v>100000</v>
      </c>
      <c r="V132" s="559">
        <v>100000</v>
      </c>
      <c r="W132" s="559">
        <v>100000</v>
      </c>
      <c r="X132" s="559">
        <v>100000</v>
      </c>
      <c r="Y132" s="736"/>
      <c r="Z132" s="736">
        <v>100000</v>
      </c>
      <c r="AA132" s="736">
        <v>100000</v>
      </c>
      <c r="AB132" s="736"/>
      <c r="AC132" s="736"/>
      <c r="AD132" s="736">
        <v>100000</v>
      </c>
      <c r="AE132" s="736">
        <v>100000</v>
      </c>
      <c r="AF132" s="477">
        <f t="shared" si="56"/>
        <v>1200000</v>
      </c>
      <c r="AG132" s="638">
        <f t="shared" si="80"/>
        <v>200000</v>
      </c>
      <c r="AH132" s="638">
        <f t="shared" si="81"/>
        <v>100000</v>
      </c>
      <c r="AI132" s="638">
        <f t="shared" ref="AI132:AR134" si="95">V132*G132</f>
        <v>100000</v>
      </c>
      <c r="AJ132" s="638">
        <f t="shared" si="95"/>
        <v>100000</v>
      </c>
      <c r="AK132" s="638">
        <f t="shared" si="95"/>
        <v>200000</v>
      </c>
      <c r="AL132" s="638">
        <f t="shared" si="95"/>
        <v>0</v>
      </c>
      <c r="AM132" s="638">
        <f t="shared" si="95"/>
        <v>100000</v>
      </c>
      <c r="AN132" s="638">
        <f t="shared" si="95"/>
        <v>100000</v>
      </c>
      <c r="AO132" s="638">
        <f t="shared" si="95"/>
        <v>0</v>
      </c>
      <c r="AP132" s="638">
        <f t="shared" si="95"/>
        <v>0</v>
      </c>
      <c r="AQ132" s="638">
        <f t="shared" si="95"/>
        <v>200000</v>
      </c>
      <c r="AR132" s="638">
        <f t="shared" si="95"/>
        <v>100000</v>
      </c>
      <c r="AS132" s="639">
        <f t="shared" si="58"/>
        <v>1200000</v>
      </c>
      <c r="AT132" s="638"/>
      <c r="AU132" s="638"/>
      <c r="AV132" s="638"/>
      <c r="AW132" s="638"/>
      <c r="AX132" s="638"/>
      <c r="AY132" s="638"/>
      <c r="AZ132" s="638"/>
      <c r="BA132" s="638"/>
      <c r="BB132" s="638"/>
      <c r="BC132" s="638"/>
      <c r="BD132" s="638"/>
      <c r="BE132" s="638"/>
      <c r="BF132" s="582">
        <f t="shared" si="62"/>
        <v>0</v>
      </c>
      <c r="BG132" s="480">
        <f t="shared" si="63"/>
        <v>0</v>
      </c>
      <c r="BH132" s="481">
        <f t="shared" si="64"/>
        <v>1200000</v>
      </c>
      <c r="BI132" s="482">
        <f t="shared" si="65"/>
        <v>0</v>
      </c>
      <c r="BJ132" s="483">
        <f t="shared" si="94"/>
        <v>1</v>
      </c>
      <c r="BK132" s="769"/>
      <c r="BL132" s="556"/>
      <c r="BM132" s="737"/>
      <c r="BN132" s="556"/>
      <c r="BO132" s="672"/>
      <c r="BP132" s="556"/>
      <c r="BQ132" s="556"/>
      <c r="BR132" s="556"/>
      <c r="BS132" s="672"/>
      <c r="BT132" s="556"/>
      <c r="BU132" s="556"/>
      <c r="BV132" s="556"/>
      <c r="BW132" s="672"/>
      <c r="BX132" s="556"/>
      <c r="BY132" s="556"/>
      <c r="BZ132" s="556"/>
      <c r="CA132" s="672"/>
      <c r="CB132" s="556"/>
      <c r="CC132" s="556"/>
      <c r="CD132" s="556"/>
      <c r="CE132" s="672"/>
      <c r="CF132" s="556"/>
      <c r="CG132" s="556"/>
      <c r="CH132" s="556"/>
      <c r="CI132" s="672"/>
      <c r="CJ132" s="556"/>
      <c r="CK132" s="556"/>
      <c r="CL132" s="556"/>
      <c r="CM132" s="672"/>
      <c r="CN132" s="556"/>
      <c r="CO132" s="556"/>
      <c r="CP132" s="556"/>
      <c r="CQ132" s="672"/>
      <c r="CR132" s="556"/>
      <c r="CS132" s="556"/>
      <c r="CT132" s="556"/>
      <c r="CU132" s="557"/>
      <c r="CV132" s="557"/>
      <c r="CW132" s="557"/>
      <c r="CX132" s="557"/>
      <c r="CY132" s="557"/>
      <c r="CZ132" s="557"/>
      <c r="DA132" s="557"/>
      <c r="DB132" s="557"/>
      <c r="DC132" s="557"/>
      <c r="DD132" s="557"/>
      <c r="DE132" s="557"/>
    </row>
    <row r="133" spans="1:109" s="558" customFormat="1" ht="24.75" customHeight="1" x14ac:dyDescent="0.2">
      <c r="A133" s="546"/>
      <c r="B133" s="435" t="s">
        <v>383</v>
      </c>
      <c r="C133" s="547" t="s">
        <v>65</v>
      </c>
      <c r="D133" s="436">
        <v>12</v>
      </c>
      <c r="E133" s="436">
        <v>2</v>
      </c>
      <c r="F133" s="436">
        <v>1</v>
      </c>
      <c r="G133" s="436">
        <v>1</v>
      </c>
      <c r="H133" s="549">
        <v>1</v>
      </c>
      <c r="I133" s="549">
        <v>2</v>
      </c>
      <c r="J133" s="549"/>
      <c r="K133" s="549">
        <v>1</v>
      </c>
      <c r="L133" s="549">
        <v>1</v>
      </c>
      <c r="M133" s="549"/>
      <c r="N133" s="549"/>
      <c r="O133" s="549">
        <v>2</v>
      </c>
      <c r="P133" s="549">
        <v>1</v>
      </c>
      <c r="Q133" s="550">
        <f t="shared" si="78"/>
        <v>12</v>
      </c>
      <c r="R133" s="190" t="s">
        <v>180</v>
      </c>
      <c r="S133" s="740">
        <v>100000</v>
      </c>
      <c r="T133" s="559">
        <v>100000</v>
      </c>
      <c r="U133" s="559">
        <v>100000</v>
      </c>
      <c r="V133" s="559">
        <v>100000</v>
      </c>
      <c r="W133" s="559">
        <v>100000</v>
      </c>
      <c r="X133" s="559">
        <v>100000</v>
      </c>
      <c r="Y133" s="736"/>
      <c r="Z133" s="736">
        <v>100000</v>
      </c>
      <c r="AA133" s="736">
        <v>100000</v>
      </c>
      <c r="AB133" s="736"/>
      <c r="AC133" s="736"/>
      <c r="AD133" s="736">
        <v>100000</v>
      </c>
      <c r="AE133" s="736">
        <v>100000</v>
      </c>
      <c r="AF133" s="477">
        <f t="shared" si="56"/>
        <v>1200000</v>
      </c>
      <c r="AG133" s="638">
        <f t="shared" si="80"/>
        <v>200000</v>
      </c>
      <c r="AH133" s="638">
        <f t="shared" si="81"/>
        <v>100000</v>
      </c>
      <c r="AI133" s="638">
        <f t="shared" si="95"/>
        <v>100000</v>
      </c>
      <c r="AJ133" s="638">
        <f t="shared" si="95"/>
        <v>100000</v>
      </c>
      <c r="AK133" s="638">
        <f t="shared" si="95"/>
        <v>200000</v>
      </c>
      <c r="AL133" s="638">
        <f t="shared" si="95"/>
        <v>0</v>
      </c>
      <c r="AM133" s="638">
        <f t="shared" si="95"/>
        <v>100000</v>
      </c>
      <c r="AN133" s="638">
        <f t="shared" si="95"/>
        <v>100000</v>
      </c>
      <c r="AO133" s="638">
        <f t="shared" si="95"/>
        <v>0</v>
      </c>
      <c r="AP133" s="638">
        <f t="shared" si="95"/>
        <v>0</v>
      </c>
      <c r="AQ133" s="638">
        <f t="shared" si="95"/>
        <v>200000</v>
      </c>
      <c r="AR133" s="638">
        <f t="shared" si="95"/>
        <v>100000</v>
      </c>
      <c r="AS133" s="639">
        <f t="shared" si="58"/>
        <v>1200000</v>
      </c>
      <c r="AT133" s="638"/>
      <c r="AU133" s="638"/>
      <c r="AV133" s="638"/>
      <c r="AW133" s="638"/>
      <c r="AX133" s="638"/>
      <c r="AY133" s="638"/>
      <c r="AZ133" s="638"/>
      <c r="BA133" s="638"/>
      <c r="BB133" s="638"/>
      <c r="BC133" s="638"/>
      <c r="BD133" s="638"/>
      <c r="BE133" s="638"/>
      <c r="BF133" s="582">
        <f t="shared" si="62"/>
        <v>0</v>
      </c>
      <c r="BG133" s="480">
        <f t="shared" si="63"/>
        <v>0</v>
      </c>
      <c r="BH133" s="481">
        <f t="shared" si="64"/>
        <v>1200000</v>
      </c>
      <c r="BI133" s="482">
        <f t="shared" si="65"/>
        <v>0</v>
      </c>
      <c r="BJ133" s="483">
        <f t="shared" si="94"/>
        <v>1</v>
      </c>
      <c r="BK133" s="769"/>
      <c r="BL133" s="556"/>
      <c r="BM133" s="737"/>
      <c r="BN133" s="556"/>
      <c r="BO133" s="672"/>
      <c r="BP133" s="556"/>
      <c r="BQ133" s="556"/>
      <c r="BR133" s="556"/>
      <c r="BS133" s="672"/>
      <c r="BT133" s="556"/>
      <c r="BU133" s="556"/>
      <c r="BV133" s="556"/>
      <c r="BW133" s="672"/>
      <c r="BX133" s="556"/>
      <c r="BY133" s="556"/>
      <c r="BZ133" s="556"/>
      <c r="CA133" s="672"/>
      <c r="CB133" s="556"/>
      <c r="CC133" s="556"/>
      <c r="CD133" s="556"/>
      <c r="CE133" s="672"/>
      <c r="CF133" s="556"/>
      <c r="CG133" s="556"/>
      <c r="CH133" s="556"/>
      <c r="CI133" s="672"/>
      <c r="CJ133" s="556"/>
      <c r="CK133" s="556"/>
      <c r="CL133" s="556"/>
      <c r="CM133" s="672"/>
      <c r="CN133" s="556"/>
      <c r="CO133" s="556"/>
      <c r="CP133" s="556"/>
      <c r="CQ133" s="672"/>
      <c r="CR133" s="556"/>
      <c r="CS133" s="556"/>
      <c r="CT133" s="556"/>
      <c r="CU133" s="557"/>
      <c r="CV133" s="557"/>
      <c r="CW133" s="557"/>
      <c r="CX133" s="557"/>
      <c r="CY133" s="557"/>
      <c r="CZ133" s="557"/>
      <c r="DA133" s="557"/>
      <c r="DB133" s="557"/>
      <c r="DC133" s="557"/>
      <c r="DD133" s="557"/>
      <c r="DE133" s="557"/>
    </row>
    <row r="134" spans="1:109" s="558" customFormat="1" ht="32.25" customHeight="1" x14ac:dyDescent="0.2">
      <c r="A134" s="546"/>
      <c r="B134" s="366" t="s">
        <v>384</v>
      </c>
      <c r="C134" s="547" t="s">
        <v>65</v>
      </c>
      <c r="D134" s="436">
        <v>12</v>
      </c>
      <c r="E134" s="436">
        <v>2</v>
      </c>
      <c r="F134" s="436">
        <v>1</v>
      </c>
      <c r="G134" s="436">
        <v>1</v>
      </c>
      <c r="H134" s="549">
        <v>1</v>
      </c>
      <c r="I134" s="549">
        <v>2</v>
      </c>
      <c r="J134" s="549"/>
      <c r="K134" s="549">
        <v>1</v>
      </c>
      <c r="L134" s="549">
        <v>1</v>
      </c>
      <c r="M134" s="549"/>
      <c r="N134" s="549"/>
      <c r="O134" s="549">
        <v>2</v>
      </c>
      <c r="P134" s="549">
        <v>1</v>
      </c>
      <c r="Q134" s="550">
        <f t="shared" si="78"/>
        <v>12</v>
      </c>
      <c r="R134" s="190" t="s">
        <v>180</v>
      </c>
      <c r="S134" s="740">
        <v>100000</v>
      </c>
      <c r="T134" s="559">
        <v>100000</v>
      </c>
      <c r="U134" s="559">
        <v>100000</v>
      </c>
      <c r="V134" s="559">
        <v>100000</v>
      </c>
      <c r="W134" s="559">
        <v>100000</v>
      </c>
      <c r="X134" s="559">
        <v>100000</v>
      </c>
      <c r="Y134" s="736"/>
      <c r="Z134" s="736">
        <v>100000</v>
      </c>
      <c r="AA134" s="736">
        <v>100000</v>
      </c>
      <c r="AB134" s="736"/>
      <c r="AC134" s="736"/>
      <c r="AD134" s="736">
        <v>100000</v>
      </c>
      <c r="AE134" s="736">
        <v>100000</v>
      </c>
      <c r="AF134" s="477">
        <f t="shared" si="56"/>
        <v>1200000</v>
      </c>
      <c r="AG134" s="638">
        <f t="shared" si="80"/>
        <v>200000</v>
      </c>
      <c r="AH134" s="638">
        <f t="shared" si="81"/>
        <v>100000</v>
      </c>
      <c r="AI134" s="638">
        <f t="shared" si="95"/>
        <v>100000</v>
      </c>
      <c r="AJ134" s="638">
        <f t="shared" si="95"/>
        <v>100000</v>
      </c>
      <c r="AK134" s="638">
        <f t="shared" si="95"/>
        <v>200000</v>
      </c>
      <c r="AL134" s="638">
        <f t="shared" si="95"/>
        <v>0</v>
      </c>
      <c r="AM134" s="638">
        <f t="shared" si="95"/>
        <v>100000</v>
      </c>
      <c r="AN134" s="638">
        <f t="shared" si="95"/>
        <v>100000</v>
      </c>
      <c r="AO134" s="638">
        <f t="shared" si="95"/>
        <v>0</v>
      </c>
      <c r="AP134" s="638">
        <f t="shared" si="95"/>
        <v>0</v>
      </c>
      <c r="AQ134" s="638">
        <f t="shared" si="95"/>
        <v>200000</v>
      </c>
      <c r="AR134" s="638">
        <f t="shared" si="95"/>
        <v>100000</v>
      </c>
      <c r="AS134" s="639">
        <f t="shared" si="58"/>
        <v>1200000</v>
      </c>
      <c r="AT134" s="638"/>
      <c r="AU134" s="638"/>
      <c r="AV134" s="638"/>
      <c r="AW134" s="638"/>
      <c r="AX134" s="638"/>
      <c r="AY134" s="638"/>
      <c r="AZ134" s="638"/>
      <c r="BA134" s="638"/>
      <c r="BB134" s="638"/>
      <c r="BC134" s="638"/>
      <c r="BD134" s="638"/>
      <c r="BE134" s="638"/>
      <c r="BF134" s="582">
        <f t="shared" si="62"/>
        <v>0</v>
      </c>
      <c r="BG134" s="480">
        <f t="shared" si="63"/>
        <v>0</v>
      </c>
      <c r="BH134" s="481">
        <f t="shared" si="64"/>
        <v>1200000</v>
      </c>
      <c r="BI134" s="482">
        <f t="shared" si="65"/>
        <v>0</v>
      </c>
      <c r="BJ134" s="483">
        <f t="shared" si="94"/>
        <v>1</v>
      </c>
      <c r="BK134" s="769"/>
      <c r="BL134" s="556"/>
      <c r="BM134" s="737"/>
      <c r="BN134" s="556"/>
      <c r="BO134" s="672"/>
      <c r="BP134" s="556"/>
      <c r="BQ134" s="556"/>
      <c r="BR134" s="556"/>
      <c r="BS134" s="672"/>
      <c r="BT134" s="556"/>
      <c r="BU134" s="556"/>
      <c r="BV134" s="556"/>
      <c r="BW134" s="672"/>
      <c r="BX134" s="556"/>
      <c r="BY134" s="556"/>
      <c r="BZ134" s="556"/>
      <c r="CA134" s="672"/>
      <c r="CB134" s="556"/>
      <c r="CC134" s="556"/>
      <c r="CD134" s="556"/>
      <c r="CE134" s="672"/>
      <c r="CF134" s="556"/>
      <c r="CG134" s="556"/>
      <c r="CH134" s="556"/>
      <c r="CI134" s="672"/>
      <c r="CJ134" s="556"/>
      <c r="CK134" s="556"/>
      <c r="CL134" s="556"/>
      <c r="CM134" s="672"/>
      <c r="CN134" s="556"/>
      <c r="CO134" s="556"/>
      <c r="CP134" s="556"/>
      <c r="CQ134" s="672"/>
      <c r="CR134" s="556"/>
      <c r="CS134" s="556"/>
      <c r="CT134" s="556"/>
      <c r="CU134" s="557"/>
      <c r="CV134" s="557"/>
      <c r="CW134" s="557"/>
      <c r="CX134" s="557"/>
      <c r="CY134" s="557"/>
      <c r="CZ134" s="557"/>
      <c r="DA134" s="557"/>
      <c r="DB134" s="557"/>
      <c r="DC134" s="557"/>
      <c r="DD134" s="557"/>
      <c r="DE134" s="557"/>
    </row>
    <row r="135" spans="1:109" s="558" customFormat="1" ht="24.75" customHeight="1" x14ac:dyDescent="0.2">
      <c r="A135" s="546"/>
      <c r="B135" s="435" t="s">
        <v>567</v>
      </c>
      <c r="C135" s="547" t="s">
        <v>65</v>
      </c>
      <c r="D135" s="436">
        <v>12</v>
      </c>
      <c r="E135" s="436">
        <v>2</v>
      </c>
      <c r="F135" s="436">
        <v>1</v>
      </c>
      <c r="G135" s="436">
        <v>1</v>
      </c>
      <c r="H135" s="549">
        <v>1</v>
      </c>
      <c r="I135" s="549">
        <v>2</v>
      </c>
      <c r="J135" s="549"/>
      <c r="K135" s="549">
        <v>1</v>
      </c>
      <c r="L135" s="549">
        <v>1</v>
      </c>
      <c r="M135" s="549"/>
      <c r="N135" s="549"/>
      <c r="O135" s="549">
        <v>2</v>
      </c>
      <c r="P135" s="549">
        <v>1</v>
      </c>
      <c r="Q135" s="550">
        <f t="shared" si="78"/>
        <v>12</v>
      </c>
      <c r="R135" s="437" t="s">
        <v>180</v>
      </c>
      <c r="S135" s="438">
        <v>350000</v>
      </c>
      <c r="T135" s="559">
        <v>350000</v>
      </c>
      <c r="U135" s="559">
        <v>350000</v>
      </c>
      <c r="V135" s="559">
        <v>350000</v>
      </c>
      <c r="W135" s="736">
        <v>350000</v>
      </c>
      <c r="X135" s="736">
        <v>350000</v>
      </c>
      <c r="Y135" s="736"/>
      <c r="Z135" s="736">
        <v>350000</v>
      </c>
      <c r="AA135" s="736">
        <v>350000</v>
      </c>
      <c r="AB135" s="736"/>
      <c r="AC135" s="736"/>
      <c r="AD135" s="736">
        <v>350000</v>
      </c>
      <c r="AE135" s="736">
        <v>350000</v>
      </c>
      <c r="AF135" s="477">
        <f t="shared" si="56"/>
        <v>4200000</v>
      </c>
      <c r="AG135" s="638">
        <f t="shared" si="80"/>
        <v>700000</v>
      </c>
      <c r="AH135" s="638">
        <f t="shared" si="81"/>
        <v>350000</v>
      </c>
      <c r="AI135" s="638">
        <f t="shared" ref="AI135:AR135" si="96">V135*G135</f>
        <v>350000</v>
      </c>
      <c r="AJ135" s="638">
        <f t="shared" si="96"/>
        <v>350000</v>
      </c>
      <c r="AK135" s="638">
        <f t="shared" si="96"/>
        <v>700000</v>
      </c>
      <c r="AL135" s="638">
        <f t="shared" si="96"/>
        <v>0</v>
      </c>
      <c r="AM135" s="638">
        <f t="shared" si="96"/>
        <v>350000</v>
      </c>
      <c r="AN135" s="638">
        <f t="shared" si="96"/>
        <v>350000</v>
      </c>
      <c r="AO135" s="638">
        <f t="shared" si="96"/>
        <v>0</v>
      </c>
      <c r="AP135" s="638">
        <f t="shared" si="96"/>
        <v>0</v>
      </c>
      <c r="AQ135" s="638">
        <f t="shared" si="96"/>
        <v>700000</v>
      </c>
      <c r="AR135" s="638">
        <f t="shared" si="96"/>
        <v>350000</v>
      </c>
      <c r="AS135" s="639">
        <f t="shared" si="58"/>
        <v>4200000</v>
      </c>
      <c r="AT135" s="638"/>
      <c r="AU135" s="638"/>
      <c r="AV135" s="638"/>
      <c r="AW135" s="638"/>
      <c r="AX135" s="638"/>
      <c r="AY135" s="638"/>
      <c r="AZ135" s="638"/>
      <c r="BA135" s="638"/>
      <c r="BB135" s="638"/>
      <c r="BC135" s="638"/>
      <c r="BD135" s="638"/>
      <c r="BE135" s="638"/>
      <c r="BF135" s="582">
        <f t="shared" si="62"/>
        <v>0</v>
      </c>
      <c r="BG135" s="480">
        <f t="shared" si="63"/>
        <v>0</v>
      </c>
      <c r="BH135" s="481">
        <f t="shared" si="64"/>
        <v>4200000</v>
      </c>
      <c r="BI135" s="482">
        <f t="shared" si="65"/>
        <v>0</v>
      </c>
      <c r="BJ135" s="483">
        <f t="shared" si="94"/>
        <v>1</v>
      </c>
      <c r="BK135" s="769"/>
      <c r="BL135" s="556"/>
      <c r="BM135" s="737"/>
      <c r="BN135" s="556"/>
      <c r="BO135" s="672"/>
      <c r="BP135" s="556"/>
      <c r="BQ135" s="556"/>
      <c r="BR135" s="556"/>
      <c r="BS135" s="672"/>
      <c r="BT135" s="556"/>
      <c r="BU135" s="556"/>
      <c r="BV135" s="556"/>
      <c r="BW135" s="672"/>
      <c r="BX135" s="556"/>
      <c r="BY135" s="556"/>
      <c r="BZ135" s="556"/>
      <c r="CA135" s="672"/>
      <c r="CB135" s="556"/>
      <c r="CC135" s="556"/>
      <c r="CD135" s="556"/>
      <c r="CE135" s="672"/>
      <c r="CF135" s="556"/>
      <c r="CG135" s="556"/>
      <c r="CH135" s="556"/>
      <c r="CI135" s="672"/>
      <c r="CJ135" s="556"/>
      <c r="CK135" s="556"/>
      <c r="CL135" s="556"/>
      <c r="CM135" s="672"/>
      <c r="CN135" s="556"/>
      <c r="CO135" s="556"/>
      <c r="CP135" s="556"/>
      <c r="CQ135" s="672"/>
      <c r="CR135" s="556"/>
      <c r="CS135" s="556"/>
      <c r="CT135" s="556"/>
      <c r="CU135" s="557"/>
      <c r="CV135" s="557"/>
      <c r="CW135" s="557"/>
      <c r="CX135" s="557"/>
      <c r="CY135" s="557"/>
      <c r="CZ135" s="557"/>
      <c r="DA135" s="557"/>
      <c r="DB135" s="557"/>
      <c r="DC135" s="557"/>
      <c r="DD135" s="557"/>
      <c r="DE135" s="557"/>
    </row>
    <row r="136" spans="1:109" s="558" customFormat="1" ht="24.75" customHeight="1" x14ac:dyDescent="0.2">
      <c r="A136" s="546"/>
      <c r="B136" s="442" t="s">
        <v>574</v>
      </c>
      <c r="C136" s="547"/>
      <c r="D136" s="436"/>
      <c r="E136" s="548"/>
      <c r="F136" s="549"/>
      <c r="G136" s="632"/>
      <c r="H136" s="549"/>
      <c r="I136" s="549"/>
      <c r="J136" s="549"/>
      <c r="K136" s="549"/>
      <c r="L136" s="549"/>
      <c r="M136" s="549"/>
      <c r="N136" s="549"/>
      <c r="O136" s="549"/>
      <c r="P136" s="549"/>
      <c r="Q136" s="550"/>
      <c r="R136" s="437"/>
      <c r="S136" s="438"/>
      <c r="T136" s="559"/>
      <c r="U136" s="736"/>
      <c r="V136" s="736"/>
      <c r="W136" s="736"/>
      <c r="X136" s="736"/>
      <c r="Y136" s="736"/>
      <c r="Z136" s="736"/>
      <c r="AA136" s="736"/>
      <c r="AB136" s="736"/>
      <c r="AC136" s="736"/>
      <c r="AD136" s="736"/>
      <c r="AE136" s="736"/>
      <c r="AF136" s="477">
        <f t="shared" si="56"/>
        <v>0</v>
      </c>
      <c r="AG136" s="638"/>
      <c r="AH136" s="638"/>
      <c r="AI136" s="638"/>
      <c r="AJ136" s="638"/>
      <c r="AK136" s="638"/>
      <c r="AL136" s="638"/>
      <c r="AM136" s="638"/>
      <c r="AN136" s="638"/>
      <c r="AO136" s="638"/>
      <c r="AP136" s="638"/>
      <c r="AQ136" s="638"/>
      <c r="AR136" s="638"/>
      <c r="AS136" s="639">
        <f t="shared" si="58"/>
        <v>0</v>
      </c>
      <c r="AT136" s="638"/>
      <c r="AU136" s="638"/>
      <c r="AV136" s="638"/>
      <c r="AW136" s="638"/>
      <c r="AX136" s="638"/>
      <c r="AY136" s="638"/>
      <c r="AZ136" s="638"/>
      <c r="BA136" s="638"/>
      <c r="BB136" s="638"/>
      <c r="BC136" s="638"/>
      <c r="BD136" s="638"/>
      <c r="BE136" s="638"/>
      <c r="BF136" s="582">
        <f t="shared" si="62"/>
        <v>0</v>
      </c>
      <c r="BG136" s="480">
        <f t="shared" si="63"/>
        <v>0</v>
      </c>
      <c r="BH136" s="481">
        <f t="shared" si="64"/>
        <v>0</v>
      </c>
      <c r="BI136" s="482">
        <f t="shared" si="65"/>
        <v>0</v>
      </c>
      <c r="BJ136" s="483"/>
      <c r="BK136" s="769"/>
      <c r="BL136" s="556"/>
      <c r="BM136" s="737"/>
      <c r="BN136" s="556"/>
      <c r="BO136" s="672"/>
      <c r="BP136" s="556"/>
      <c r="BQ136" s="556"/>
      <c r="BR136" s="556"/>
      <c r="BS136" s="672"/>
      <c r="BT136" s="556"/>
      <c r="BU136" s="556"/>
      <c r="BV136" s="556"/>
      <c r="BW136" s="672"/>
      <c r="BX136" s="556"/>
      <c r="BY136" s="556"/>
      <c r="BZ136" s="556"/>
      <c r="CA136" s="672"/>
      <c r="CB136" s="556"/>
      <c r="CC136" s="556"/>
      <c r="CD136" s="556"/>
      <c r="CE136" s="672"/>
      <c r="CF136" s="556"/>
      <c r="CG136" s="556"/>
      <c r="CH136" s="556"/>
      <c r="CI136" s="672"/>
      <c r="CJ136" s="556"/>
      <c r="CK136" s="556"/>
      <c r="CL136" s="556"/>
      <c r="CM136" s="672"/>
      <c r="CN136" s="556"/>
      <c r="CO136" s="556"/>
      <c r="CP136" s="556"/>
      <c r="CQ136" s="672"/>
      <c r="CR136" s="556"/>
      <c r="CS136" s="556"/>
      <c r="CT136" s="556"/>
      <c r="CU136" s="557"/>
      <c r="CV136" s="557"/>
      <c r="CW136" s="557"/>
      <c r="CX136" s="557"/>
      <c r="CY136" s="557"/>
      <c r="CZ136" s="557"/>
      <c r="DA136" s="557"/>
      <c r="DB136" s="557"/>
      <c r="DC136" s="557"/>
      <c r="DD136" s="557"/>
      <c r="DE136" s="557"/>
    </row>
    <row r="137" spans="1:109" s="558" customFormat="1" ht="24.75" customHeight="1" x14ac:dyDescent="0.2">
      <c r="A137" s="546"/>
      <c r="B137" s="435" t="s">
        <v>569</v>
      </c>
      <c r="C137" s="547" t="s">
        <v>65</v>
      </c>
      <c r="D137" s="436">
        <v>1</v>
      </c>
      <c r="E137" s="548"/>
      <c r="F137" s="549"/>
      <c r="G137" s="632"/>
      <c r="H137" s="549"/>
      <c r="I137" s="549"/>
      <c r="J137" s="549"/>
      <c r="K137" s="549"/>
      <c r="L137" s="549">
        <v>1</v>
      </c>
      <c r="M137" s="549"/>
      <c r="N137" s="549"/>
      <c r="O137" s="549"/>
      <c r="P137" s="549"/>
      <c r="Q137" s="550">
        <f>SUM(E137:P137)</f>
        <v>1</v>
      </c>
      <c r="R137" s="437" t="s">
        <v>76</v>
      </c>
      <c r="S137" s="438">
        <v>800000</v>
      </c>
      <c r="T137" s="559"/>
      <c r="U137" s="736"/>
      <c r="V137" s="736"/>
      <c r="W137" s="736"/>
      <c r="X137" s="736"/>
      <c r="Y137" s="736"/>
      <c r="Z137" s="736"/>
      <c r="AA137" s="736">
        <v>800000</v>
      </c>
      <c r="AB137" s="736"/>
      <c r="AC137" s="736"/>
      <c r="AD137" s="736"/>
      <c r="AE137" s="736"/>
      <c r="AF137" s="477">
        <f t="shared" si="56"/>
        <v>800000</v>
      </c>
      <c r="AG137" s="638">
        <f t="shared" ref="AG137:AH139" si="97">T137*E137</f>
        <v>0</v>
      </c>
      <c r="AH137" s="638">
        <f t="shared" si="97"/>
        <v>0</v>
      </c>
      <c r="AI137" s="638">
        <f t="shared" ref="AI137:AR139" si="98">V137*G137</f>
        <v>0</v>
      </c>
      <c r="AJ137" s="638">
        <f t="shared" si="98"/>
        <v>0</v>
      </c>
      <c r="AK137" s="638">
        <f t="shared" si="98"/>
        <v>0</v>
      </c>
      <c r="AL137" s="638">
        <f t="shared" si="98"/>
        <v>0</v>
      </c>
      <c r="AM137" s="638">
        <f t="shared" si="98"/>
        <v>0</v>
      </c>
      <c r="AN137" s="638">
        <f t="shared" si="98"/>
        <v>800000</v>
      </c>
      <c r="AO137" s="638">
        <f t="shared" si="98"/>
        <v>0</v>
      </c>
      <c r="AP137" s="638">
        <f t="shared" si="98"/>
        <v>0</v>
      </c>
      <c r="AQ137" s="638">
        <f t="shared" si="98"/>
        <v>0</v>
      </c>
      <c r="AR137" s="638">
        <f t="shared" si="98"/>
        <v>0</v>
      </c>
      <c r="AS137" s="639">
        <f t="shared" si="58"/>
        <v>800000</v>
      </c>
      <c r="AT137" s="638">
        <f>SUM(AG137*4%)</f>
        <v>0</v>
      </c>
      <c r="AU137" s="638">
        <f>SUM(AH137*14%)</f>
        <v>0</v>
      </c>
      <c r="AV137" s="638">
        <f t="shared" ref="AV137:BE139" si="99">SUM(AI137*14%)</f>
        <v>0</v>
      </c>
      <c r="AW137" s="638">
        <f t="shared" si="99"/>
        <v>0</v>
      </c>
      <c r="AX137" s="638">
        <f t="shared" si="99"/>
        <v>0</v>
      </c>
      <c r="AY137" s="638">
        <f t="shared" si="99"/>
        <v>0</v>
      </c>
      <c r="AZ137" s="638">
        <f t="shared" si="99"/>
        <v>0</v>
      </c>
      <c r="BA137" s="638"/>
      <c r="BB137" s="638">
        <f t="shared" si="99"/>
        <v>0</v>
      </c>
      <c r="BC137" s="638">
        <f t="shared" si="99"/>
        <v>0</v>
      </c>
      <c r="BD137" s="638">
        <f t="shared" si="99"/>
        <v>0</v>
      </c>
      <c r="BE137" s="638">
        <f t="shared" si="99"/>
        <v>0</v>
      </c>
      <c r="BF137" s="582">
        <f t="shared" si="62"/>
        <v>0</v>
      </c>
      <c r="BG137" s="480">
        <f t="shared" si="63"/>
        <v>0</v>
      </c>
      <c r="BH137" s="481">
        <f t="shared" si="64"/>
        <v>800000</v>
      </c>
      <c r="BI137" s="482">
        <f t="shared" si="65"/>
        <v>0</v>
      </c>
      <c r="BJ137" s="483">
        <f>SUM(Q137/D137)</f>
        <v>1</v>
      </c>
      <c r="BK137" s="769"/>
      <c r="BL137" s="556"/>
      <c r="BM137" s="737"/>
      <c r="BN137" s="556"/>
      <c r="BO137" s="672"/>
      <c r="BP137" s="556"/>
      <c r="BQ137" s="556"/>
      <c r="BR137" s="556"/>
      <c r="BS137" s="672"/>
      <c r="BT137" s="556"/>
      <c r="BU137" s="556"/>
      <c r="BV137" s="556"/>
      <c r="BW137" s="672"/>
      <c r="BX137" s="556"/>
      <c r="BY137" s="556"/>
      <c r="BZ137" s="556"/>
      <c r="CA137" s="672"/>
      <c r="CB137" s="556"/>
      <c r="CC137" s="556"/>
      <c r="CD137" s="556"/>
      <c r="CE137" s="672"/>
      <c r="CF137" s="556"/>
      <c r="CG137" s="556"/>
      <c r="CH137" s="556"/>
      <c r="CI137" s="672"/>
      <c r="CJ137" s="556"/>
      <c r="CK137" s="556"/>
      <c r="CL137" s="556"/>
      <c r="CM137" s="672"/>
      <c r="CN137" s="556"/>
      <c r="CO137" s="556"/>
      <c r="CP137" s="556"/>
      <c r="CQ137" s="672"/>
      <c r="CR137" s="556"/>
      <c r="CS137" s="556"/>
      <c r="CT137" s="556"/>
      <c r="CU137" s="557"/>
      <c r="CV137" s="557"/>
      <c r="CW137" s="557"/>
      <c r="CX137" s="557"/>
      <c r="CY137" s="557"/>
      <c r="CZ137" s="557"/>
      <c r="DA137" s="557"/>
      <c r="DB137" s="557"/>
      <c r="DC137" s="557"/>
      <c r="DD137" s="557"/>
      <c r="DE137" s="557"/>
    </row>
    <row r="138" spans="1:109" s="558" customFormat="1" ht="24.75" customHeight="1" x14ac:dyDescent="0.2">
      <c r="A138" s="546"/>
      <c r="B138" s="435" t="s">
        <v>570</v>
      </c>
      <c r="C138" s="547" t="s">
        <v>65</v>
      </c>
      <c r="D138" s="436">
        <v>4</v>
      </c>
      <c r="E138" s="548"/>
      <c r="F138" s="549"/>
      <c r="G138" s="632"/>
      <c r="H138" s="549"/>
      <c r="I138" s="549"/>
      <c r="J138" s="549"/>
      <c r="K138" s="549"/>
      <c r="L138" s="549">
        <v>3</v>
      </c>
      <c r="M138" s="549"/>
      <c r="N138" s="549"/>
      <c r="O138" s="549">
        <v>1</v>
      </c>
      <c r="P138" s="549"/>
      <c r="Q138" s="550">
        <f>SUM(E138:P138)</f>
        <v>4</v>
      </c>
      <c r="R138" s="437" t="s">
        <v>76</v>
      </c>
      <c r="S138" s="438">
        <v>250000</v>
      </c>
      <c r="T138" s="559"/>
      <c r="U138" s="736"/>
      <c r="V138" s="736"/>
      <c r="W138" s="736"/>
      <c r="X138" s="736"/>
      <c r="Y138" s="736"/>
      <c r="Z138" s="736"/>
      <c r="AA138" s="736">
        <v>250000</v>
      </c>
      <c r="AB138" s="736"/>
      <c r="AC138" s="736"/>
      <c r="AD138" s="736">
        <v>250000</v>
      </c>
      <c r="AE138" s="736"/>
      <c r="AF138" s="477">
        <f t="shared" si="56"/>
        <v>1000000</v>
      </c>
      <c r="AG138" s="638">
        <f t="shared" si="97"/>
        <v>0</v>
      </c>
      <c r="AH138" s="638">
        <f t="shared" si="97"/>
        <v>0</v>
      </c>
      <c r="AI138" s="638">
        <f t="shared" si="98"/>
        <v>0</v>
      </c>
      <c r="AJ138" s="638">
        <f t="shared" si="98"/>
        <v>0</v>
      </c>
      <c r="AK138" s="638">
        <f t="shared" si="98"/>
        <v>0</v>
      </c>
      <c r="AL138" s="638">
        <f t="shared" si="98"/>
        <v>0</v>
      </c>
      <c r="AM138" s="638">
        <f t="shared" si="98"/>
        <v>0</v>
      </c>
      <c r="AN138" s="638">
        <f t="shared" si="98"/>
        <v>750000</v>
      </c>
      <c r="AO138" s="638">
        <f t="shared" si="98"/>
        <v>0</v>
      </c>
      <c r="AP138" s="638">
        <f t="shared" si="98"/>
        <v>0</v>
      </c>
      <c r="AQ138" s="638">
        <f t="shared" si="98"/>
        <v>250000</v>
      </c>
      <c r="AR138" s="638">
        <f t="shared" si="98"/>
        <v>0</v>
      </c>
      <c r="AS138" s="639">
        <f t="shared" si="58"/>
        <v>1000000</v>
      </c>
      <c r="AT138" s="638">
        <f>SUM(AG138*4%)</f>
        <v>0</v>
      </c>
      <c r="AU138" s="638">
        <f>SUM(AH138*14%)</f>
        <v>0</v>
      </c>
      <c r="AV138" s="638">
        <f t="shared" si="99"/>
        <v>0</v>
      </c>
      <c r="AW138" s="638">
        <f t="shared" si="99"/>
        <v>0</v>
      </c>
      <c r="AX138" s="638">
        <f t="shared" si="99"/>
        <v>0</v>
      </c>
      <c r="AY138" s="638">
        <f t="shared" si="99"/>
        <v>0</v>
      </c>
      <c r="AZ138" s="638">
        <f t="shared" si="99"/>
        <v>0</v>
      </c>
      <c r="BA138" s="638"/>
      <c r="BB138" s="638">
        <f t="shared" si="99"/>
        <v>0</v>
      </c>
      <c r="BC138" s="638">
        <f t="shared" si="99"/>
        <v>0</v>
      </c>
      <c r="BD138" s="638"/>
      <c r="BE138" s="638">
        <f t="shared" si="99"/>
        <v>0</v>
      </c>
      <c r="BF138" s="582">
        <f t="shared" si="62"/>
        <v>0</v>
      </c>
      <c r="BG138" s="480">
        <f t="shared" si="63"/>
        <v>0</v>
      </c>
      <c r="BH138" s="481">
        <f t="shared" si="64"/>
        <v>1000000</v>
      </c>
      <c r="BI138" s="482">
        <f t="shared" si="65"/>
        <v>0</v>
      </c>
      <c r="BJ138" s="483">
        <f>SUM(Q138/D138)</f>
        <v>1</v>
      </c>
      <c r="BK138" s="769"/>
      <c r="BL138" s="556"/>
      <c r="BM138" s="737"/>
      <c r="BN138" s="556"/>
      <c r="BO138" s="672"/>
      <c r="BP138" s="556"/>
      <c r="BQ138" s="556"/>
      <c r="BR138" s="556"/>
      <c r="BS138" s="672"/>
      <c r="BT138" s="556"/>
      <c r="BU138" s="556"/>
      <c r="BV138" s="556"/>
      <c r="BW138" s="672"/>
      <c r="BX138" s="556"/>
      <c r="BY138" s="556"/>
      <c r="BZ138" s="556"/>
      <c r="CA138" s="672"/>
      <c r="CB138" s="556"/>
      <c r="CC138" s="556"/>
      <c r="CD138" s="556"/>
      <c r="CE138" s="672"/>
      <c r="CF138" s="556"/>
      <c r="CG138" s="556"/>
      <c r="CH138" s="556"/>
      <c r="CI138" s="672"/>
      <c r="CJ138" s="556"/>
      <c r="CK138" s="556"/>
      <c r="CL138" s="556"/>
      <c r="CM138" s="672"/>
      <c r="CN138" s="556"/>
      <c r="CO138" s="556"/>
      <c r="CP138" s="556"/>
      <c r="CQ138" s="672"/>
      <c r="CR138" s="556"/>
      <c r="CS138" s="556"/>
      <c r="CT138" s="556"/>
      <c r="CU138" s="557"/>
      <c r="CV138" s="557"/>
      <c r="CW138" s="557"/>
      <c r="CX138" s="557"/>
      <c r="CY138" s="557"/>
      <c r="CZ138" s="557"/>
      <c r="DA138" s="557"/>
      <c r="DB138" s="557"/>
      <c r="DC138" s="557"/>
      <c r="DD138" s="557"/>
      <c r="DE138" s="557"/>
    </row>
    <row r="139" spans="1:109" s="558" customFormat="1" ht="32.25" customHeight="1" x14ac:dyDescent="0.2">
      <c r="A139" s="546"/>
      <c r="B139" s="435" t="s">
        <v>571</v>
      </c>
      <c r="C139" s="547" t="s">
        <v>65</v>
      </c>
      <c r="D139" s="436">
        <v>11</v>
      </c>
      <c r="E139" s="548"/>
      <c r="F139" s="549"/>
      <c r="G139" s="632"/>
      <c r="H139" s="549"/>
      <c r="I139" s="788"/>
      <c r="J139" s="788"/>
      <c r="K139" s="549"/>
      <c r="L139" s="549">
        <v>11</v>
      </c>
      <c r="M139" s="549"/>
      <c r="N139" s="549"/>
      <c r="O139" s="549"/>
      <c r="P139" s="549"/>
      <c r="Q139" s="550">
        <f>SUM(E139:P139)</f>
        <v>11</v>
      </c>
      <c r="R139" s="437" t="s">
        <v>76</v>
      </c>
      <c r="S139" s="438">
        <v>250000</v>
      </c>
      <c r="T139" s="559"/>
      <c r="U139" s="551"/>
      <c r="V139" s="551"/>
      <c r="W139" s="551"/>
      <c r="X139" s="551"/>
      <c r="Y139" s="551"/>
      <c r="Z139" s="551"/>
      <c r="AA139" s="551">
        <v>250000</v>
      </c>
      <c r="AB139" s="551"/>
      <c r="AC139" s="551"/>
      <c r="AD139" s="551"/>
      <c r="AE139" s="551"/>
      <c r="AF139" s="477">
        <f t="shared" si="56"/>
        <v>2750000</v>
      </c>
      <c r="AG139" s="478">
        <f t="shared" si="97"/>
        <v>0</v>
      </c>
      <c r="AH139" s="478">
        <f t="shared" si="97"/>
        <v>0</v>
      </c>
      <c r="AI139" s="478">
        <f t="shared" si="98"/>
        <v>0</v>
      </c>
      <c r="AJ139" s="478">
        <f t="shared" si="98"/>
        <v>0</v>
      </c>
      <c r="AK139" s="638">
        <f t="shared" si="98"/>
        <v>0</v>
      </c>
      <c r="AL139" s="478">
        <f t="shared" si="98"/>
        <v>0</v>
      </c>
      <c r="AM139" s="478">
        <f t="shared" si="98"/>
        <v>0</v>
      </c>
      <c r="AN139" s="478">
        <f t="shared" si="98"/>
        <v>2750000</v>
      </c>
      <c r="AO139" s="478">
        <f t="shared" si="98"/>
        <v>0</v>
      </c>
      <c r="AP139" s="478">
        <f t="shared" si="98"/>
        <v>0</v>
      </c>
      <c r="AQ139" s="478">
        <f t="shared" si="98"/>
        <v>0</v>
      </c>
      <c r="AR139" s="478">
        <f t="shared" si="98"/>
        <v>0</v>
      </c>
      <c r="AS139" s="479">
        <f t="shared" si="58"/>
        <v>2750000</v>
      </c>
      <c r="AT139" s="478">
        <f>SUM(AG139*4%)</f>
        <v>0</v>
      </c>
      <c r="AU139" s="478">
        <f>SUM(AH139*14%)</f>
        <v>0</v>
      </c>
      <c r="AV139" s="478">
        <f t="shared" si="99"/>
        <v>0</v>
      </c>
      <c r="AW139" s="478">
        <f t="shared" si="99"/>
        <v>0</v>
      </c>
      <c r="AX139" s="478">
        <f t="shared" si="99"/>
        <v>0</v>
      </c>
      <c r="AY139" s="478">
        <f t="shared" si="99"/>
        <v>0</v>
      </c>
      <c r="AZ139" s="478">
        <f t="shared" si="99"/>
        <v>0</v>
      </c>
      <c r="BA139" s="478"/>
      <c r="BB139" s="478">
        <f t="shared" si="99"/>
        <v>0</v>
      </c>
      <c r="BC139" s="478">
        <f t="shared" si="99"/>
        <v>0</v>
      </c>
      <c r="BD139" s="478">
        <f t="shared" si="99"/>
        <v>0</v>
      </c>
      <c r="BE139" s="478">
        <f t="shared" si="99"/>
        <v>0</v>
      </c>
      <c r="BF139" s="552">
        <f t="shared" si="62"/>
        <v>0</v>
      </c>
      <c r="BG139" s="480">
        <f t="shared" si="63"/>
        <v>0</v>
      </c>
      <c r="BH139" s="481">
        <f t="shared" si="64"/>
        <v>2750000</v>
      </c>
      <c r="BI139" s="482">
        <f t="shared" si="65"/>
        <v>0</v>
      </c>
      <c r="BJ139" s="483">
        <f>SUM(Q139/D139)</f>
        <v>1</v>
      </c>
      <c r="BK139" s="769"/>
      <c r="BL139" s="556"/>
      <c r="BM139" s="560"/>
      <c r="BN139" s="660"/>
      <c r="BO139" s="673"/>
      <c r="BP139" s="556"/>
      <c r="BQ139" s="556"/>
      <c r="BR139" s="660"/>
      <c r="BS139" s="673"/>
      <c r="BT139" s="556"/>
      <c r="BU139" s="556"/>
      <c r="BV139" s="660"/>
      <c r="BW139" s="673"/>
      <c r="BX139" s="556"/>
      <c r="BY139" s="556"/>
      <c r="BZ139" s="660"/>
      <c r="CA139" s="673"/>
      <c r="CB139" s="556"/>
      <c r="CC139" s="556"/>
      <c r="CD139" s="660"/>
      <c r="CE139" s="673"/>
      <c r="CF139" s="556"/>
      <c r="CG139" s="556"/>
      <c r="CH139" s="660"/>
      <c r="CI139" s="673"/>
      <c r="CJ139" s="556"/>
      <c r="CK139" s="556"/>
      <c r="CL139" s="660"/>
      <c r="CM139" s="673"/>
      <c r="CN139" s="556"/>
      <c r="CO139" s="556"/>
      <c r="CP139" s="660"/>
      <c r="CQ139" s="673"/>
      <c r="CR139" s="556"/>
      <c r="CS139" s="556"/>
      <c r="CT139" s="556"/>
      <c r="CU139" s="557"/>
      <c r="CV139" s="557"/>
      <c r="CW139" s="557"/>
      <c r="CX139" s="557"/>
      <c r="CY139" s="557"/>
      <c r="CZ139" s="557"/>
      <c r="DA139" s="557"/>
      <c r="DB139" s="557"/>
      <c r="DC139" s="557"/>
      <c r="DD139" s="557"/>
      <c r="DE139" s="557"/>
    </row>
    <row r="140" spans="1:109" s="558" customFormat="1" ht="24.75" customHeight="1" x14ac:dyDescent="0.2">
      <c r="A140" s="546"/>
      <c r="B140" s="442" t="s">
        <v>572</v>
      </c>
      <c r="C140" s="547"/>
      <c r="D140" s="436"/>
      <c r="E140" s="548"/>
      <c r="F140" s="549"/>
      <c r="G140" s="632"/>
      <c r="H140" s="549"/>
      <c r="I140" s="788"/>
      <c r="J140" s="788"/>
      <c r="K140" s="549"/>
      <c r="L140" s="549"/>
      <c r="M140" s="549"/>
      <c r="N140" s="549"/>
      <c r="O140" s="549"/>
      <c r="P140" s="549"/>
      <c r="Q140" s="550"/>
      <c r="R140" s="437"/>
      <c r="S140" s="438"/>
      <c r="T140" s="559"/>
      <c r="U140" s="551"/>
      <c r="V140" s="551"/>
      <c r="W140" s="551"/>
      <c r="X140" s="551"/>
      <c r="Y140" s="551"/>
      <c r="Z140" s="551"/>
      <c r="AA140" s="551"/>
      <c r="AB140" s="551"/>
      <c r="AC140" s="551"/>
      <c r="AD140" s="551"/>
      <c r="AE140" s="551"/>
      <c r="AF140" s="477">
        <f t="shared" si="56"/>
        <v>0</v>
      </c>
      <c r="AG140" s="478"/>
      <c r="AH140" s="478"/>
      <c r="AI140" s="478"/>
      <c r="AJ140" s="478"/>
      <c r="AK140" s="638"/>
      <c r="AL140" s="478"/>
      <c r="AM140" s="478"/>
      <c r="AN140" s="478"/>
      <c r="AO140" s="478"/>
      <c r="AP140" s="478"/>
      <c r="AQ140" s="478"/>
      <c r="AR140" s="478"/>
      <c r="AS140" s="479">
        <f t="shared" si="58"/>
        <v>0</v>
      </c>
      <c r="AT140" s="478"/>
      <c r="AU140" s="478"/>
      <c r="AV140" s="478"/>
      <c r="AW140" s="478"/>
      <c r="AX140" s="478"/>
      <c r="AY140" s="478"/>
      <c r="AZ140" s="478"/>
      <c r="BA140" s="478"/>
      <c r="BB140" s="478"/>
      <c r="BC140" s="478"/>
      <c r="BD140" s="478"/>
      <c r="BE140" s="478"/>
      <c r="BF140" s="552">
        <f t="shared" si="62"/>
        <v>0</v>
      </c>
      <c r="BG140" s="480">
        <f t="shared" si="63"/>
        <v>0</v>
      </c>
      <c r="BH140" s="481">
        <f t="shared" si="64"/>
        <v>0</v>
      </c>
      <c r="BI140" s="482">
        <f t="shared" si="65"/>
        <v>0</v>
      </c>
      <c r="BJ140" s="483"/>
      <c r="BK140" s="769"/>
      <c r="BL140" s="556"/>
      <c r="BM140" s="560"/>
      <c r="BN140" s="660"/>
      <c r="BO140" s="673"/>
      <c r="BP140" s="556"/>
      <c r="BQ140" s="556"/>
      <c r="BR140" s="660"/>
      <c r="BS140" s="673"/>
      <c r="BT140" s="556"/>
      <c r="BU140" s="556"/>
      <c r="BV140" s="660"/>
      <c r="BW140" s="673"/>
      <c r="BX140" s="556"/>
      <c r="BY140" s="556"/>
      <c r="BZ140" s="660"/>
      <c r="CA140" s="673"/>
      <c r="CB140" s="556"/>
      <c r="CC140" s="556"/>
      <c r="CD140" s="660"/>
      <c r="CE140" s="673"/>
      <c r="CF140" s="556"/>
      <c r="CG140" s="556"/>
      <c r="CH140" s="660"/>
      <c r="CI140" s="673"/>
      <c r="CJ140" s="556"/>
      <c r="CK140" s="556"/>
      <c r="CL140" s="660"/>
      <c r="CM140" s="673"/>
      <c r="CN140" s="556"/>
      <c r="CO140" s="556"/>
      <c r="CP140" s="660"/>
      <c r="CQ140" s="673"/>
      <c r="CR140" s="556"/>
      <c r="CS140" s="556"/>
      <c r="CT140" s="556"/>
      <c r="CU140" s="557"/>
      <c r="CV140" s="557"/>
      <c r="CW140" s="557"/>
      <c r="CX140" s="557"/>
      <c r="CY140" s="557"/>
      <c r="CZ140" s="557"/>
      <c r="DA140" s="557"/>
      <c r="DB140" s="557"/>
      <c r="DC140" s="557"/>
      <c r="DD140" s="557"/>
      <c r="DE140" s="557"/>
    </row>
    <row r="141" spans="1:109" s="558" customFormat="1" ht="24.75" customHeight="1" x14ac:dyDescent="0.2">
      <c r="A141" s="546"/>
      <c r="B141" s="435" t="s">
        <v>568</v>
      </c>
      <c r="C141" s="547" t="s">
        <v>65</v>
      </c>
      <c r="D141" s="436">
        <v>1</v>
      </c>
      <c r="E141" s="632"/>
      <c r="F141" s="549">
        <v>1</v>
      </c>
      <c r="G141" s="632"/>
      <c r="H141" s="549"/>
      <c r="I141" s="788"/>
      <c r="J141" s="788"/>
      <c r="K141" s="549"/>
      <c r="L141" s="549"/>
      <c r="M141" s="549"/>
      <c r="N141" s="549"/>
      <c r="O141" s="549"/>
      <c r="P141" s="549"/>
      <c r="Q141" s="550">
        <f t="shared" ref="Q141:Q146" si="100">SUM(E141:P141)</f>
        <v>1</v>
      </c>
      <c r="R141" s="437" t="s">
        <v>76</v>
      </c>
      <c r="S141" s="438">
        <v>10000000</v>
      </c>
      <c r="T141" s="559"/>
      <c r="U141" s="559">
        <v>8700000</v>
      </c>
      <c r="V141" s="559"/>
      <c r="W141" s="551"/>
      <c r="X141" s="551"/>
      <c r="Y141" s="551"/>
      <c r="Z141" s="551"/>
      <c r="AA141" s="551"/>
      <c r="AB141" s="551"/>
      <c r="AC141" s="551"/>
      <c r="AD141" s="551"/>
      <c r="AE141" s="551"/>
      <c r="AF141" s="477">
        <f t="shared" si="56"/>
        <v>10000000</v>
      </c>
      <c r="AG141" s="478">
        <f t="shared" ref="AG141:AH145" si="101">T141*E141</f>
        <v>0</v>
      </c>
      <c r="AH141" s="478">
        <f t="shared" si="101"/>
        <v>8700000</v>
      </c>
      <c r="AI141" s="478">
        <f t="shared" ref="AI141:AR145" si="102">V141*G141</f>
        <v>0</v>
      </c>
      <c r="AJ141" s="478">
        <f t="shared" si="102"/>
        <v>0</v>
      </c>
      <c r="AK141" s="638">
        <f t="shared" si="102"/>
        <v>0</v>
      </c>
      <c r="AL141" s="478">
        <f t="shared" si="102"/>
        <v>0</v>
      </c>
      <c r="AM141" s="478">
        <f t="shared" si="102"/>
        <v>0</v>
      </c>
      <c r="AN141" s="478">
        <f t="shared" si="102"/>
        <v>0</v>
      </c>
      <c r="AO141" s="478">
        <f t="shared" si="102"/>
        <v>0</v>
      </c>
      <c r="AP141" s="478">
        <f t="shared" si="102"/>
        <v>0</v>
      </c>
      <c r="AQ141" s="478">
        <f t="shared" si="102"/>
        <v>0</v>
      </c>
      <c r="AR141" s="478">
        <f t="shared" si="102"/>
        <v>0</v>
      </c>
      <c r="AS141" s="479">
        <f t="shared" si="58"/>
        <v>8700000</v>
      </c>
      <c r="AT141" s="478">
        <f>SUM(AG141*4%)</f>
        <v>0</v>
      </c>
      <c r="AU141" s="478">
        <f t="shared" ref="AU141:AU146" si="103">SUM(AH141*14%)</f>
        <v>1218000</v>
      </c>
      <c r="AV141" s="478">
        <f t="shared" ref="AV141:BE145" si="104">SUM(AI141*14%)</f>
        <v>0</v>
      </c>
      <c r="AW141" s="478">
        <f t="shared" si="104"/>
        <v>0</v>
      </c>
      <c r="AX141" s="478">
        <f t="shared" si="104"/>
        <v>0</v>
      </c>
      <c r="AY141" s="478">
        <f t="shared" si="104"/>
        <v>0</v>
      </c>
      <c r="AZ141" s="478">
        <f t="shared" si="104"/>
        <v>0</v>
      </c>
      <c r="BA141" s="478">
        <f t="shared" si="104"/>
        <v>0</v>
      </c>
      <c r="BB141" s="478">
        <f t="shared" si="104"/>
        <v>0</v>
      </c>
      <c r="BC141" s="478">
        <f t="shared" si="104"/>
        <v>0</v>
      </c>
      <c r="BD141" s="478">
        <f t="shared" si="104"/>
        <v>0</v>
      </c>
      <c r="BE141" s="478">
        <f t="shared" si="104"/>
        <v>0</v>
      </c>
      <c r="BF141" s="552">
        <f t="shared" si="62"/>
        <v>1218000</v>
      </c>
      <c r="BG141" s="480">
        <f t="shared" si="63"/>
        <v>82000</v>
      </c>
      <c r="BH141" s="481">
        <f t="shared" si="64"/>
        <v>10000000</v>
      </c>
      <c r="BI141" s="482">
        <f t="shared" si="65"/>
        <v>82000</v>
      </c>
      <c r="BJ141" s="483">
        <f t="shared" ref="BJ141:BJ146" si="105">SUM(Q141/D141)</f>
        <v>1</v>
      </c>
      <c r="BK141" s="769"/>
      <c r="BL141" s="556"/>
      <c r="BM141" s="560"/>
      <c r="BN141" s="660"/>
      <c r="BO141" s="673"/>
      <c r="BP141" s="556"/>
      <c r="BQ141" s="556"/>
      <c r="BR141" s="660"/>
      <c r="BS141" s="673"/>
      <c r="BT141" s="556"/>
      <c r="BU141" s="556"/>
      <c r="BV141" s="660"/>
      <c r="BW141" s="673"/>
      <c r="BX141" s="556"/>
      <c r="BY141" s="556"/>
      <c r="BZ141" s="660"/>
      <c r="CA141" s="673"/>
      <c r="CB141" s="556"/>
      <c r="CC141" s="556"/>
      <c r="CD141" s="660"/>
      <c r="CE141" s="673"/>
      <c r="CF141" s="556"/>
      <c r="CG141" s="556"/>
      <c r="CH141" s="660"/>
      <c r="CI141" s="673"/>
      <c r="CJ141" s="556"/>
      <c r="CK141" s="556"/>
      <c r="CL141" s="660"/>
      <c r="CM141" s="673"/>
      <c r="CN141" s="556"/>
      <c r="CO141" s="556"/>
      <c r="CP141" s="660"/>
      <c r="CQ141" s="673"/>
      <c r="CR141" s="556"/>
      <c r="CS141" s="556"/>
      <c r="CT141" s="556"/>
      <c r="CU141" s="557"/>
      <c r="CV141" s="557"/>
      <c r="CW141" s="557"/>
      <c r="CX141" s="557"/>
      <c r="CY141" s="557"/>
      <c r="CZ141" s="557"/>
      <c r="DA141" s="557"/>
      <c r="DB141" s="557"/>
      <c r="DC141" s="557"/>
      <c r="DD141" s="557"/>
      <c r="DE141" s="557"/>
    </row>
    <row r="142" spans="1:109" s="558" customFormat="1" ht="24.75" customHeight="1" x14ac:dyDescent="0.2">
      <c r="A142" s="546"/>
      <c r="B142" s="435" t="s">
        <v>573</v>
      </c>
      <c r="C142" s="547" t="s">
        <v>65</v>
      </c>
      <c r="D142" s="436">
        <v>1</v>
      </c>
      <c r="E142" s="548"/>
      <c r="F142" s="549"/>
      <c r="G142" s="632"/>
      <c r="H142" s="549"/>
      <c r="I142" s="788"/>
      <c r="J142" s="788"/>
      <c r="K142" s="549">
        <v>1</v>
      </c>
      <c r="L142" s="549"/>
      <c r="M142" s="549"/>
      <c r="N142" s="549"/>
      <c r="O142" s="549"/>
      <c r="P142" s="549"/>
      <c r="Q142" s="550">
        <f t="shared" si="100"/>
        <v>1</v>
      </c>
      <c r="R142" s="437" t="s">
        <v>76</v>
      </c>
      <c r="S142" s="438">
        <v>600000</v>
      </c>
      <c r="T142" s="559"/>
      <c r="U142" s="551"/>
      <c r="V142" s="551"/>
      <c r="W142" s="551"/>
      <c r="X142" s="551"/>
      <c r="Y142" s="551"/>
      <c r="Z142" s="551">
        <v>600000</v>
      </c>
      <c r="AA142" s="551"/>
      <c r="AB142" s="551"/>
      <c r="AC142" s="551"/>
      <c r="AD142" s="551"/>
      <c r="AE142" s="551"/>
      <c r="AF142" s="477">
        <f t="shared" si="56"/>
        <v>600000</v>
      </c>
      <c r="AG142" s="478">
        <f t="shared" si="101"/>
        <v>0</v>
      </c>
      <c r="AH142" s="478">
        <f t="shared" si="101"/>
        <v>0</v>
      </c>
      <c r="AI142" s="478">
        <f t="shared" si="102"/>
        <v>0</v>
      </c>
      <c r="AJ142" s="478">
        <f t="shared" si="102"/>
        <v>0</v>
      </c>
      <c r="AK142" s="638">
        <f t="shared" si="102"/>
        <v>0</v>
      </c>
      <c r="AL142" s="478">
        <f t="shared" si="102"/>
        <v>0</v>
      </c>
      <c r="AM142" s="478">
        <f t="shared" si="102"/>
        <v>600000</v>
      </c>
      <c r="AN142" s="478">
        <f t="shared" si="102"/>
        <v>0</v>
      </c>
      <c r="AO142" s="478">
        <f t="shared" si="102"/>
        <v>0</v>
      </c>
      <c r="AP142" s="478">
        <f t="shared" si="102"/>
        <v>0</v>
      </c>
      <c r="AQ142" s="478">
        <f t="shared" si="102"/>
        <v>0</v>
      </c>
      <c r="AR142" s="478">
        <f t="shared" si="102"/>
        <v>0</v>
      </c>
      <c r="AS142" s="479">
        <f t="shared" si="58"/>
        <v>600000</v>
      </c>
      <c r="AT142" s="478">
        <f t="shared" ref="AT142:AT145" si="106">SUM(AG142*4%)</f>
        <v>0</v>
      </c>
      <c r="AU142" s="478">
        <f t="shared" si="103"/>
        <v>0</v>
      </c>
      <c r="AV142" s="478">
        <f t="shared" si="104"/>
        <v>0</v>
      </c>
      <c r="AW142" s="478">
        <f t="shared" si="104"/>
        <v>0</v>
      </c>
      <c r="AX142" s="478">
        <f t="shared" si="104"/>
        <v>0</v>
      </c>
      <c r="AY142" s="478">
        <f t="shared" si="104"/>
        <v>0</v>
      </c>
      <c r="AZ142" s="478"/>
      <c r="BA142" s="478">
        <f t="shared" si="104"/>
        <v>0</v>
      </c>
      <c r="BB142" s="478">
        <f t="shared" si="104"/>
        <v>0</v>
      </c>
      <c r="BC142" s="478">
        <f t="shared" si="104"/>
        <v>0</v>
      </c>
      <c r="BD142" s="478">
        <f t="shared" si="104"/>
        <v>0</v>
      </c>
      <c r="BE142" s="478">
        <f t="shared" si="104"/>
        <v>0</v>
      </c>
      <c r="BF142" s="552">
        <f t="shared" si="62"/>
        <v>0</v>
      </c>
      <c r="BG142" s="480">
        <f t="shared" si="63"/>
        <v>0</v>
      </c>
      <c r="BH142" s="481">
        <f t="shared" si="64"/>
        <v>600000</v>
      </c>
      <c r="BI142" s="482">
        <f t="shared" si="65"/>
        <v>0</v>
      </c>
      <c r="BJ142" s="483">
        <f t="shared" si="105"/>
        <v>1</v>
      </c>
      <c r="BK142" s="769"/>
      <c r="BL142" s="556"/>
      <c r="BM142" s="560"/>
      <c r="BN142" s="660"/>
      <c r="BO142" s="673"/>
      <c r="BP142" s="556"/>
      <c r="BQ142" s="556"/>
      <c r="BR142" s="660"/>
      <c r="BS142" s="673"/>
      <c r="BT142" s="556"/>
      <c r="BU142" s="556"/>
      <c r="BV142" s="660"/>
      <c r="BW142" s="673"/>
      <c r="BX142" s="556"/>
      <c r="BY142" s="556"/>
      <c r="BZ142" s="660"/>
      <c r="CA142" s="673"/>
      <c r="CB142" s="556"/>
      <c r="CC142" s="556"/>
      <c r="CD142" s="660"/>
      <c r="CE142" s="673"/>
      <c r="CF142" s="556"/>
      <c r="CG142" s="556"/>
      <c r="CH142" s="660"/>
      <c r="CI142" s="673"/>
      <c r="CJ142" s="556"/>
      <c r="CK142" s="556"/>
      <c r="CL142" s="660"/>
      <c r="CM142" s="673"/>
      <c r="CN142" s="556"/>
      <c r="CO142" s="556"/>
      <c r="CP142" s="660"/>
      <c r="CQ142" s="673"/>
      <c r="CR142" s="556"/>
      <c r="CS142" s="556"/>
      <c r="CT142" s="556"/>
      <c r="CU142" s="557"/>
      <c r="CV142" s="557"/>
      <c r="CW142" s="557"/>
      <c r="CX142" s="557"/>
      <c r="CY142" s="557"/>
      <c r="CZ142" s="557"/>
      <c r="DA142" s="557"/>
      <c r="DB142" s="557"/>
      <c r="DC142" s="557"/>
      <c r="DD142" s="557"/>
      <c r="DE142" s="557"/>
    </row>
    <row r="143" spans="1:109" s="558" customFormat="1" ht="24.75" customHeight="1" x14ac:dyDescent="0.2">
      <c r="A143" s="546"/>
      <c r="B143" s="435" t="s">
        <v>575</v>
      </c>
      <c r="C143" s="547" t="s">
        <v>65</v>
      </c>
      <c r="D143" s="436">
        <v>4</v>
      </c>
      <c r="E143" s="548"/>
      <c r="F143" s="549"/>
      <c r="G143" s="632"/>
      <c r="H143" s="549"/>
      <c r="I143" s="788"/>
      <c r="J143" s="788"/>
      <c r="K143" s="549"/>
      <c r="L143" s="549">
        <v>3</v>
      </c>
      <c r="M143" s="549"/>
      <c r="N143" s="549"/>
      <c r="O143" s="549">
        <v>1</v>
      </c>
      <c r="P143" s="549"/>
      <c r="Q143" s="550">
        <f t="shared" si="100"/>
        <v>4</v>
      </c>
      <c r="R143" s="437" t="s">
        <v>76</v>
      </c>
      <c r="S143" s="438">
        <v>500000</v>
      </c>
      <c r="T143" s="559"/>
      <c r="U143" s="551"/>
      <c r="V143" s="551"/>
      <c r="W143" s="551"/>
      <c r="X143" s="551"/>
      <c r="Y143" s="551"/>
      <c r="Z143" s="551"/>
      <c r="AA143" s="438">
        <v>500000</v>
      </c>
      <c r="AB143" s="551"/>
      <c r="AC143" s="551"/>
      <c r="AD143" s="551">
        <v>500000</v>
      </c>
      <c r="AE143" s="551"/>
      <c r="AF143" s="477">
        <f t="shared" si="56"/>
        <v>2000000</v>
      </c>
      <c r="AG143" s="478">
        <f t="shared" si="101"/>
        <v>0</v>
      </c>
      <c r="AH143" s="478">
        <f t="shared" si="101"/>
        <v>0</v>
      </c>
      <c r="AI143" s="478">
        <f t="shared" si="102"/>
        <v>0</v>
      </c>
      <c r="AJ143" s="478">
        <f t="shared" si="102"/>
        <v>0</v>
      </c>
      <c r="AK143" s="638">
        <f t="shared" si="102"/>
        <v>0</v>
      </c>
      <c r="AL143" s="478">
        <f t="shared" si="102"/>
        <v>0</v>
      </c>
      <c r="AM143" s="478">
        <f t="shared" si="102"/>
        <v>0</v>
      </c>
      <c r="AN143" s="478">
        <f t="shared" si="102"/>
        <v>1500000</v>
      </c>
      <c r="AO143" s="478">
        <f t="shared" si="102"/>
        <v>0</v>
      </c>
      <c r="AP143" s="478">
        <f t="shared" si="102"/>
        <v>0</v>
      </c>
      <c r="AQ143" s="478">
        <f t="shared" si="102"/>
        <v>500000</v>
      </c>
      <c r="AR143" s="478">
        <f t="shared" si="102"/>
        <v>0</v>
      </c>
      <c r="AS143" s="479">
        <f t="shared" si="58"/>
        <v>2000000</v>
      </c>
      <c r="AT143" s="478">
        <f t="shared" si="106"/>
        <v>0</v>
      </c>
      <c r="AU143" s="478">
        <f t="shared" si="103"/>
        <v>0</v>
      </c>
      <c r="AV143" s="478">
        <f t="shared" si="104"/>
        <v>0</v>
      </c>
      <c r="AW143" s="478">
        <f t="shared" si="104"/>
        <v>0</v>
      </c>
      <c r="AX143" s="478">
        <f t="shared" si="104"/>
        <v>0</v>
      </c>
      <c r="AY143" s="478">
        <f t="shared" si="104"/>
        <v>0</v>
      </c>
      <c r="AZ143" s="478">
        <f t="shared" si="104"/>
        <v>0</v>
      </c>
      <c r="BA143" s="478"/>
      <c r="BB143" s="478">
        <f t="shared" si="104"/>
        <v>0</v>
      </c>
      <c r="BC143" s="478">
        <f t="shared" si="104"/>
        <v>0</v>
      </c>
      <c r="BD143" s="478"/>
      <c r="BE143" s="478">
        <f t="shared" si="104"/>
        <v>0</v>
      </c>
      <c r="BF143" s="552">
        <f t="shared" si="62"/>
        <v>0</v>
      </c>
      <c r="BG143" s="480">
        <f t="shared" si="63"/>
        <v>0</v>
      </c>
      <c r="BH143" s="481">
        <f t="shared" si="64"/>
        <v>2000000</v>
      </c>
      <c r="BI143" s="482">
        <f t="shared" si="65"/>
        <v>0</v>
      </c>
      <c r="BJ143" s="483">
        <f t="shared" si="105"/>
        <v>1</v>
      </c>
      <c r="BK143" s="769"/>
      <c r="BL143" s="556"/>
      <c r="BM143" s="560"/>
      <c r="BN143" s="660"/>
      <c r="BO143" s="673"/>
      <c r="BP143" s="556"/>
      <c r="BQ143" s="556"/>
      <c r="BR143" s="660"/>
      <c r="BS143" s="673"/>
      <c r="BT143" s="556"/>
      <c r="BU143" s="556"/>
      <c r="BV143" s="660"/>
      <c r="BW143" s="673"/>
      <c r="BX143" s="556"/>
      <c r="BY143" s="556"/>
      <c r="BZ143" s="660"/>
      <c r="CA143" s="673"/>
      <c r="CB143" s="556"/>
      <c r="CC143" s="556"/>
      <c r="CD143" s="660"/>
      <c r="CE143" s="673"/>
      <c r="CF143" s="556"/>
      <c r="CG143" s="556"/>
      <c r="CH143" s="660"/>
      <c r="CI143" s="673"/>
      <c r="CJ143" s="556"/>
      <c r="CK143" s="556"/>
      <c r="CL143" s="660"/>
      <c r="CM143" s="673"/>
      <c r="CN143" s="556"/>
      <c r="CO143" s="556"/>
      <c r="CP143" s="660"/>
      <c r="CQ143" s="673"/>
      <c r="CR143" s="556"/>
      <c r="CS143" s="556"/>
      <c r="CT143" s="556"/>
      <c r="CU143" s="557"/>
      <c r="CV143" s="557"/>
      <c r="CW143" s="557"/>
      <c r="CX143" s="557"/>
      <c r="CY143" s="557"/>
      <c r="CZ143" s="557"/>
      <c r="DA143" s="557"/>
      <c r="DB143" s="557"/>
      <c r="DC143" s="557"/>
      <c r="DD143" s="557"/>
      <c r="DE143" s="557"/>
    </row>
    <row r="144" spans="1:109" s="558" customFormat="1" ht="32.25" customHeight="1" x14ac:dyDescent="0.2">
      <c r="A144" s="546"/>
      <c r="B144" s="435" t="s">
        <v>386</v>
      </c>
      <c r="C144" s="547" t="s">
        <v>65</v>
      </c>
      <c r="D144" s="436">
        <v>11</v>
      </c>
      <c r="E144" s="548"/>
      <c r="F144" s="549"/>
      <c r="G144" s="632"/>
      <c r="H144" s="549"/>
      <c r="I144" s="788"/>
      <c r="J144" s="788"/>
      <c r="K144" s="549"/>
      <c r="L144" s="549">
        <v>11</v>
      </c>
      <c r="M144" s="549"/>
      <c r="N144" s="549"/>
      <c r="O144" s="549"/>
      <c r="P144" s="549"/>
      <c r="Q144" s="550">
        <f t="shared" si="100"/>
        <v>11</v>
      </c>
      <c r="R144" s="437" t="s">
        <v>76</v>
      </c>
      <c r="S144" s="438">
        <v>500000</v>
      </c>
      <c r="T144" s="559"/>
      <c r="U144" s="551"/>
      <c r="V144" s="551"/>
      <c r="W144" s="551"/>
      <c r="X144" s="551"/>
      <c r="Y144" s="551"/>
      <c r="Z144" s="551"/>
      <c r="AA144" s="438">
        <v>500000</v>
      </c>
      <c r="AB144" s="551"/>
      <c r="AC144" s="551"/>
      <c r="AD144" s="551"/>
      <c r="AE144" s="551"/>
      <c r="AF144" s="477">
        <f t="shared" si="56"/>
        <v>5500000</v>
      </c>
      <c r="AG144" s="478">
        <f t="shared" si="101"/>
        <v>0</v>
      </c>
      <c r="AH144" s="478">
        <f t="shared" si="101"/>
        <v>0</v>
      </c>
      <c r="AI144" s="478">
        <f t="shared" si="102"/>
        <v>0</v>
      </c>
      <c r="AJ144" s="478">
        <f t="shared" si="102"/>
        <v>0</v>
      </c>
      <c r="AK144" s="638">
        <f t="shared" si="102"/>
        <v>0</v>
      </c>
      <c r="AL144" s="478">
        <f t="shared" si="102"/>
        <v>0</v>
      </c>
      <c r="AM144" s="478">
        <f t="shared" si="102"/>
        <v>0</v>
      </c>
      <c r="AN144" s="478">
        <f t="shared" si="102"/>
        <v>5500000</v>
      </c>
      <c r="AO144" s="478">
        <f t="shared" si="102"/>
        <v>0</v>
      </c>
      <c r="AP144" s="478">
        <f t="shared" si="102"/>
        <v>0</v>
      </c>
      <c r="AQ144" s="478">
        <f t="shared" si="102"/>
        <v>0</v>
      </c>
      <c r="AR144" s="478">
        <f t="shared" si="102"/>
        <v>0</v>
      </c>
      <c r="AS144" s="479">
        <f t="shared" si="58"/>
        <v>5500000</v>
      </c>
      <c r="AT144" s="478">
        <f t="shared" si="106"/>
        <v>0</v>
      </c>
      <c r="AU144" s="478">
        <f t="shared" si="103"/>
        <v>0</v>
      </c>
      <c r="AV144" s="478">
        <f t="shared" si="104"/>
        <v>0</v>
      </c>
      <c r="AW144" s="478">
        <f t="shared" si="104"/>
        <v>0</v>
      </c>
      <c r="AX144" s="478">
        <f t="shared" si="104"/>
        <v>0</v>
      </c>
      <c r="AY144" s="478">
        <f t="shared" si="104"/>
        <v>0</v>
      </c>
      <c r="AZ144" s="478">
        <f t="shared" si="104"/>
        <v>0</v>
      </c>
      <c r="BA144" s="478"/>
      <c r="BB144" s="478">
        <f t="shared" si="104"/>
        <v>0</v>
      </c>
      <c r="BC144" s="478">
        <f t="shared" si="104"/>
        <v>0</v>
      </c>
      <c r="BD144" s="478">
        <f t="shared" si="104"/>
        <v>0</v>
      </c>
      <c r="BE144" s="478">
        <f t="shared" si="104"/>
        <v>0</v>
      </c>
      <c r="BF144" s="552">
        <f t="shared" si="62"/>
        <v>0</v>
      </c>
      <c r="BG144" s="480">
        <f t="shared" si="63"/>
        <v>0</v>
      </c>
      <c r="BH144" s="481">
        <f t="shared" si="64"/>
        <v>5500000</v>
      </c>
      <c r="BI144" s="482">
        <f t="shared" si="65"/>
        <v>0</v>
      </c>
      <c r="BJ144" s="483">
        <f t="shared" si="105"/>
        <v>1</v>
      </c>
      <c r="BK144" s="769"/>
      <c r="BL144" s="556"/>
      <c r="BM144" s="560"/>
      <c r="BN144" s="660"/>
      <c r="BO144" s="673"/>
      <c r="BP144" s="556"/>
      <c r="BQ144" s="556"/>
      <c r="BR144" s="660"/>
      <c r="BS144" s="673"/>
      <c r="BT144" s="556"/>
      <c r="BU144" s="556"/>
      <c r="BV144" s="660"/>
      <c r="BW144" s="673"/>
      <c r="BX144" s="556"/>
      <c r="BY144" s="556"/>
      <c r="BZ144" s="660"/>
      <c r="CA144" s="673"/>
      <c r="CB144" s="556"/>
      <c r="CC144" s="556"/>
      <c r="CD144" s="660"/>
      <c r="CE144" s="673"/>
      <c r="CF144" s="556"/>
      <c r="CG144" s="556"/>
      <c r="CH144" s="660"/>
      <c r="CI144" s="673"/>
      <c r="CJ144" s="556"/>
      <c r="CK144" s="556"/>
      <c r="CL144" s="660"/>
      <c r="CM144" s="673"/>
      <c r="CN144" s="556"/>
      <c r="CO144" s="556"/>
      <c r="CP144" s="660"/>
      <c r="CQ144" s="673"/>
      <c r="CR144" s="556"/>
      <c r="CS144" s="556"/>
      <c r="CT144" s="556"/>
      <c r="CU144" s="557"/>
      <c r="CV144" s="557"/>
      <c r="CW144" s="557"/>
      <c r="CX144" s="557"/>
      <c r="CY144" s="557"/>
      <c r="CZ144" s="557"/>
      <c r="DA144" s="557"/>
      <c r="DB144" s="557"/>
      <c r="DC144" s="557"/>
      <c r="DD144" s="557"/>
      <c r="DE144" s="557"/>
    </row>
    <row r="145" spans="1:127" s="558" customFormat="1" ht="32.25" customHeight="1" x14ac:dyDescent="0.2">
      <c r="A145" s="546"/>
      <c r="B145" s="442" t="s">
        <v>618</v>
      </c>
      <c r="C145" s="547"/>
      <c r="D145" s="436"/>
      <c r="E145" s="548"/>
      <c r="F145" s="549"/>
      <c r="G145" s="632"/>
      <c r="H145" s="549"/>
      <c r="I145" s="788"/>
      <c r="J145" s="788"/>
      <c r="K145" s="549"/>
      <c r="L145" s="549"/>
      <c r="M145" s="549"/>
      <c r="N145" s="549"/>
      <c r="O145" s="549"/>
      <c r="P145" s="549"/>
      <c r="Q145" s="550">
        <f t="shared" si="100"/>
        <v>0</v>
      </c>
      <c r="R145" s="437"/>
      <c r="S145" s="438"/>
      <c r="T145" s="559"/>
      <c r="U145" s="551"/>
      <c r="V145" s="551"/>
      <c r="W145" s="551"/>
      <c r="X145" s="551"/>
      <c r="Y145" s="551"/>
      <c r="Z145" s="551"/>
      <c r="AA145" s="551"/>
      <c r="AB145" s="551"/>
      <c r="AC145" s="551"/>
      <c r="AD145" s="551"/>
      <c r="AE145" s="551"/>
      <c r="AF145" s="477">
        <f t="shared" si="56"/>
        <v>0</v>
      </c>
      <c r="AG145" s="478">
        <f t="shared" si="101"/>
        <v>0</v>
      </c>
      <c r="AH145" s="478">
        <f t="shared" si="101"/>
        <v>0</v>
      </c>
      <c r="AI145" s="478">
        <f t="shared" si="102"/>
        <v>0</v>
      </c>
      <c r="AJ145" s="478">
        <f t="shared" si="102"/>
        <v>0</v>
      </c>
      <c r="AK145" s="638">
        <f t="shared" si="102"/>
        <v>0</v>
      </c>
      <c r="AL145" s="478">
        <f t="shared" si="102"/>
        <v>0</v>
      </c>
      <c r="AM145" s="478">
        <f t="shared" si="102"/>
        <v>0</v>
      </c>
      <c r="AN145" s="478">
        <f t="shared" si="102"/>
        <v>0</v>
      </c>
      <c r="AO145" s="478">
        <f t="shared" si="102"/>
        <v>0</v>
      </c>
      <c r="AP145" s="478">
        <f t="shared" si="102"/>
        <v>0</v>
      </c>
      <c r="AQ145" s="478">
        <f t="shared" si="102"/>
        <v>0</v>
      </c>
      <c r="AR145" s="478">
        <f t="shared" si="102"/>
        <v>0</v>
      </c>
      <c r="AS145" s="479">
        <f t="shared" si="58"/>
        <v>0</v>
      </c>
      <c r="AT145" s="478">
        <f t="shared" si="106"/>
        <v>0</v>
      </c>
      <c r="AU145" s="478">
        <f t="shared" si="103"/>
        <v>0</v>
      </c>
      <c r="AV145" s="478">
        <f t="shared" si="104"/>
        <v>0</v>
      </c>
      <c r="AW145" s="478">
        <f t="shared" si="104"/>
        <v>0</v>
      </c>
      <c r="AX145" s="478">
        <f t="shared" si="104"/>
        <v>0</v>
      </c>
      <c r="AY145" s="478">
        <f t="shared" si="104"/>
        <v>0</v>
      </c>
      <c r="AZ145" s="478">
        <f t="shared" si="104"/>
        <v>0</v>
      </c>
      <c r="BA145" s="478">
        <f t="shared" si="104"/>
        <v>0</v>
      </c>
      <c r="BB145" s="478">
        <f t="shared" si="104"/>
        <v>0</v>
      </c>
      <c r="BC145" s="478">
        <f t="shared" si="104"/>
        <v>0</v>
      </c>
      <c r="BD145" s="478">
        <f t="shared" si="104"/>
        <v>0</v>
      </c>
      <c r="BE145" s="478">
        <f t="shared" si="104"/>
        <v>0</v>
      </c>
      <c r="BF145" s="552">
        <f t="shared" si="62"/>
        <v>0</v>
      </c>
      <c r="BG145" s="480">
        <f t="shared" si="63"/>
        <v>0</v>
      </c>
      <c r="BH145" s="481">
        <f t="shared" si="64"/>
        <v>0</v>
      </c>
      <c r="BI145" s="482">
        <f t="shared" si="65"/>
        <v>0</v>
      </c>
      <c r="BJ145" s="483"/>
      <c r="BK145" s="769"/>
      <c r="BL145" s="556"/>
      <c r="BM145" s="560"/>
      <c r="BN145" s="660"/>
      <c r="BO145" s="673"/>
      <c r="BP145" s="556"/>
      <c r="BQ145" s="556"/>
      <c r="BR145" s="660"/>
      <c r="BS145" s="673"/>
      <c r="BT145" s="556"/>
      <c r="BU145" s="556"/>
      <c r="BV145" s="660"/>
      <c r="BW145" s="673"/>
      <c r="BX145" s="556"/>
      <c r="BY145" s="556"/>
      <c r="BZ145" s="660"/>
      <c r="CA145" s="673"/>
      <c r="CB145" s="556"/>
      <c r="CC145" s="556"/>
      <c r="CD145" s="660"/>
      <c r="CE145" s="673"/>
      <c r="CF145" s="556"/>
      <c r="CG145" s="556"/>
      <c r="CH145" s="660"/>
      <c r="CI145" s="673"/>
      <c r="CJ145" s="556"/>
      <c r="CK145" s="556"/>
      <c r="CL145" s="660"/>
      <c r="CM145" s="673"/>
      <c r="CN145" s="556"/>
      <c r="CO145" s="556"/>
      <c r="CP145" s="660"/>
      <c r="CQ145" s="673"/>
      <c r="CR145" s="556"/>
      <c r="CS145" s="556"/>
      <c r="CT145" s="556"/>
      <c r="CU145" s="557"/>
      <c r="CV145" s="557"/>
      <c r="CW145" s="557"/>
      <c r="CX145" s="557"/>
      <c r="CY145" s="557"/>
      <c r="CZ145" s="557"/>
      <c r="DA145" s="557"/>
      <c r="DB145" s="557"/>
      <c r="DC145" s="557"/>
      <c r="DD145" s="557"/>
      <c r="DE145" s="557"/>
    </row>
    <row r="146" spans="1:127" s="558" customFormat="1" ht="32.25" customHeight="1" thickBot="1" x14ac:dyDescent="0.25">
      <c r="A146" s="546"/>
      <c r="B146" s="435" t="s">
        <v>619</v>
      </c>
      <c r="C146" s="547" t="s">
        <v>65</v>
      </c>
      <c r="D146" s="436">
        <v>4</v>
      </c>
      <c r="E146" s="548"/>
      <c r="F146" s="549"/>
      <c r="G146" s="632"/>
      <c r="H146" s="549"/>
      <c r="I146" s="788">
        <v>4</v>
      </c>
      <c r="J146" s="788"/>
      <c r="K146" s="549"/>
      <c r="L146" s="549"/>
      <c r="M146" s="549"/>
      <c r="N146" s="549"/>
      <c r="O146" s="549"/>
      <c r="P146" s="549"/>
      <c r="Q146" s="550">
        <f t="shared" si="100"/>
        <v>4</v>
      </c>
      <c r="R146" s="437" t="s">
        <v>53</v>
      </c>
      <c r="S146" s="438">
        <v>150000</v>
      </c>
      <c r="T146" s="559"/>
      <c r="U146" s="551"/>
      <c r="V146" s="551"/>
      <c r="W146" s="551"/>
      <c r="X146" s="551">
        <v>140000</v>
      </c>
      <c r="Y146" s="551"/>
      <c r="Z146" s="551"/>
      <c r="AA146" s="551"/>
      <c r="AB146" s="551"/>
      <c r="AC146" s="551"/>
      <c r="AD146" s="551"/>
      <c r="AE146" s="551"/>
      <c r="AF146" s="477">
        <f t="shared" si="56"/>
        <v>600000</v>
      </c>
      <c r="AG146" s="478">
        <f t="shared" ref="AG146" si="107">T146*E146</f>
        <v>0</v>
      </c>
      <c r="AH146" s="478">
        <f t="shared" ref="AH146" si="108">U146*F146</f>
        <v>0</v>
      </c>
      <c r="AI146" s="478">
        <f t="shared" ref="AI146" si="109">V146*G146</f>
        <v>0</v>
      </c>
      <c r="AJ146" s="478">
        <f t="shared" ref="AJ146" si="110">W146*H146</f>
        <v>0</v>
      </c>
      <c r="AK146" s="638">
        <f t="shared" ref="AK146" si="111">X146*I146</f>
        <v>560000</v>
      </c>
      <c r="AL146" s="478">
        <f t="shared" ref="AL146" si="112">Y146*J146</f>
        <v>0</v>
      </c>
      <c r="AM146" s="478">
        <f t="shared" ref="AM146" si="113">Z146*K146</f>
        <v>0</v>
      </c>
      <c r="AN146" s="478">
        <f t="shared" ref="AN146" si="114">AA146*L146</f>
        <v>0</v>
      </c>
      <c r="AO146" s="478">
        <f t="shared" ref="AO146" si="115">AB146*M146</f>
        <v>0</v>
      </c>
      <c r="AP146" s="478">
        <f t="shared" ref="AP146" si="116">AC146*N146</f>
        <v>0</v>
      </c>
      <c r="AQ146" s="478"/>
      <c r="AR146" s="478">
        <f t="shared" ref="AR146" si="117">AE146*P146</f>
        <v>0</v>
      </c>
      <c r="AS146" s="479">
        <f t="shared" si="58"/>
        <v>560000</v>
      </c>
      <c r="AT146" s="478">
        <f t="shared" ref="AT146" si="118">SUM(AG146*4%)</f>
        <v>0</v>
      </c>
      <c r="AU146" s="478">
        <f t="shared" si="103"/>
        <v>0</v>
      </c>
      <c r="AV146" s="478">
        <f t="shared" ref="AV146" si="119">SUM(AI146*14%)</f>
        <v>0</v>
      </c>
      <c r="AW146" s="478">
        <f t="shared" ref="AW146" si="120">SUM(AJ146*14%)</f>
        <v>0</v>
      </c>
      <c r="AX146" s="478">
        <f>SUM(AK146*4%)</f>
        <v>22400</v>
      </c>
      <c r="AY146" s="478">
        <f t="shared" ref="AY146" si="121">SUM(AL146*14%)</f>
        <v>0</v>
      </c>
      <c r="AZ146" s="478">
        <f t="shared" ref="AZ146" si="122">SUM(AM146*14%)</f>
        <v>0</v>
      </c>
      <c r="BA146" s="478">
        <f t="shared" ref="BA146" si="123">SUM(AN146*14%)</f>
        <v>0</v>
      </c>
      <c r="BB146" s="478">
        <f t="shared" ref="BB146" si="124">SUM(AO146*14%)</f>
        <v>0</v>
      </c>
      <c r="BC146" s="478">
        <f t="shared" ref="BC146" si="125">SUM(AP146*14%)</f>
        <v>0</v>
      </c>
      <c r="BD146" s="478">
        <f t="shared" ref="BD146" si="126">SUM(AQ146*14%)</f>
        <v>0</v>
      </c>
      <c r="BE146" s="478">
        <f t="shared" ref="BE146" si="127">SUM(AR146*14%)</f>
        <v>0</v>
      </c>
      <c r="BF146" s="552">
        <f t="shared" si="62"/>
        <v>22400</v>
      </c>
      <c r="BG146" s="480">
        <f t="shared" si="63"/>
        <v>17600</v>
      </c>
      <c r="BH146" s="481">
        <f t="shared" si="64"/>
        <v>600000</v>
      </c>
      <c r="BI146" s="482">
        <f t="shared" si="65"/>
        <v>17600</v>
      </c>
      <c r="BJ146" s="483">
        <f t="shared" si="105"/>
        <v>1</v>
      </c>
      <c r="BK146" s="769"/>
      <c r="BL146" s="556"/>
      <c r="BM146" s="560"/>
      <c r="BN146" s="660"/>
      <c r="BO146" s="673"/>
      <c r="BP146" s="556"/>
      <c r="BQ146" s="556"/>
      <c r="BR146" s="660"/>
      <c r="BS146" s="673"/>
      <c r="BT146" s="556"/>
      <c r="BU146" s="556"/>
      <c r="BV146" s="660"/>
      <c r="BW146" s="673"/>
      <c r="BX146" s="556"/>
      <c r="BY146" s="556"/>
      <c r="BZ146" s="660"/>
      <c r="CA146" s="673"/>
      <c r="CB146" s="556"/>
      <c r="CC146" s="556"/>
      <c r="CD146" s="660"/>
      <c r="CE146" s="673"/>
      <c r="CF146" s="556"/>
      <c r="CG146" s="556"/>
      <c r="CH146" s="660"/>
      <c r="CI146" s="673"/>
      <c r="CJ146" s="556"/>
      <c r="CK146" s="556"/>
      <c r="CL146" s="660"/>
      <c r="CM146" s="673"/>
      <c r="CN146" s="556"/>
      <c r="CO146" s="556"/>
      <c r="CP146" s="660"/>
      <c r="CQ146" s="673"/>
      <c r="CR146" s="556"/>
      <c r="CS146" s="556"/>
      <c r="CT146" s="556"/>
      <c r="CU146" s="557"/>
      <c r="CV146" s="557"/>
      <c r="CW146" s="557"/>
      <c r="CX146" s="557"/>
      <c r="CY146" s="557"/>
      <c r="CZ146" s="557"/>
      <c r="DA146" s="557"/>
      <c r="DB146" s="557"/>
      <c r="DC146" s="557"/>
      <c r="DD146" s="557"/>
      <c r="DE146" s="557"/>
    </row>
    <row r="147" spans="1:127" s="514" customFormat="1" ht="24.75" customHeight="1" thickBot="1" x14ac:dyDescent="0.25">
      <c r="A147" s="563"/>
      <c r="B147" s="564" t="s">
        <v>15</v>
      </c>
      <c r="C147" s="564"/>
      <c r="D147" s="565"/>
      <c r="E147" s="566"/>
      <c r="F147" s="566"/>
      <c r="G147" s="633"/>
      <c r="H147" s="566"/>
      <c r="I147" s="789"/>
      <c r="J147" s="789"/>
      <c r="K147" s="566"/>
      <c r="L147" s="566"/>
      <c r="M147" s="566"/>
      <c r="N147" s="566"/>
      <c r="O147" s="566"/>
      <c r="P147" s="566"/>
      <c r="Q147" s="567"/>
      <c r="R147" s="568"/>
      <c r="S147" s="569"/>
      <c r="T147" s="570"/>
      <c r="U147" s="570"/>
      <c r="V147" s="570"/>
      <c r="W147" s="570"/>
      <c r="X147" s="570"/>
      <c r="Y147" s="570"/>
      <c r="Z147" s="570"/>
      <c r="AA147" s="570"/>
      <c r="AB147" s="570"/>
      <c r="AC147" s="570"/>
      <c r="AD147" s="570"/>
      <c r="AE147" s="570"/>
      <c r="AF147" s="571">
        <f t="shared" ref="AF147:BF147" si="128">SUM(AF84:AF146)</f>
        <v>131637000</v>
      </c>
      <c r="AG147" s="571">
        <f t="shared" si="128"/>
        <v>13542000</v>
      </c>
      <c r="AH147" s="571">
        <f t="shared" si="128"/>
        <v>20960000</v>
      </c>
      <c r="AI147" s="571">
        <f t="shared" si="128"/>
        <v>9265000</v>
      </c>
      <c r="AJ147" s="571">
        <f t="shared" si="128"/>
        <v>9696000</v>
      </c>
      <c r="AK147" s="571">
        <f t="shared" si="128"/>
        <v>14712000</v>
      </c>
      <c r="AL147" s="571">
        <f t="shared" si="128"/>
        <v>4000000</v>
      </c>
      <c r="AM147" s="571">
        <f t="shared" si="128"/>
        <v>10796500</v>
      </c>
      <c r="AN147" s="571">
        <f t="shared" si="128"/>
        <v>22897500</v>
      </c>
      <c r="AO147" s="571">
        <f t="shared" si="128"/>
        <v>0</v>
      </c>
      <c r="AP147" s="571">
        <f t="shared" si="128"/>
        <v>0</v>
      </c>
      <c r="AQ147" s="571">
        <f t="shared" si="128"/>
        <v>16407000</v>
      </c>
      <c r="AR147" s="571">
        <f t="shared" si="128"/>
        <v>5950000</v>
      </c>
      <c r="AS147" s="571">
        <f t="shared" si="128"/>
        <v>128226000</v>
      </c>
      <c r="AT147" s="571">
        <f t="shared" si="128"/>
        <v>6960</v>
      </c>
      <c r="AU147" s="571">
        <f t="shared" si="128"/>
        <v>1270110</v>
      </c>
      <c r="AV147" s="571">
        <f t="shared" si="128"/>
        <v>3480</v>
      </c>
      <c r="AW147" s="571">
        <f t="shared" si="128"/>
        <v>3480</v>
      </c>
      <c r="AX147" s="571">
        <f t="shared" si="128"/>
        <v>29360</v>
      </c>
      <c r="AY147" s="571">
        <f t="shared" si="128"/>
        <v>0</v>
      </c>
      <c r="AZ147" s="571">
        <f t="shared" si="128"/>
        <v>60225</v>
      </c>
      <c r="BA147" s="571">
        <f t="shared" si="128"/>
        <v>60525</v>
      </c>
      <c r="BB147" s="571">
        <f t="shared" si="128"/>
        <v>0</v>
      </c>
      <c r="BC147" s="571">
        <f t="shared" si="128"/>
        <v>0</v>
      </c>
      <c r="BD147" s="571">
        <f t="shared" si="128"/>
        <v>18680</v>
      </c>
      <c r="BE147" s="571">
        <f t="shared" si="128"/>
        <v>0</v>
      </c>
      <c r="BF147" s="571">
        <f t="shared" si="128"/>
        <v>1452820</v>
      </c>
      <c r="BG147" s="572">
        <f>AF147-AS147-BF147</f>
        <v>1958180</v>
      </c>
      <c r="BH147" s="571">
        <f>SUM(BH84:BH146)</f>
        <v>136637000</v>
      </c>
      <c r="BI147" s="571">
        <f>SUM(BI84:BI146)</f>
        <v>6958180</v>
      </c>
      <c r="BJ147" s="501">
        <v>1</v>
      </c>
      <c r="BK147" s="770"/>
      <c r="BL147" s="573"/>
      <c r="BM147" s="574"/>
      <c r="BN147" s="573"/>
      <c r="BO147" s="674"/>
      <c r="BP147" s="573"/>
      <c r="BQ147" s="573"/>
      <c r="BR147" s="573"/>
      <c r="BS147" s="674"/>
      <c r="BT147" s="573"/>
      <c r="BU147" s="573"/>
      <c r="BV147" s="573"/>
      <c r="BW147" s="674"/>
      <c r="BX147" s="573"/>
      <c r="BY147" s="573"/>
      <c r="BZ147" s="573"/>
      <c r="CA147" s="674"/>
      <c r="CB147" s="573"/>
      <c r="CC147" s="573"/>
      <c r="CD147" s="573"/>
      <c r="CE147" s="674"/>
      <c r="CF147" s="573"/>
      <c r="CG147" s="573"/>
      <c r="CH147" s="573"/>
      <c r="CI147" s="674"/>
      <c r="CJ147" s="573"/>
      <c r="CK147" s="573"/>
      <c r="CL147" s="573"/>
      <c r="CM147" s="674"/>
      <c r="CN147" s="573"/>
      <c r="CO147" s="573"/>
      <c r="CP147" s="573"/>
      <c r="CQ147" s="674"/>
      <c r="CR147" s="573"/>
      <c r="CS147" s="573"/>
      <c r="CT147" s="573"/>
      <c r="CU147" s="574"/>
      <c r="CV147" s="574"/>
      <c r="CW147" s="574"/>
      <c r="CX147" s="574"/>
      <c r="CY147" s="574"/>
      <c r="CZ147" s="574"/>
      <c r="DA147" s="574"/>
      <c r="DB147" s="574"/>
      <c r="DC147" s="574"/>
      <c r="DD147" s="574"/>
      <c r="DE147" s="574"/>
    </row>
    <row r="148" spans="1:127" s="462" customFormat="1" ht="24.75" customHeight="1" x14ac:dyDescent="0.2">
      <c r="A148" s="533"/>
      <c r="D148" s="533"/>
      <c r="E148" s="533"/>
      <c r="F148" s="533"/>
      <c r="G148" s="631"/>
      <c r="H148" s="533"/>
      <c r="I148" s="787"/>
      <c r="J148" s="787"/>
      <c r="K148" s="533"/>
      <c r="L148" s="533"/>
      <c r="M148" s="533"/>
      <c r="N148" s="533"/>
      <c r="O148" s="533"/>
      <c r="P148" s="533"/>
      <c r="Q148" s="533"/>
      <c r="R148" s="533"/>
      <c r="AS148" s="543"/>
      <c r="AT148" s="612"/>
      <c r="BF148" s="575">
        <f>SUM(AS147+BF147)</f>
        <v>129678820</v>
      </c>
      <c r="BG148" s="536">
        <f>AF147-AS147-BF147</f>
        <v>1958180</v>
      </c>
      <c r="BH148" s="576">
        <f>SUM(BI147+AS147+BF147)</f>
        <v>136637000</v>
      </c>
      <c r="BI148" s="538">
        <f>SUM(BG147)</f>
        <v>1958180</v>
      </c>
      <c r="BJ148" s="503" t="s">
        <v>78</v>
      </c>
      <c r="BK148" s="772"/>
      <c r="BL148" s="446"/>
      <c r="BM148" s="460"/>
      <c r="BN148" s="650"/>
      <c r="BO148" s="663"/>
      <c r="BP148" s="650"/>
      <c r="BQ148" s="650"/>
      <c r="BR148" s="650"/>
      <c r="BS148" s="663"/>
      <c r="BT148" s="650"/>
      <c r="BU148" s="650"/>
      <c r="BV148" s="650"/>
      <c r="BW148" s="663"/>
      <c r="BX148" s="650"/>
      <c r="BY148" s="650"/>
      <c r="BZ148" s="650"/>
      <c r="CA148" s="663"/>
      <c r="CB148" s="650"/>
      <c r="CC148" s="650"/>
      <c r="CD148" s="650"/>
      <c r="CE148" s="663"/>
      <c r="CF148" s="650"/>
      <c r="CG148" s="650"/>
      <c r="CH148" s="650"/>
      <c r="CI148" s="663"/>
      <c r="CJ148" s="650"/>
      <c r="CK148" s="650"/>
      <c r="CL148" s="650"/>
      <c r="CM148" s="663"/>
      <c r="CN148" s="650"/>
      <c r="CO148" s="650"/>
      <c r="CP148" s="650"/>
      <c r="CQ148" s="663"/>
      <c r="CR148" s="650"/>
      <c r="CS148" s="650"/>
      <c r="CT148" s="650"/>
      <c r="CU148" s="460"/>
      <c r="CV148" s="460"/>
      <c r="CW148" s="460"/>
      <c r="CX148" s="460"/>
      <c r="CY148" s="460"/>
      <c r="CZ148" s="460"/>
      <c r="DA148" s="460"/>
      <c r="DB148" s="460"/>
      <c r="DC148" s="460"/>
      <c r="DD148" s="460"/>
      <c r="DE148" s="460"/>
      <c r="DF148" s="460"/>
    </row>
    <row r="149" spans="1:127" s="503" customFormat="1" ht="24.75" customHeight="1" x14ac:dyDescent="0.2">
      <c r="A149" s="606"/>
      <c r="D149" s="606"/>
      <c r="E149" s="606"/>
      <c r="F149" s="606"/>
      <c r="G149" s="446"/>
      <c r="H149" s="606"/>
      <c r="I149" s="790"/>
      <c r="J149" s="790"/>
      <c r="K149" s="606"/>
      <c r="L149" s="606"/>
      <c r="M149" s="606"/>
      <c r="N149" s="606"/>
      <c r="O149" s="606"/>
      <c r="P149" s="606"/>
      <c r="Q149" s="606"/>
      <c r="R149" s="606"/>
      <c r="AM149" s="613"/>
      <c r="AT149" s="613">
        <f>SUM(AG147+AT147)</f>
        <v>13548960</v>
      </c>
      <c r="AU149" s="613">
        <f>SUM(AH147+AU147)</f>
        <v>22230110</v>
      </c>
      <c r="AV149" s="613">
        <f>SUM(AI147+AV147)</f>
        <v>9268480</v>
      </c>
      <c r="AW149" s="613">
        <f t="shared" ref="AW149:BE149" si="129">SUM(AJ147+AW147)</f>
        <v>9699480</v>
      </c>
      <c r="AX149" s="613">
        <f>SUM(AK147+AX147)</f>
        <v>14741360</v>
      </c>
      <c r="AY149" s="613">
        <f t="shared" si="129"/>
        <v>4000000</v>
      </c>
      <c r="AZ149" s="613">
        <f t="shared" si="129"/>
        <v>10856725</v>
      </c>
      <c r="BA149" s="613">
        <f t="shared" si="129"/>
        <v>22958025</v>
      </c>
      <c r="BB149" s="613">
        <f t="shared" si="129"/>
        <v>0</v>
      </c>
      <c r="BC149" s="613">
        <f t="shared" si="129"/>
        <v>0</v>
      </c>
      <c r="BD149" s="613">
        <f t="shared" si="129"/>
        <v>16425680</v>
      </c>
      <c r="BE149" s="613">
        <f t="shared" si="129"/>
        <v>5950000</v>
      </c>
      <c r="BF149" s="613">
        <f>SUM(AT149:BE149)</f>
        <v>129678820</v>
      </c>
      <c r="BH149" s="607"/>
      <c r="BI149" s="541">
        <f>SUM(BI147-BI148)</f>
        <v>5000000</v>
      </c>
      <c r="BJ149" s="503" t="s">
        <v>77</v>
      </c>
      <c r="BK149" s="772"/>
      <c r="BL149" s="446"/>
      <c r="BM149" s="461"/>
      <c r="BN149" s="651"/>
      <c r="BO149" s="669"/>
      <c r="BP149" s="651"/>
      <c r="BQ149" s="651"/>
      <c r="BR149" s="651"/>
      <c r="BS149" s="669"/>
      <c r="BT149" s="651"/>
      <c r="BU149" s="651"/>
      <c r="BV149" s="651"/>
      <c r="BW149" s="669"/>
      <c r="BX149" s="651"/>
      <c r="BY149" s="651"/>
      <c r="BZ149" s="651"/>
      <c r="CA149" s="669"/>
      <c r="CB149" s="651"/>
      <c r="CC149" s="651"/>
      <c r="CD149" s="651"/>
      <c r="CE149" s="669"/>
      <c r="CF149" s="651"/>
      <c r="CG149" s="651"/>
      <c r="CH149" s="651"/>
      <c r="CI149" s="669"/>
      <c r="CJ149" s="651"/>
      <c r="CK149" s="651"/>
      <c r="CL149" s="651"/>
      <c r="CM149" s="669"/>
      <c r="CN149" s="651"/>
      <c r="CO149" s="651"/>
      <c r="CP149" s="651"/>
      <c r="CQ149" s="669"/>
      <c r="CR149" s="651"/>
      <c r="CS149" s="651"/>
      <c r="CT149" s="651"/>
      <c r="CU149" s="461"/>
      <c r="CV149" s="461"/>
      <c r="CW149" s="461"/>
      <c r="CX149" s="461"/>
      <c r="CY149" s="461"/>
      <c r="CZ149" s="461"/>
      <c r="DA149" s="461"/>
      <c r="DB149" s="461"/>
      <c r="DC149" s="461"/>
      <c r="DD149" s="461"/>
      <c r="DE149" s="461"/>
      <c r="DF149" s="461"/>
    </row>
    <row r="150" spans="1:127" s="462" customFormat="1" ht="24.75" customHeight="1" x14ac:dyDescent="0.2">
      <c r="A150" s="1075" t="s">
        <v>43</v>
      </c>
      <c r="B150" s="1076"/>
      <c r="C150" s="424" t="s">
        <v>340</v>
      </c>
      <c r="D150" s="425"/>
      <c r="E150" s="425"/>
      <c r="F150" s="425"/>
      <c r="G150" s="544"/>
      <c r="H150" s="425"/>
      <c r="I150" s="775"/>
      <c r="J150" s="775"/>
      <c r="K150" s="425"/>
      <c r="L150" s="425"/>
      <c r="M150" s="425"/>
      <c r="N150" s="425"/>
      <c r="O150" s="425"/>
      <c r="P150" s="425"/>
      <c r="Q150" s="425"/>
      <c r="R150" s="425"/>
      <c r="S150" s="425"/>
      <c r="T150" s="426"/>
      <c r="U150" s="426"/>
      <c r="V150" s="426"/>
      <c r="W150" s="426"/>
      <c r="X150" s="426"/>
      <c r="Y150" s="426"/>
      <c r="Z150" s="426"/>
      <c r="AA150" s="426"/>
      <c r="AB150" s="426"/>
      <c r="AC150" s="426"/>
      <c r="AD150" s="426"/>
      <c r="AE150" s="426"/>
      <c r="AF150" s="425"/>
      <c r="AG150" s="426"/>
      <c r="AH150" s="426"/>
      <c r="AI150" s="426"/>
      <c r="AJ150" s="426"/>
      <c r="AK150" s="426"/>
      <c r="AL150" s="426"/>
      <c r="AM150" s="426"/>
      <c r="AN150" s="426"/>
      <c r="AO150" s="426"/>
      <c r="AP150" s="426"/>
      <c r="AQ150" s="426"/>
      <c r="AR150" s="426"/>
      <c r="AS150" s="427"/>
      <c r="AT150" s="426"/>
      <c r="AU150" s="426"/>
      <c r="AV150" s="426"/>
      <c r="AW150" s="426"/>
      <c r="AX150" s="426"/>
      <c r="AY150" s="426"/>
      <c r="AZ150" s="426"/>
      <c r="BA150" s="426"/>
      <c r="BB150" s="426"/>
      <c r="BC150" s="426"/>
      <c r="BD150" s="426"/>
      <c r="BE150" s="426"/>
      <c r="BF150" s="613"/>
      <c r="BG150" s="427"/>
      <c r="BH150" s="423"/>
      <c r="BI150" s="428"/>
      <c r="BJ150" s="425"/>
      <c r="BK150" s="544"/>
      <c r="BL150" s="544"/>
      <c r="BM150" s="426"/>
      <c r="BN150" s="544"/>
      <c r="BO150" s="664"/>
      <c r="BP150" s="544"/>
      <c r="BQ150" s="429"/>
      <c r="BR150" s="544"/>
      <c r="BS150" s="664"/>
      <c r="BT150" s="544"/>
      <c r="BU150" s="429"/>
      <c r="BV150" s="544"/>
      <c r="BW150" s="664"/>
      <c r="BX150" s="544"/>
      <c r="BY150" s="429"/>
      <c r="BZ150" s="544"/>
      <c r="CA150" s="664"/>
      <c r="CB150" s="544"/>
      <c r="CC150" s="429"/>
      <c r="CD150" s="544"/>
      <c r="CE150" s="664"/>
      <c r="CF150" s="544"/>
      <c r="CG150" s="429"/>
      <c r="CH150" s="544"/>
      <c r="CI150" s="664"/>
      <c r="CJ150" s="544"/>
      <c r="CK150" s="429"/>
      <c r="CL150" s="544"/>
      <c r="CM150" s="664"/>
      <c r="CN150" s="544"/>
      <c r="CO150" s="429"/>
      <c r="CP150" s="544"/>
      <c r="CQ150" s="664"/>
      <c r="CR150" s="544"/>
      <c r="CS150" s="429"/>
      <c r="CT150" s="544"/>
      <c r="CU150" s="426"/>
      <c r="CV150" s="426"/>
      <c r="CW150" s="426"/>
      <c r="CX150" s="426"/>
      <c r="CY150" s="427"/>
      <c r="CZ150" s="427"/>
      <c r="DA150" s="427"/>
      <c r="DB150" s="423"/>
      <c r="DC150" s="428"/>
      <c r="DD150" s="427"/>
      <c r="DE150" s="427"/>
      <c r="DF150" s="460"/>
      <c r="DG150" s="460"/>
      <c r="DH150" s="460"/>
      <c r="DI150" s="460"/>
      <c r="DJ150" s="460"/>
      <c r="DK150" s="461"/>
      <c r="DL150" s="460"/>
      <c r="DM150" s="460"/>
      <c r="DN150" s="460"/>
      <c r="DO150" s="460"/>
      <c r="DP150" s="460"/>
      <c r="DQ150" s="460"/>
      <c r="DR150" s="460"/>
      <c r="DS150" s="460"/>
      <c r="DT150" s="460"/>
      <c r="DU150" s="460"/>
      <c r="DV150" s="460"/>
      <c r="DW150" s="460"/>
    </row>
    <row r="151" spans="1:127" s="462" customFormat="1" ht="26.25" customHeight="1" x14ac:dyDescent="0.2">
      <c r="A151" s="1080" t="s">
        <v>44</v>
      </c>
      <c r="B151" s="1081"/>
      <c r="C151" s="431" t="s">
        <v>151</v>
      </c>
      <c r="D151" s="432"/>
      <c r="E151" s="432"/>
      <c r="F151" s="432"/>
      <c r="G151" s="627"/>
      <c r="H151" s="432"/>
      <c r="I151" s="777"/>
      <c r="J151" s="777"/>
      <c r="K151" s="432"/>
      <c r="L151" s="432"/>
      <c r="M151" s="432"/>
      <c r="N151" s="432"/>
      <c r="O151" s="432"/>
      <c r="P151" s="432"/>
      <c r="Q151" s="432"/>
      <c r="R151" s="432"/>
      <c r="S151" s="432"/>
      <c r="T151" s="464"/>
      <c r="U151" s="464"/>
      <c r="V151" s="464"/>
      <c r="W151" s="464"/>
      <c r="X151" s="464"/>
      <c r="Y151" s="464"/>
      <c r="Z151" s="464"/>
      <c r="AA151" s="464"/>
      <c r="AB151" s="464"/>
      <c r="AC151" s="464"/>
      <c r="AD151" s="464"/>
      <c r="AE151" s="464"/>
      <c r="AF151" s="432"/>
      <c r="AG151" s="464"/>
      <c r="AH151" s="464"/>
      <c r="AI151" s="464"/>
      <c r="AJ151" s="464"/>
      <c r="AK151" s="464"/>
      <c r="AL151" s="464"/>
      <c r="AM151" s="464"/>
      <c r="AN151" s="464"/>
      <c r="AO151" s="464"/>
      <c r="AP151" s="464"/>
      <c r="AQ151" s="464"/>
      <c r="AR151" s="464"/>
      <c r="AS151" s="433"/>
      <c r="AT151" s="464"/>
      <c r="AU151" s="464"/>
      <c r="AV151" s="464"/>
      <c r="AW151" s="464"/>
      <c r="AX151" s="464"/>
      <c r="AY151" s="464"/>
      <c r="AZ151" s="464"/>
      <c r="BA151" s="464"/>
      <c r="BB151" s="464"/>
      <c r="BC151" s="464"/>
      <c r="BD151" s="464"/>
      <c r="BE151" s="464"/>
      <c r="BF151" s="641"/>
      <c r="BG151" s="433"/>
      <c r="BH151" s="430"/>
      <c r="BI151" s="434"/>
      <c r="BJ151" s="425"/>
      <c r="BK151" s="544"/>
      <c r="BL151" s="544"/>
      <c r="BM151" s="425"/>
      <c r="BN151" s="544"/>
      <c r="BO151" s="664"/>
      <c r="BP151" s="544"/>
      <c r="BQ151" s="544"/>
      <c r="BR151" s="544"/>
      <c r="BS151" s="664"/>
      <c r="BT151" s="544"/>
      <c r="BU151" s="544"/>
      <c r="BV151" s="544"/>
      <c r="BW151" s="664"/>
      <c r="BX151" s="544"/>
      <c r="BY151" s="544"/>
      <c r="BZ151" s="544"/>
      <c r="CA151" s="664"/>
      <c r="CB151" s="544"/>
      <c r="CC151" s="544"/>
      <c r="CD151" s="544"/>
      <c r="CE151" s="664"/>
      <c r="CF151" s="544"/>
      <c r="CG151" s="544"/>
      <c r="CH151" s="544"/>
      <c r="CI151" s="664"/>
      <c r="CJ151" s="544"/>
      <c r="CK151" s="544"/>
      <c r="CL151" s="544"/>
      <c r="CM151" s="664"/>
      <c r="CN151" s="544"/>
      <c r="CO151" s="544"/>
      <c r="CP151" s="544"/>
      <c r="CQ151" s="664"/>
      <c r="CR151" s="544"/>
      <c r="CS151" s="544"/>
      <c r="CT151" s="544"/>
      <c r="CU151" s="425"/>
      <c r="CV151" s="425"/>
      <c r="CW151" s="425"/>
      <c r="CX151" s="425"/>
      <c r="CY151" s="425"/>
      <c r="CZ151" s="425"/>
      <c r="DA151" s="425"/>
      <c r="DB151" s="425"/>
      <c r="DC151" s="425"/>
      <c r="DD151" s="427"/>
      <c r="DE151" s="427"/>
      <c r="DF151" s="460"/>
      <c r="DG151" s="460"/>
      <c r="DH151" s="460"/>
      <c r="DI151" s="460"/>
      <c r="DJ151" s="460"/>
      <c r="DK151" s="461"/>
      <c r="DL151" s="460"/>
      <c r="DM151" s="460"/>
      <c r="DN151" s="460"/>
      <c r="DO151" s="460"/>
      <c r="DP151" s="460"/>
      <c r="DQ151" s="460"/>
      <c r="DR151" s="460"/>
      <c r="DS151" s="460"/>
      <c r="DT151" s="460"/>
      <c r="DU151" s="460"/>
      <c r="DV151" s="460"/>
      <c r="DW151" s="460"/>
    </row>
    <row r="152" spans="1:127" s="466" customFormat="1" ht="48.75" customHeight="1" x14ac:dyDescent="0.2">
      <c r="A152" s="1077" t="s">
        <v>45</v>
      </c>
      <c r="B152" s="1051" t="s">
        <v>46</v>
      </c>
      <c r="C152" s="1051" t="s">
        <v>62</v>
      </c>
      <c r="D152" s="1050" t="s">
        <v>47</v>
      </c>
      <c r="E152" s="1050"/>
      <c r="F152" s="1050"/>
      <c r="G152" s="1050"/>
      <c r="H152" s="1050"/>
      <c r="I152" s="1050"/>
      <c r="J152" s="1050"/>
      <c r="K152" s="1050"/>
      <c r="L152" s="1050"/>
      <c r="M152" s="1050"/>
      <c r="N152" s="1050"/>
      <c r="O152" s="1050"/>
      <c r="P152" s="1050"/>
      <c r="Q152" s="1050"/>
      <c r="R152" s="1051" t="s">
        <v>59</v>
      </c>
      <c r="S152" s="1054" t="s">
        <v>56</v>
      </c>
      <c r="T152" s="1055"/>
      <c r="U152" s="1055"/>
      <c r="V152" s="1055"/>
      <c r="W152" s="1055"/>
      <c r="X152" s="1055"/>
      <c r="Y152" s="1055"/>
      <c r="Z152" s="1055"/>
      <c r="AA152" s="1055"/>
      <c r="AB152" s="1055"/>
      <c r="AC152" s="1055"/>
      <c r="AD152" s="1055"/>
      <c r="AE152" s="1055"/>
      <c r="AF152" s="1056" t="s">
        <v>38</v>
      </c>
      <c r="AG152" s="1056"/>
      <c r="AH152" s="1056"/>
      <c r="AI152" s="1056"/>
      <c r="AJ152" s="1056"/>
      <c r="AK152" s="1056"/>
      <c r="AL152" s="1056"/>
      <c r="AM152" s="1056"/>
      <c r="AN152" s="1056"/>
      <c r="AO152" s="1056"/>
      <c r="AP152" s="1056"/>
      <c r="AQ152" s="1056"/>
      <c r="AR152" s="1056"/>
      <c r="AS152" s="1056"/>
      <c r="AT152" s="1057" t="s">
        <v>82</v>
      </c>
      <c r="AU152" s="1058"/>
      <c r="AV152" s="1058"/>
      <c r="AW152" s="1058"/>
      <c r="AX152" s="1058"/>
      <c r="AY152" s="1058"/>
      <c r="AZ152" s="1058"/>
      <c r="BA152" s="1058"/>
      <c r="BB152" s="1058"/>
      <c r="BC152" s="1058"/>
      <c r="BD152" s="1058"/>
      <c r="BE152" s="1058"/>
      <c r="BF152" s="1059"/>
      <c r="BG152" s="1051" t="s">
        <v>78</v>
      </c>
      <c r="BH152" s="1051" t="s">
        <v>561</v>
      </c>
      <c r="BI152" s="1063" t="s">
        <v>79</v>
      </c>
      <c r="BJ152" s="423"/>
      <c r="BK152" s="767"/>
      <c r="BL152" s="425"/>
      <c r="BM152" s="425"/>
      <c r="BN152" s="544"/>
      <c r="BO152" s="664"/>
      <c r="BP152" s="544"/>
      <c r="BQ152" s="544"/>
      <c r="BR152" s="544"/>
      <c r="BS152" s="664"/>
      <c r="BT152" s="544"/>
      <c r="BU152" s="544"/>
      <c r="BV152" s="544"/>
      <c r="BW152" s="664"/>
      <c r="BX152" s="544"/>
      <c r="BY152" s="544"/>
      <c r="BZ152" s="544"/>
      <c r="CA152" s="664"/>
      <c r="CB152" s="544"/>
      <c r="CC152" s="544"/>
      <c r="CD152" s="544"/>
      <c r="CE152" s="664"/>
      <c r="CF152" s="544"/>
      <c r="CG152" s="544"/>
      <c r="CH152" s="544"/>
      <c r="CI152" s="664"/>
      <c r="CJ152" s="544"/>
      <c r="CK152" s="544"/>
      <c r="CL152" s="544"/>
      <c r="CM152" s="664"/>
      <c r="CN152" s="544"/>
      <c r="CO152" s="544"/>
      <c r="CP152" s="544"/>
      <c r="CQ152" s="664"/>
      <c r="CR152" s="544"/>
      <c r="CS152" s="544"/>
      <c r="CT152" s="544"/>
      <c r="CU152" s="425"/>
      <c r="CV152" s="425"/>
      <c r="CW152" s="425"/>
      <c r="CX152" s="425"/>
      <c r="CY152" s="425"/>
      <c r="CZ152" s="425"/>
      <c r="DA152" s="425"/>
      <c r="DB152" s="425"/>
      <c r="DC152" s="425"/>
      <c r="DD152" s="465"/>
      <c r="DE152" s="465"/>
    </row>
    <row r="153" spans="1:127" s="466" customFormat="1" ht="48.75" customHeight="1" x14ac:dyDescent="0.2">
      <c r="A153" s="1078"/>
      <c r="B153" s="1052"/>
      <c r="C153" s="1052"/>
      <c r="D153" s="1066" t="s">
        <v>57</v>
      </c>
      <c r="E153" s="1068" t="s">
        <v>58</v>
      </c>
      <c r="F153" s="1069"/>
      <c r="G153" s="1069"/>
      <c r="H153" s="1069"/>
      <c r="I153" s="1069"/>
      <c r="J153" s="1069"/>
      <c r="K153" s="1069"/>
      <c r="L153" s="1069"/>
      <c r="M153" s="1069"/>
      <c r="N153" s="1069"/>
      <c r="O153" s="1069"/>
      <c r="P153" s="1069"/>
      <c r="Q153" s="1069"/>
      <c r="R153" s="1052"/>
      <c r="S153" s="1066" t="s">
        <v>57</v>
      </c>
      <c r="T153" s="1068" t="s">
        <v>58</v>
      </c>
      <c r="U153" s="1069"/>
      <c r="V153" s="1069"/>
      <c r="W153" s="1069"/>
      <c r="X153" s="1069"/>
      <c r="Y153" s="1069"/>
      <c r="Z153" s="1069"/>
      <c r="AA153" s="1069"/>
      <c r="AB153" s="1069"/>
      <c r="AC153" s="1069"/>
      <c r="AD153" s="1069"/>
      <c r="AE153" s="1069"/>
      <c r="AF153" s="1066" t="s">
        <v>57</v>
      </c>
      <c r="AG153" s="1068" t="s">
        <v>58</v>
      </c>
      <c r="AH153" s="1069"/>
      <c r="AI153" s="1069"/>
      <c r="AJ153" s="1069"/>
      <c r="AK153" s="1069"/>
      <c r="AL153" s="1069"/>
      <c r="AM153" s="1069"/>
      <c r="AN153" s="1069"/>
      <c r="AO153" s="1069"/>
      <c r="AP153" s="1069"/>
      <c r="AQ153" s="1069"/>
      <c r="AR153" s="1069"/>
      <c r="AS153" s="1070"/>
      <c r="AT153" s="1060"/>
      <c r="AU153" s="1061"/>
      <c r="AV153" s="1061"/>
      <c r="AW153" s="1061"/>
      <c r="AX153" s="1061"/>
      <c r="AY153" s="1061"/>
      <c r="AZ153" s="1061"/>
      <c r="BA153" s="1061"/>
      <c r="BB153" s="1061"/>
      <c r="BC153" s="1061"/>
      <c r="BD153" s="1061"/>
      <c r="BE153" s="1061"/>
      <c r="BF153" s="1062"/>
      <c r="BG153" s="1052"/>
      <c r="BH153" s="1052"/>
      <c r="BI153" s="1064"/>
      <c r="BJ153" s="423"/>
      <c r="BK153" s="767"/>
      <c r="BL153" s="425"/>
      <c r="BM153" s="425"/>
      <c r="BN153" s="544"/>
      <c r="BO153" s="664"/>
      <c r="BP153" s="544"/>
      <c r="BQ153" s="544"/>
      <c r="BR153" s="544"/>
      <c r="BS153" s="664"/>
      <c r="BT153" s="544"/>
      <c r="BU153" s="544"/>
      <c r="BV153" s="544"/>
      <c r="BW153" s="664"/>
      <c r="BX153" s="544"/>
      <c r="BY153" s="544"/>
      <c r="BZ153" s="544"/>
      <c r="CA153" s="664"/>
      <c r="CB153" s="544"/>
      <c r="CC153" s="544"/>
      <c r="CD153" s="544"/>
      <c r="CE153" s="664"/>
      <c r="CF153" s="544"/>
      <c r="CG153" s="544"/>
      <c r="CH153" s="544"/>
      <c r="CI153" s="664"/>
      <c r="CJ153" s="544"/>
      <c r="CK153" s="544"/>
      <c r="CL153" s="544"/>
      <c r="CM153" s="664"/>
      <c r="CN153" s="544"/>
      <c r="CO153" s="544"/>
      <c r="CP153" s="544"/>
      <c r="CQ153" s="664"/>
      <c r="CR153" s="544"/>
      <c r="CS153" s="544"/>
      <c r="CT153" s="544"/>
      <c r="CU153" s="425"/>
      <c r="CV153" s="425"/>
      <c r="CW153" s="425"/>
      <c r="CX153" s="425"/>
      <c r="CY153" s="425"/>
      <c r="CZ153" s="425"/>
      <c r="DA153" s="425"/>
      <c r="DB153" s="425"/>
      <c r="DC153" s="425"/>
      <c r="DD153" s="465"/>
      <c r="DE153" s="465"/>
    </row>
    <row r="154" spans="1:127" s="469" customFormat="1" ht="28.5" customHeight="1" x14ac:dyDescent="0.2">
      <c r="A154" s="1079"/>
      <c r="B154" s="1053"/>
      <c r="C154" s="1053"/>
      <c r="D154" s="1067"/>
      <c r="E154" s="467">
        <v>1</v>
      </c>
      <c r="F154" s="467">
        <v>2</v>
      </c>
      <c r="G154" s="628">
        <v>3</v>
      </c>
      <c r="H154" s="467">
        <v>4</v>
      </c>
      <c r="I154" s="467">
        <v>5</v>
      </c>
      <c r="J154" s="467">
        <v>6</v>
      </c>
      <c r="K154" s="467">
        <v>7</v>
      </c>
      <c r="L154" s="467">
        <v>8</v>
      </c>
      <c r="M154" s="467">
        <v>9</v>
      </c>
      <c r="N154" s="467">
        <v>10</v>
      </c>
      <c r="O154" s="467">
        <v>11</v>
      </c>
      <c r="P154" s="467">
        <v>12</v>
      </c>
      <c r="Q154" s="467" t="s">
        <v>61</v>
      </c>
      <c r="R154" s="1053"/>
      <c r="S154" s="1067"/>
      <c r="T154" s="467">
        <v>1</v>
      </c>
      <c r="U154" s="467">
        <v>2</v>
      </c>
      <c r="V154" s="467">
        <v>3</v>
      </c>
      <c r="W154" s="467">
        <v>4</v>
      </c>
      <c r="X154" s="467">
        <v>5</v>
      </c>
      <c r="Y154" s="467">
        <v>6</v>
      </c>
      <c r="Z154" s="467">
        <v>7</v>
      </c>
      <c r="AA154" s="467">
        <v>8</v>
      </c>
      <c r="AB154" s="467">
        <v>9</v>
      </c>
      <c r="AC154" s="467">
        <v>10</v>
      </c>
      <c r="AD154" s="467">
        <v>11</v>
      </c>
      <c r="AE154" s="467">
        <v>12</v>
      </c>
      <c r="AF154" s="1067"/>
      <c r="AG154" s="467">
        <v>1</v>
      </c>
      <c r="AH154" s="467">
        <v>2</v>
      </c>
      <c r="AI154" s="467">
        <v>3</v>
      </c>
      <c r="AJ154" s="467">
        <v>4</v>
      </c>
      <c r="AK154" s="703">
        <v>5</v>
      </c>
      <c r="AL154" s="467">
        <v>6</v>
      </c>
      <c r="AM154" s="467">
        <v>7</v>
      </c>
      <c r="AN154" s="467">
        <v>8</v>
      </c>
      <c r="AO154" s="467">
        <v>9</v>
      </c>
      <c r="AP154" s="467">
        <v>10</v>
      </c>
      <c r="AQ154" s="467">
        <v>11</v>
      </c>
      <c r="AR154" s="467">
        <v>12</v>
      </c>
      <c r="AS154" s="467" t="s">
        <v>51</v>
      </c>
      <c r="AT154" s="468">
        <v>1</v>
      </c>
      <c r="AU154" s="468">
        <v>2</v>
      </c>
      <c r="AV154" s="468">
        <v>3</v>
      </c>
      <c r="AW154" s="468">
        <v>4</v>
      </c>
      <c r="AX154" s="468">
        <v>5</v>
      </c>
      <c r="AY154" s="468">
        <v>6</v>
      </c>
      <c r="AZ154" s="468">
        <v>7</v>
      </c>
      <c r="BA154" s="468">
        <v>8</v>
      </c>
      <c r="BB154" s="468">
        <v>9</v>
      </c>
      <c r="BC154" s="468">
        <v>10</v>
      </c>
      <c r="BD154" s="468">
        <v>11</v>
      </c>
      <c r="BE154" s="468">
        <v>12</v>
      </c>
      <c r="BF154" s="467" t="s">
        <v>51</v>
      </c>
      <c r="BG154" s="1053"/>
      <c r="BH154" s="1053"/>
      <c r="BI154" s="1065"/>
      <c r="BK154" s="768"/>
      <c r="BL154" s="625"/>
      <c r="BM154" s="625"/>
      <c r="BN154" s="659"/>
      <c r="BO154" s="671"/>
      <c r="BP154" s="659"/>
      <c r="BQ154" s="659"/>
      <c r="BR154" s="659"/>
      <c r="BS154" s="671"/>
      <c r="BT154" s="659"/>
      <c r="BU154" s="659"/>
      <c r="BV154" s="659"/>
      <c r="BW154" s="671"/>
      <c r="BX154" s="659"/>
      <c r="BY154" s="659"/>
      <c r="BZ154" s="659"/>
      <c r="CA154" s="671"/>
      <c r="CB154" s="659"/>
      <c r="CC154" s="659"/>
      <c r="CD154" s="659"/>
      <c r="CE154" s="671"/>
      <c r="CF154" s="659"/>
      <c r="CG154" s="659"/>
      <c r="CH154" s="659"/>
      <c r="CI154" s="671"/>
      <c r="CJ154" s="659"/>
      <c r="CK154" s="659"/>
      <c r="CL154" s="659"/>
      <c r="CM154" s="671"/>
      <c r="CN154" s="659"/>
      <c r="CO154" s="659"/>
      <c r="CP154" s="659"/>
      <c r="CQ154" s="671"/>
      <c r="CR154" s="659"/>
      <c r="CS154" s="659"/>
      <c r="CT154" s="659"/>
      <c r="CU154" s="625"/>
      <c r="CV154" s="625"/>
      <c r="CW154" s="625"/>
      <c r="CX154" s="625"/>
      <c r="CY154" s="625"/>
      <c r="CZ154" s="625"/>
      <c r="DA154" s="625"/>
      <c r="DB154" s="625"/>
      <c r="DC154" s="625"/>
      <c r="DD154" s="625"/>
      <c r="DE154" s="625"/>
    </row>
    <row r="155" spans="1:127" s="558" customFormat="1" ht="24.75" customHeight="1" x14ac:dyDescent="0.2">
      <c r="A155" s="546"/>
      <c r="B155" s="441" t="s">
        <v>602</v>
      </c>
      <c r="C155" s="547"/>
      <c r="D155" s="436"/>
      <c r="E155" s="548"/>
      <c r="F155" s="549"/>
      <c r="G155" s="632"/>
      <c r="H155" s="549"/>
      <c r="I155" s="788"/>
      <c r="J155" s="788"/>
      <c r="K155" s="549"/>
      <c r="L155" s="549"/>
      <c r="M155" s="549"/>
      <c r="N155" s="549"/>
      <c r="O155" s="549"/>
      <c r="P155" s="549"/>
      <c r="Q155" s="550"/>
      <c r="R155" s="190"/>
      <c r="S155" s="440"/>
      <c r="T155" s="559"/>
      <c r="U155" s="551"/>
      <c r="V155" s="551"/>
      <c r="W155" s="551"/>
      <c r="X155" s="551"/>
      <c r="Y155" s="551"/>
      <c r="Z155" s="551"/>
      <c r="AA155" s="551"/>
      <c r="AB155" s="551"/>
      <c r="AC155" s="551"/>
      <c r="AD155" s="551"/>
      <c r="AE155" s="551"/>
      <c r="AF155" s="477">
        <f t="shared" ref="AF155:AF156" si="130">SUM(Q155*S155)</f>
        <v>0</v>
      </c>
      <c r="AG155" s="562">
        <f t="shared" ref="AG155:AG156" si="131">T155*E155</f>
        <v>0</v>
      </c>
      <c r="AH155" s="562">
        <f t="shared" ref="AH155:AH156" si="132">U155*F155</f>
        <v>0</v>
      </c>
      <c r="AI155" s="562">
        <f t="shared" ref="AI155:AI156" si="133">V155*G155</f>
        <v>0</v>
      </c>
      <c r="AJ155" s="562">
        <f t="shared" ref="AJ155:AJ156" si="134">W155*H155</f>
        <v>0</v>
      </c>
      <c r="AK155" s="704">
        <f t="shared" ref="AK155:AK156" si="135">X155*I155</f>
        <v>0</v>
      </c>
      <c r="AL155" s="562">
        <f t="shared" ref="AL155:AL156" si="136">Y155*J155</f>
        <v>0</v>
      </c>
      <c r="AM155" s="562">
        <f t="shared" ref="AM155:AM156" si="137">Z155*K155</f>
        <v>0</v>
      </c>
      <c r="AN155" s="562">
        <f t="shared" ref="AN155:AN156" si="138">AA155*L155</f>
        <v>0</v>
      </c>
      <c r="AO155" s="562">
        <f t="shared" ref="AO155:AO156" si="139">AB155*M155</f>
        <v>0</v>
      </c>
      <c r="AP155" s="562">
        <f t="shared" ref="AP155:AP156" si="140">AC155*N155</f>
        <v>0</v>
      </c>
      <c r="AQ155" s="562">
        <f t="shared" ref="AQ155:AQ156" si="141">AD155*O155</f>
        <v>0</v>
      </c>
      <c r="AR155" s="562">
        <f t="shared" ref="AR155:AR156" si="142">AE155*P155</f>
        <v>0</v>
      </c>
      <c r="AS155" s="479">
        <f t="shared" ref="AS155:AS156" si="143">SUM(AG155:AR155)</f>
        <v>0</v>
      </c>
      <c r="AT155" s="478">
        <f t="shared" ref="AT155:AT156" si="144">SUM(AG155*4%)</f>
        <v>0</v>
      </c>
      <c r="AU155" s="562">
        <f>AH155*S155</f>
        <v>0</v>
      </c>
      <c r="AV155" s="562">
        <f t="shared" ref="AV155" si="145">AI155*T155</f>
        <v>0</v>
      </c>
      <c r="AW155" s="562">
        <f t="shared" ref="AW155" si="146">AJ155*U155</f>
        <v>0</v>
      </c>
      <c r="AX155" s="562">
        <f t="shared" ref="AX155" si="147">AK155*V155</f>
        <v>0</v>
      </c>
      <c r="AY155" s="562">
        <f t="shared" ref="AY155" si="148">AL155*W155</f>
        <v>0</v>
      </c>
      <c r="AZ155" s="562">
        <f t="shared" ref="AZ155" si="149">AM155*X155</f>
        <v>0</v>
      </c>
      <c r="BA155" s="562">
        <f t="shared" ref="BA155" si="150">AN155*Y155</f>
        <v>0</v>
      </c>
      <c r="BB155" s="562">
        <f t="shared" ref="BB155" si="151">AO155*Z155</f>
        <v>0</v>
      </c>
      <c r="BC155" s="562">
        <f t="shared" ref="BC155" si="152">AP155*AA155</f>
        <v>0</v>
      </c>
      <c r="BD155" s="562">
        <f t="shared" ref="BD155" si="153">AQ155*AB155</f>
        <v>0</v>
      </c>
      <c r="BE155" s="562">
        <f t="shared" ref="BE155" si="154">AR155*AC155</f>
        <v>0</v>
      </c>
      <c r="BF155" s="552">
        <f t="shared" ref="BF155:BF176" si="155">SUM(AT155:BE155)</f>
        <v>0</v>
      </c>
      <c r="BG155" s="480">
        <f t="shared" ref="BG155:BG157" si="156">AF155-AS155-BF155</f>
        <v>0</v>
      </c>
      <c r="BH155" s="481">
        <f t="shared" ref="BH155:BH156" si="157">S155*D155</f>
        <v>0</v>
      </c>
      <c r="BI155" s="482">
        <f t="shared" ref="BI155:BI158" si="158">BH155-AS155-BF155</f>
        <v>0</v>
      </c>
      <c r="BJ155" s="483"/>
      <c r="BK155" s="769"/>
      <c r="BL155" s="556"/>
      <c r="BM155" s="560"/>
      <c r="BN155" s="660"/>
      <c r="BO155" s="673"/>
      <c r="BP155" s="556"/>
      <c r="BQ155" s="556"/>
      <c r="BR155" s="660"/>
      <c r="BS155" s="673"/>
      <c r="BT155" s="556"/>
      <c r="BU155" s="556"/>
      <c r="BV155" s="660"/>
      <c r="BW155" s="673"/>
      <c r="BX155" s="556"/>
      <c r="BY155" s="556"/>
      <c r="BZ155" s="660"/>
      <c r="CA155" s="673"/>
      <c r="CB155" s="556"/>
      <c r="CC155" s="556"/>
      <c r="CD155" s="660"/>
      <c r="CE155" s="673"/>
      <c r="CF155" s="556"/>
      <c r="CG155" s="556"/>
      <c r="CH155" s="660"/>
      <c r="CI155" s="673"/>
      <c r="CJ155" s="556"/>
      <c r="CK155" s="556"/>
      <c r="CL155" s="660"/>
      <c r="CM155" s="673"/>
      <c r="CN155" s="556"/>
      <c r="CO155" s="556"/>
      <c r="CP155" s="660"/>
      <c r="CQ155" s="673"/>
      <c r="CR155" s="556"/>
      <c r="CS155" s="556"/>
      <c r="CT155" s="556"/>
      <c r="CU155" s="557"/>
      <c r="CV155" s="557"/>
      <c r="CW155" s="557"/>
      <c r="CX155" s="557"/>
      <c r="CY155" s="557"/>
      <c r="CZ155" s="557"/>
      <c r="DA155" s="557"/>
      <c r="DB155" s="557"/>
      <c r="DC155" s="557"/>
      <c r="DD155" s="557"/>
      <c r="DE155" s="557"/>
    </row>
    <row r="156" spans="1:127" s="558" customFormat="1" ht="32.25" customHeight="1" x14ac:dyDescent="0.2">
      <c r="A156" s="546"/>
      <c r="B156" s="617" t="s">
        <v>601</v>
      </c>
      <c r="C156" s="547" t="s">
        <v>600</v>
      </c>
      <c r="D156" s="436">
        <v>1</v>
      </c>
      <c r="E156" s="548"/>
      <c r="F156" s="549"/>
      <c r="G156" s="632"/>
      <c r="H156" s="549"/>
      <c r="I156" s="788"/>
      <c r="J156" s="788"/>
      <c r="K156" s="549"/>
      <c r="L156" s="549"/>
      <c r="M156" s="549"/>
      <c r="N156" s="549"/>
      <c r="O156" s="549"/>
      <c r="P156" s="549"/>
      <c r="Q156" s="550">
        <f>SUM(E156:P156)</f>
        <v>0</v>
      </c>
      <c r="R156" s="190" t="s">
        <v>603</v>
      </c>
      <c r="S156" s="618">
        <v>5000000</v>
      </c>
      <c r="T156" s="559"/>
      <c r="U156" s="551"/>
      <c r="V156" s="551"/>
      <c r="W156" s="551"/>
      <c r="X156" s="551"/>
      <c r="Y156" s="551"/>
      <c r="Z156" s="551"/>
      <c r="AA156" s="551"/>
      <c r="AB156" s="551"/>
      <c r="AC156" s="551"/>
      <c r="AD156" s="551"/>
      <c r="AE156" s="551"/>
      <c r="AF156" s="477">
        <f t="shared" si="130"/>
        <v>0</v>
      </c>
      <c r="AG156" s="478">
        <f t="shared" si="131"/>
        <v>0</v>
      </c>
      <c r="AH156" s="478">
        <f t="shared" si="132"/>
        <v>0</v>
      </c>
      <c r="AI156" s="478">
        <f t="shared" si="133"/>
        <v>0</v>
      </c>
      <c r="AJ156" s="478">
        <f t="shared" si="134"/>
        <v>0</v>
      </c>
      <c r="AK156" s="638">
        <f t="shared" si="135"/>
        <v>0</v>
      </c>
      <c r="AL156" s="478">
        <f t="shared" si="136"/>
        <v>0</v>
      </c>
      <c r="AM156" s="478">
        <f t="shared" si="137"/>
        <v>0</v>
      </c>
      <c r="AN156" s="478">
        <f t="shared" si="138"/>
        <v>0</v>
      </c>
      <c r="AO156" s="478">
        <f t="shared" si="139"/>
        <v>0</v>
      </c>
      <c r="AP156" s="478">
        <f t="shared" si="140"/>
        <v>0</v>
      </c>
      <c r="AQ156" s="478">
        <f t="shared" si="141"/>
        <v>0</v>
      </c>
      <c r="AR156" s="478">
        <f t="shared" si="142"/>
        <v>0</v>
      </c>
      <c r="AS156" s="479">
        <f t="shared" si="143"/>
        <v>0</v>
      </c>
      <c r="AT156" s="478">
        <f t="shared" si="144"/>
        <v>0</v>
      </c>
      <c r="AU156" s="478">
        <f>SUM(AH156*14%)</f>
        <v>0</v>
      </c>
      <c r="AV156" s="478">
        <f t="shared" ref="AV156" si="159">SUM(AI156*14%)</f>
        <v>0</v>
      </c>
      <c r="AW156" s="478">
        <f t="shared" ref="AW156" si="160">SUM(AJ156*14%)</f>
        <v>0</v>
      </c>
      <c r="AX156" s="478">
        <f t="shared" ref="AX156" si="161">SUM(AK156*14%)</f>
        <v>0</v>
      </c>
      <c r="AY156" s="478">
        <f t="shared" ref="AY156" si="162">SUM(AL156*14%)</f>
        <v>0</v>
      </c>
      <c r="AZ156" s="478">
        <f t="shared" ref="AZ156" si="163">SUM(AM156*14%)</f>
        <v>0</v>
      </c>
      <c r="BA156" s="478">
        <f t="shared" ref="BA156" si="164">SUM(AN156*14%)</f>
        <v>0</v>
      </c>
      <c r="BB156" s="478">
        <f t="shared" ref="BB156" si="165">SUM(AO156*14%)</f>
        <v>0</v>
      </c>
      <c r="BC156" s="478">
        <f t="shared" ref="BC156" si="166">SUM(AP156*14%)</f>
        <v>0</v>
      </c>
      <c r="BD156" s="478">
        <f t="shared" ref="BD156" si="167">SUM(AQ156*14%)</f>
        <v>0</v>
      </c>
      <c r="BE156" s="478">
        <f t="shared" ref="BE156" si="168">SUM(AR156*14%)</f>
        <v>0</v>
      </c>
      <c r="BF156" s="552">
        <f t="shared" si="155"/>
        <v>0</v>
      </c>
      <c r="BG156" s="480">
        <f t="shared" si="156"/>
        <v>0</v>
      </c>
      <c r="BH156" s="481">
        <f t="shared" si="157"/>
        <v>5000000</v>
      </c>
      <c r="BI156" s="482">
        <f t="shared" si="158"/>
        <v>5000000</v>
      </c>
      <c r="BJ156" s="483">
        <f>SUM(Q156/D156)</f>
        <v>0</v>
      </c>
      <c r="BK156" s="769"/>
      <c r="BL156" s="556"/>
      <c r="BM156" s="560"/>
      <c r="BN156" s="660"/>
      <c r="BO156" s="673"/>
      <c r="BP156" s="556"/>
      <c r="BQ156" s="556"/>
      <c r="BR156" s="660"/>
      <c r="BS156" s="673"/>
      <c r="BT156" s="556"/>
      <c r="BU156" s="556"/>
      <c r="BV156" s="660"/>
      <c r="BW156" s="673"/>
      <c r="BX156" s="556"/>
      <c r="BY156" s="556"/>
      <c r="BZ156" s="660"/>
      <c r="CA156" s="673"/>
      <c r="CB156" s="556"/>
      <c r="CC156" s="556"/>
      <c r="CD156" s="660"/>
      <c r="CE156" s="673"/>
      <c r="CF156" s="556"/>
      <c r="CG156" s="556"/>
      <c r="CH156" s="660"/>
      <c r="CI156" s="673"/>
      <c r="CJ156" s="556"/>
      <c r="CK156" s="556"/>
      <c r="CL156" s="660"/>
      <c r="CM156" s="673"/>
      <c r="CN156" s="556"/>
      <c r="CO156" s="556"/>
      <c r="CP156" s="660"/>
      <c r="CQ156" s="673"/>
      <c r="CR156" s="556"/>
      <c r="CS156" s="556"/>
      <c r="CT156" s="556"/>
      <c r="CU156" s="557"/>
      <c r="CV156" s="557"/>
      <c r="CW156" s="557"/>
      <c r="CX156" s="557"/>
      <c r="CY156" s="557"/>
      <c r="CZ156" s="557"/>
      <c r="DA156" s="557"/>
      <c r="DB156" s="557"/>
      <c r="DC156" s="557"/>
      <c r="DD156" s="557"/>
      <c r="DE156" s="557"/>
    </row>
    <row r="157" spans="1:127" s="558" customFormat="1" ht="24.75" customHeight="1" x14ac:dyDescent="0.2">
      <c r="A157" s="546"/>
      <c r="B157" s="442" t="s">
        <v>612</v>
      </c>
      <c r="C157" s="547"/>
      <c r="D157" s="436"/>
      <c r="E157" s="548"/>
      <c r="F157" s="549"/>
      <c r="G157" s="632"/>
      <c r="H157" s="549"/>
      <c r="I157" s="549"/>
      <c r="J157" s="549"/>
      <c r="K157" s="549"/>
      <c r="L157" s="549"/>
      <c r="M157" s="549"/>
      <c r="N157" s="549"/>
      <c r="O157" s="549"/>
      <c r="P157" s="549"/>
      <c r="Q157" s="550"/>
      <c r="R157" s="437"/>
      <c r="S157" s="438"/>
      <c r="T157" s="559"/>
      <c r="U157" s="736"/>
      <c r="V157" s="736"/>
      <c r="W157" s="736"/>
      <c r="X157" s="736"/>
      <c r="Y157" s="736"/>
      <c r="Z157" s="736"/>
      <c r="AA157" s="736"/>
      <c r="AB157" s="736"/>
      <c r="AC157" s="736"/>
      <c r="AD157" s="736"/>
      <c r="AE157" s="736"/>
      <c r="AF157" s="477">
        <f t="shared" ref="AF157:AF169" si="169">SUM(Q157*S157)</f>
        <v>0</v>
      </c>
      <c r="AG157" s="638"/>
      <c r="AH157" s="638"/>
      <c r="AI157" s="638"/>
      <c r="AJ157" s="638"/>
      <c r="AK157" s="638"/>
      <c r="AL157" s="638"/>
      <c r="AM157" s="638"/>
      <c r="AN157" s="638"/>
      <c r="AO157" s="638"/>
      <c r="AP157" s="638"/>
      <c r="AQ157" s="638"/>
      <c r="AR157" s="638"/>
      <c r="AS157" s="639">
        <f t="shared" ref="AS157:AS176" si="170">SUM(AG157:AR157)</f>
        <v>0</v>
      </c>
      <c r="AT157" s="638"/>
      <c r="AU157" s="638"/>
      <c r="AV157" s="638"/>
      <c r="AW157" s="638"/>
      <c r="AX157" s="638"/>
      <c r="AY157" s="638"/>
      <c r="AZ157" s="638"/>
      <c r="BA157" s="638"/>
      <c r="BB157" s="638"/>
      <c r="BC157" s="638"/>
      <c r="BD157" s="638"/>
      <c r="BE157" s="638"/>
      <c r="BF157" s="582">
        <f t="shared" si="155"/>
        <v>0</v>
      </c>
      <c r="BG157" s="480">
        <f t="shared" si="156"/>
        <v>0</v>
      </c>
      <c r="BH157" s="481">
        <f t="shared" ref="BH157" si="171">S157*D157</f>
        <v>0</v>
      </c>
      <c r="BI157" s="482">
        <f t="shared" si="158"/>
        <v>0</v>
      </c>
      <c r="BJ157" s="483"/>
      <c r="BK157" s="769"/>
      <c r="BL157" s="556"/>
      <c r="BM157" s="737"/>
      <c r="BN157" s="556"/>
      <c r="BO157" s="672"/>
      <c r="BP157" s="556"/>
      <c r="BQ157" s="556"/>
      <c r="BR157" s="556"/>
      <c r="BS157" s="672"/>
      <c r="BT157" s="556"/>
      <c r="BU157" s="556"/>
      <c r="BV157" s="556"/>
      <c r="BW157" s="672"/>
      <c r="BX157" s="556"/>
      <c r="BY157" s="556"/>
      <c r="BZ157" s="556"/>
      <c r="CA157" s="672"/>
      <c r="CB157" s="556"/>
      <c r="CC157" s="556"/>
      <c r="CD157" s="556"/>
      <c r="CE157" s="672"/>
      <c r="CF157" s="556"/>
      <c r="CG157" s="556"/>
      <c r="CH157" s="556"/>
      <c r="CI157" s="672"/>
      <c r="CJ157" s="556"/>
      <c r="CK157" s="556"/>
      <c r="CL157" s="556"/>
      <c r="CM157" s="672"/>
      <c r="CN157" s="556"/>
      <c r="CO157" s="556"/>
      <c r="CP157" s="556"/>
      <c r="CQ157" s="672"/>
      <c r="CR157" s="556"/>
      <c r="CS157" s="556"/>
      <c r="CT157" s="556"/>
      <c r="CU157" s="557"/>
      <c r="CV157" s="557"/>
      <c r="CW157" s="557"/>
      <c r="CX157" s="557"/>
      <c r="CY157" s="557"/>
      <c r="CZ157" s="557"/>
      <c r="DA157" s="557"/>
      <c r="DB157" s="557"/>
      <c r="DC157" s="557"/>
      <c r="DD157" s="557"/>
      <c r="DE157" s="557"/>
    </row>
    <row r="158" spans="1:127" s="558" customFormat="1" ht="24.75" customHeight="1" x14ac:dyDescent="0.2">
      <c r="A158" s="546"/>
      <c r="B158" s="619" t="s">
        <v>604</v>
      </c>
      <c r="C158" s="547" t="s">
        <v>600</v>
      </c>
      <c r="D158" s="894">
        <v>230</v>
      </c>
      <c r="E158" s="548"/>
      <c r="F158" s="549"/>
      <c r="G158" s="632"/>
      <c r="H158" s="549"/>
      <c r="I158" s="549">
        <v>150</v>
      </c>
      <c r="J158" s="549">
        <v>50</v>
      </c>
      <c r="K158" s="549"/>
      <c r="L158" s="549">
        <v>30</v>
      </c>
      <c r="M158" s="549"/>
      <c r="N158" s="549"/>
      <c r="O158" s="549"/>
      <c r="P158" s="549"/>
      <c r="Q158" s="550">
        <f t="shared" ref="Q158:Q174" si="172">SUM(E158:P158)</f>
        <v>230</v>
      </c>
      <c r="R158" s="621" t="s">
        <v>71</v>
      </c>
      <c r="S158" s="622">
        <v>8800</v>
      </c>
      <c r="T158" s="559"/>
      <c r="U158" s="736"/>
      <c r="V158" s="736"/>
      <c r="W158" s="736"/>
      <c r="X158" s="736">
        <v>8000</v>
      </c>
      <c r="Y158" s="736">
        <v>8000</v>
      </c>
      <c r="Z158" s="736"/>
      <c r="AA158" s="736">
        <v>8000</v>
      </c>
      <c r="AB158" s="736"/>
      <c r="AC158" s="736"/>
      <c r="AD158" s="736"/>
      <c r="AE158" s="736"/>
      <c r="AF158" s="477">
        <f t="shared" si="169"/>
        <v>2024000</v>
      </c>
      <c r="AG158" s="638">
        <f t="shared" ref="AG158:AG176" si="173">T158*E158</f>
        <v>0</v>
      </c>
      <c r="AH158" s="638">
        <f t="shared" ref="AH158:AH176" si="174">U158*F158</f>
        <v>0</v>
      </c>
      <c r="AI158" s="638">
        <f t="shared" ref="AI158:AI176" si="175">V158*G158</f>
        <v>0</v>
      </c>
      <c r="AJ158" s="638">
        <f t="shared" ref="AJ158:AJ176" si="176">W158*H158</f>
        <v>0</v>
      </c>
      <c r="AK158" s="638">
        <f t="shared" ref="AK158:AK176" si="177">X158*I158</f>
        <v>1200000</v>
      </c>
      <c r="AL158" s="638">
        <f t="shared" ref="AL158:AL176" si="178">Y158*J158</f>
        <v>400000</v>
      </c>
      <c r="AM158" s="638">
        <f t="shared" ref="AM158:AM176" si="179">Z158*K158</f>
        <v>0</v>
      </c>
      <c r="AN158" s="638">
        <f t="shared" ref="AN158:AN176" si="180">AA158*L158</f>
        <v>240000</v>
      </c>
      <c r="AO158" s="638">
        <f t="shared" ref="AO158:AO176" si="181">AB158*M158</f>
        <v>0</v>
      </c>
      <c r="AP158" s="638">
        <f t="shared" ref="AP158:AP176" si="182">AC158*N158</f>
        <v>0</v>
      </c>
      <c r="AQ158" s="638">
        <f t="shared" ref="AQ158:AQ173" si="183">AD158*O158</f>
        <v>0</v>
      </c>
      <c r="AR158" s="638">
        <f t="shared" ref="AR158:AR176" si="184">AE158*P158</f>
        <v>0</v>
      </c>
      <c r="AS158" s="639">
        <f t="shared" si="170"/>
        <v>1840000</v>
      </c>
      <c r="AT158" s="638">
        <f t="shared" ref="AT158:AT163" si="185">SUM(AG158*4%)</f>
        <v>0</v>
      </c>
      <c r="AU158" s="638">
        <f>SUM(AH158*14%)</f>
        <v>0</v>
      </c>
      <c r="AV158" s="638">
        <f t="shared" ref="AV158:AV161" si="186">SUM(AI158*14%)</f>
        <v>0</v>
      </c>
      <c r="AW158" s="638">
        <f t="shared" ref="AW158:AW161" si="187">SUM(AJ158*14%)</f>
        <v>0</v>
      </c>
      <c r="AX158" s="638">
        <f>SUM(AK158*4%)</f>
        <v>48000</v>
      </c>
      <c r="AY158" s="638">
        <f>SUM(AL158*4%)</f>
        <v>16000</v>
      </c>
      <c r="AZ158" s="638">
        <f t="shared" ref="AZ158:AZ161" si="188">SUM(AM158*14%)</f>
        <v>0</v>
      </c>
      <c r="BA158" s="638">
        <f>SUM(AN158*4%)</f>
        <v>9600</v>
      </c>
      <c r="BB158" s="638">
        <f t="shared" ref="BB158:BB161" si="189">SUM(AO158*14%)</f>
        <v>0</v>
      </c>
      <c r="BC158" s="638">
        <f t="shared" ref="BC158:BC160" si="190">SUM(AP158*14%)</f>
        <v>0</v>
      </c>
      <c r="BD158" s="638">
        <f t="shared" ref="BD158:BD160" si="191">SUM(AQ158*14%)</f>
        <v>0</v>
      </c>
      <c r="BE158" s="638">
        <f t="shared" ref="BE158:BE161" si="192">SUM(AR158*14%)</f>
        <v>0</v>
      </c>
      <c r="BF158" s="582">
        <f t="shared" si="155"/>
        <v>73600</v>
      </c>
      <c r="BG158" s="480">
        <f>AF158-AS158-BF158</f>
        <v>110400</v>
      </c>
      <c r="BH158" s="481">
        <f>S158*D158</f>
        <v>2024000</v>
      </c>
      <c r="BI158" s="482">
        <f t="shared" si="158"/>
        <v>110400</v>
      </c>
      <c r="BJ158" s="483">
        <f>SUM(Q158/D158)</f>
        <v>1</v>
      </c>
      <c r="BK158" s="769"/>
      <c r="BL158" s="556"/>
      <c r="BM158" s="737"/>
      <c r="BN158" s="556"/>
      <c r="BO158" s="672"/>
      <c r="BP158" s="556"/>
      <c r="BQ158" s="556"/>
      <c r="BR158" s="556"/>
      <c r="BS158" s="672"/>
      <c r="BT158" s="556"/>
      <c r="BU158" s="556"/>
      <c r="BV158" s="556"/>
      <c r="BW158" s="672"/>
      <c r="BX158" s="556"/>
      <c r="BY158" s="556"/>
      <c r="BZ158" s="556"/>
      <c r="CA158" s="672"/>
      <c r="CB158" s="556"/>
      <c r="CC158" s="556"/>
      <c r="CD158" s="556"/>
      <c r="CE158" s="672"/>
      <c r="CF158" s="556"/>
      <c r="CG158" s="556"/>
      <c r="CH158" s="556"/>
      <c r="CI158" s="672"/>
      <c r="CJ158" s="556"/>
      <c r="CK158" s="556"/>
      <c r="CL158" s="556"/>
      <c r="CM158" s="672"/>
      <c r="CN158" s="556"/>
      <c r="CO158" s="556"/>
      <c r="CP158" s="556"/>
      <c r="CQ158" s="672"/>
      <c r="CR158" s="556"/>
      <c r="CS158" s="556"/>
      <c r="CT158" s="556"/>
      <c r="CU158" s="557"/>
      <c r="CV158" s="557"/>
      <c r="CW158" s="557"/>
      <c r="CX158" s="557"/>
      <c r="CY158" s="557"/>
      <c r="CZ158" s="557"/>
      <c r="DA158" s="557"/>
      <c r="DB158" s="557"/>
      <c r="DC158" s="557"/>
      <c r="DD158" s="557"/>
      <c r="DE158" s="557"/>
    </row>
    <row r="159" spans="1:127" s="558" customFormat="1" ht="24.75" customHeight="1" x14ac:dyDescent="0.2">
      <c r="A159" s="546"/>
      <c r="B159" s="617" t="s">
        <v>605</v>
      </c>
      <c r="C159" s="547" t="s">
        <v>600</v>
      </c>
      <c r="D159" s="192">
        <v>230</v>
      </c>
      <c r="E159" s="548"/>
      <c r="F159" s="549"/>
      <c r="G159" s="632"/>
      <c r="H159" s="549"/>
      <c r="I159" s="549">
        <v>150</v>
      </c>
      <c r="J159" s="549">
        <v>50</v>
      </c>
      <c r="K159" s="549"/>
      <c r="L159" s="549">
        <v>30</v>
      </c>
      <c r="M159" s="549"/>
      <c r="N159" s="549"/>
      <c r="O159" s="549"/>
      <c r="P159" s="549"/>
      <c r="Q159" s="550">
        <f t="shared" si="172"/>
        <v>230</v>
      </c>
      <c r="R159" s="895" t="s">
        <v>71</v>
      </c>
      <c r="S159" s="623">
        <v>24200</v>
      </c>
      <c r="T159" s="559"/>
      <c r="U159" s="736"/>
      <c r="V159" s="736"/>
      <c r="W159" s="736"/>
      <c r="X159" s="736">
        <v>22000</v>
      </c>
      <c r="Y159" s="736">
        <v>22000</v>
      </c>
      <c r="Z159" s="736"/>
      <c r="AA159" s="736">
        <v>22000</v>
      </c>
      <c r="AB159" s="736"/>
      <c r="AC159" s="736"/>
      <c r="AD159" s="736"/>
      <c r="AE159" s="736"/>
      <c r="AF159" s="477">
        <f t="shared" si="169"/>
        <v>5566000</v>
      </c>
      <c r="AG159" s="638">
        <f t="shared" si="173"/>
        <v>0</v>
      </c>
      <c r="AH159" s="638">
        <f t="shared" si="174"/>
        <v>0</v>
      </c>
      <c r="AI159" s="638">
        <f t="shared" si="175"/>
        <v>0</v>
      </c>
      <c r="AJ159" s="638">
        <f t="shared" si="176"/>
        <v>0</v>
      </c>
      <c r="AK159" s="638">
        <f t="shared" si="177"/>
        <v>3300000</v>
      </c>
      <c r="AL159" s="638">
        <f t="shared" si="178"/>
        <v>1100000</v>
      </c>
      <c r="AM159" s="638">
        <f t="shared" si="179"/>
        <v>0</v>
      </c>
      <c r="AN159" s="638">
        <f t="shared" si="180"/>
        <v>660000</v>
      </c>
      <c r="AO159" s="638">
        <f t="shared" si="181"/>
        <v>0</v>
      </c>
      <c r="AP159" s="638">
        <f t="shared" si="182"/>
        <v>0</v>
      </c>
      <c r="AQ159" s="638">
        <f t="shared" si="183"/>
        <v>0</v>
      </c>
      <c r="AR159" s="638">
        <f t="shared" si="184"/>
        <v>0</v>
      </c>
      <c r="AS159" s="639">
        <f t="shared" si="170"/>
        <v>5060000</v>
      </c>
      <c r="AT159" s="638">
        <f t="shared" si="185"/>
        <v>0</v>
      </c>
      <c r="AU159" s="638">
        <f>SUM(AH159*14%)</f>
        <v>0</v>
      </c>
      <c r="AV159" s="638">
        <f t="shared" si="186"/>
        <v>0</v>
      </c>
      <c r="AW159" s="638">
        <f t="shared" si="187"/>
        <v>0</v>
      </c>
      <c r="AX159" s="638">
        <v>165480</v>
      </c>
      <c r="AY159" s="638">
        <f>SUM(AL159*4%)</f>
        <v>44000</v>
      </c>
      <c r="AZ159" s="638">
        <f t="shared" si="188"/>
        <v>0</v>
      </c>
      <c r="BA159" s="638">
        <f t="shared" ref="BA159" si="193">SUM(AN159*4%)</f>
        <v>26400</v>
      </c>
      <c r="BB159" s="638">
        <f t="shared" si="189"/>
        <v>0</v>
      </c>
      <c r="BC159" s="638">
        <f t="shared" si="190"/>
        <v>0</v>
      </c>
      <c r="BD159" s="638">
        <f t="shared" si="191"/>
        <v>0</v>
      </c>
      <c r="BE159" s="638">
        <f t="shared" si="192"/>
        <v>0</v>
      </c>
      <c r="BF159" s="582">
        <f t="shared" si="155"/>
        <v>235880</v>
      </c>
      <c r="BG159" s="480">
        <f>AF159-AS159-BF159</f>
        <v>270120</v>
      </c>
      <c r="BH159" s="481">
        <f t="shared" ref="BH159:BH176" si="194">S159*D159</f>
        <v>5566000</v>
      </c>
      <c r="BI159" s="482">
        <f t="shared" ref="BI159:BI176" si="195">BH159-AS159-BF159</f>
        <v>270120</v>
      </c>
      <c r="BJ159" s="483">
        <f>SUM(Q159/D159)</f>
        <v>1</v>
      </c>
      <c r="BK159" s="769"/>
      <c r="BL159" s="556"/>
      <c r="BM159" s="737"/>
      <c r="BN159" s="556"/>
      <c r="BO159" s="672"/>
      <c r="BP159" s="556"/>
      <c r="BQ159" s="556"/>
      <c r="BR159" s="556"/>
      <c r="BS159" s="672"/>
      <c r="BT159" s="556"/>
      <c r="BU159" s="556"/>
      <c r="BV159" s="556"/>
      <c r="BW159" s="672"/>
      <c r="BX159" s="556"/>
      <c r="BY159" s="556"/>
      <c r="BZ159" s="556"/>
      <c r="CA159" s="672"/>
      <c r="CB159" s="556"/>
      <c r="CC159" s="556"/>
      <c r="CD159" s="556"/>
      <c r="CE159" s="672"/>
      <c r="CF159" s="556"/>
      <c r="CG159" s="556"/>
      <c r="CH159" s="556"/>
      <c r="CI159" s="672"/>
      <c r="CJ159" s="556"/>
      <c r="CK159" s="556"/>
      <c r="CL159" s="556"/>
      <c r="CM159" s="672"/>
      <c r="CN159" s="556"/>
      <c r="CO159" s="556"/>
      <c r="CP159" s="556"/>
      <c r="CQ159" s="672"/>
      <c r="CR159" s="556"/>
      <c r="CS159" s="556"/>
      <c r="CT159" s="556"/>
      <c r="CU159" s="557"/>
      <c r="CV159" s="557"/>
      <c r="CW159" s="557"/>
      <c r="CX159" s="557"/>
      <c r="CY159" s="557"/>
      <c r="CZ159" s="557"/>
      <c r="DA159" s="557"/>
      <c r="DB159" s="557"/>
      <c r="DC159" s="557"/>
      <c r="DD159" s="557"/>
      <c r="DE159" s="557"/>
    </row>
    <row r="160" spans="1:127" s="558" customFormat="1" ht="24.75" customHeight="1" x14ac:dyDescent="0.2">
      <c r="A160" s="546"/>
      <c r="B160" s="619" t="s">
        <v>606</v>
      </c>
      <c r="C160" s="547" t="s">
        <v>600</v>
      </c>
      <c r="D160" s="894">
        <v>40</v>
      </c>
      <c r="E160" s="548"/>
      <c r="F160" s="549"/>
      <c r="G160" s="632"/>
      <c r="H160" s="549"/>
      <c r="I160" s="549">
        <v>10</v>
      </c>
      <c r="J160" s="549"/>
      <c r="K160" s="549"/>
      <c r="L160" s="549">
        <v>30</v>
      </c>
      <c r="M160" s="549"/>
      <c r="N160" s="549"/>
      <c r="O160" s="549"/>
      <c r="P160" s="549"/>
      <c r="Q160" s="550">
        <f t="shared" si="172"/>
        <v>40</v>
      </c>
      <c r="R160" s="621" t="s">
        <v>3</v>
      </c>
      <c r="S160" s="622">
        <v>17000</v>
      </c>
      <c r="T160" s="559"/>
      <c r="U160" s="736"/>
      <c r="V160" s="736"/>
      <c r="W160" s="736"/>
      <c r="X160" s="736">
        <v>16000</v>
      </c>
      <c r="Y160" s="736"/>
      <c r="Z160" s="736"/>
      <c r="AA160" s="736">
        <v>16000</v>
      </c>
      <c r="AB160" s="736"/>
      <c r="AC160" s="736"/>
      <c r="AD160" s="736"/>
      <c r="AE160" s="736"/>
      <c r="AF160" s="477">
        <f t="shared" si="169"/>
        <v>680000</v>
      </c>
      <c r="AG160" s="638">
        <f t="shared" si="173"/>
        <v>0</v>
      </c>
      <c r="AH160" s="638">
        <f t="shared" si="174"/>
        <v>0</v>
      </c>
      <c r="AI160" s="638">
        <f t="shared" si="175"/>
        <v>0</v>
      </c>
      <c r="AJ160" s="638">
        <f t="shared" si="176"/>
        <v>0</v>
      </c>
      <c r="AK160" s="638">
        <f t="shared" si="177"/>
        <v>160000</v>
      </c>
      <c r="AL160" s="638">
        <f t="shared" si="178"/>
        <v>0</v>
      </c>
      <c r="AM160" s="638">
        <f t="shared" si="179"/>
        <v>0</v>
      </c>
      <c r="AN160" s="638">
        <f t="shared" si="180"/>
        <v>480000</v>
      </c>
      <c r="AO160" s="638">
        <f t="shared" si="181"/>
        <v>0</v>
      </c>
      <c r="AP160" s="638">
        <f t="shared" si="182"/>
        <v>0</v>
      </c>
      <c r="AQ160" s="638">
        <f t="shared" si="183"/>
        <v>0</v>
      </c>
      <c r="AR160" s="638">
        <f t="shared" si="184"/>
        <v>0</v>
      </c>
      <c r="AS160" s="639">
        <f t="shared" si="170"/>
        <v>640000</v>
      </c>
      <c r="AT160" s="638">
        <f t="shared" si="185"/>
        <v>0</v>
      </c>
      <c r="AU160" s="638">
        <f>SUM(AH160*14%)</f>
        <v>0</v>
      </c>
      <c r="AV160" s="638">
        <f t="shared" si="186"/>
        <v>0</v>
      </c>
      <c r="AW160" s="638">
        <f t="shared" si="187"/>
        <v>0</v>
      </c>
      <c r="AX160" s="638"/>
      <c r="AY160" s="638">
        <f t="shared" ref="AY160:AY161" si="196">SUM(AL160*14%)</f>
        <v>0</v>
      </c>
      <c r="AZ160" s="638">
        <f t="shared" si="188"/>
        <v>0</v>
      </c>
      <c r="BA160" s="638"/>
      <c r="BB160" s="638">
        <f t="shared" si="189"/>
        <v>0</v>
      </c>
      <c r="BC160" s="638">
        <f t="shared" si="190"/>
        <v>0</v>
      </c>
      <c r="BD160" s="638">
        <f t="shared" si="191"/>
        <v>0</v>
      </c>
      <c r="BE160" s="638">
        <f t="shared" si="192"/>
        <v>0</v>
      </c>
      <c r="BF160" s="582">
        <f t="shared" si="155"/>
        <v>0</v>
      </c>
      <c r="BG160" s="480">
        <f t="shared" ref="BG160:BG176" si="197">AF160-AS160-BF160</f>
        <v>40000</v>
      </c>
      <c r="BH160" s="481">
        <f t="shared" si="194"/>
        <v>680000</v>
      </c>
      <c r="BI160" s="482">
        <f t="shared" si="195"/>
        <v>40000</v>
      </c>
      <c r="BJ160" s="483">
        <f>SUM(Q160/D160)</f>
        <v>1</v>
      </c>
      <c r="BK160" s="769"/>
      <c r="BL160" s="556"/>
      <c r="BM160" s="737"/>
      <c r="BN160" s="556"/>
      <c r="BO160" s="672"/>
      <c r="BP160" s="556"/>
      <c r="BQ160" s="556"/>
      <c r="BR160" s="556"/>
      <c r="BS160" s="672"/>
      <c r="BT160" s="556"/>
      <c r="BU160" s="556"/>
      <c r="BV160" s="556"/>
      <c r="BW160" s="672"/>
      <c r="BX160" s="556"/>
      <c r="BY160" s="556"/>
      <c r="BZ160" s="556"/>
      <c r="CA160" s="672"/>
      <c r="CB160" s="556"/>
      <c r="CC160" s="556"/>
      <c r="CD160" s="556"/>
      <c r="CE160" s="672"/>
      <c r="CF160" s="556"/>
      <c r="CG160" s="556"/>
      <c r="CH160" s="556"/>
      <c r="CI160" s="672"/>
      <c r="CJ160" s="556"/>
      <c r="CK160" s="556"/>
      <c r="CL160" s="556"/>
      <c r="CM160" s="672"/>
      <c r="CN160" s="556"/>
      <c r="CO160" s="556"/>
      <c r="CP160" s="556"/>
      <c r="CQ160" s="672"/>
      <c r="CR160" s="556"/>
      <c r="CS160" s="556"/>
      <c r="CT160" s="556"/>
      <c r="CU160" s="557"/>
      <c r="CV160" s="557"/>
      <c r="CW160" s="557"/>
      <c r="CX160" s="557"/>
      <c r="CY160" s="557"/>
      <c r="CZ160" s="557"/>
      <c r="DA160" s="557"/>
      <c r="DB160" s="557"/>
      <c r="DC160" s="557"/>
      <c r="DD160" s="557"/>
      <c r="DE160" s="557"/>
    </row>
    <row r="161" spans="1:109" s="558" customFormat="1" ht="32.25" customHeight="1" x14ac:dyDescent="0.2">
      <c r="A161" s="546"/>
      <c r="B161" s="619" t="s">
        <v>390</v>
      </c>
      <c r="C161" s="547" t="s">
        <v>600</v>
      </c>
      <c r="D161" s="620">
        <v>40</v>
      </c>
      <c r="E161" s="548"/>
      <c r="F161" s="549"/>
      <c r="G161" s="632"/>
      <c r="H161" s="549"/>
      <c r="I161" s="549">
        <v>18</v>
      </c>
      <c r="J161" s="549"/>
      <c r="K161" s="549"/>
      <c r="L161" s="549">
        <v>10</v>
      </c>
      <c r="M161" s="549"/>
      <c r="N161" s="549">
        <v>8</v>
      </c>
      <c r="O161" s="549">
        <v>4</v>
      </c>
      <c r="P161" s="549"/>
      <c r="Q161" s="550">
        <f t="shared" si="172"/>
        <v>40</v>
      </c>
      <c r="R161" s="621" t="s">
        <v>387</v>
      </c>
      <c r="S161" s="622">
        <v>65000</v>
      </c>
      <c r="T161" s="559"/>
      <c r="U161" s="736"/>
      <c r="V161" s="736"/>
      <c r="W161" s="736"/>
      <c r="X161" s="736">
        <v>62000</v>
      </c>
      <c r="Y161" s="736"/>
      <c r="Z161" s="736"/>
      <c r="AA161" s="736">
        <v>62000</v>
      </c>
      <c r="AB161" s="736"/>
      <c r="AC161" s="736">
        <v>62000</v>
      </c>
      <c r="AD161" s="736">
        <v>62000</v>
      </c>
      <c r="AE161" s="736"/>
      <c r="AF161" s="477">
        <f t="shared" si="169"/>
        <v>2600000</v>
      </c>
      <c r="AG161" s="638">
        <f t="shared" si="173"/>
        <v>0</v>
      </c>
      <c r="AH161" s="638">
        <f t="shared" si="174"/>
        <v>0</v>
      </c>
      <c r="AI161" s="638">
        <f t="shared" si="175"/>
        <v>0</v>
      </c>
      <c r="AJ161" s="638">
        <f t="shared" si="176"/>
        <v>0</v>
      </c>
      <c r="AK161" s="638">
        <f t="shared" si="177"/>
        <v>1116000</v>
      </c>
      <c r="AL161" s="638">
        <f t="shared" si="178"/>
        <v>0</v>
      </c>
      <c r="AM161" s="638">
        <f t="shared" si="179"/>
        <v>0</v>
      </c>
      <c r="AN161" s="638">
        <f t="shared" si="180"/>
        <v>620000</v>
      </c>
      <c r="AO161" s="638">
        <f t="shared" si="181"/>
        <v>0</v>
      </c>
      <c r="AP161" s="638">
        <f t="shared" si="182"/>
        <v>496000</v>
      </c>
      <c r="AQ161" s="638">
        <f t="shared" si="183"/>
        <v>248000</v>
      </c>
      <c r="AR161" s="638">
        <f t="shared" si="184"/>
        <v>0</v>
      </c>
      <c r="AS161" s="639">
        <f t="shared" si="170"/>
        <v>2480000</v>
      </c>
      <c r="AT161" s="638">
        <f t="shared" si="185"/>
        <v>0</v>
      </c>
      <c r="AU161" s="638">
        <f>SUM(AH161*14%)</f>
        <v>0</v>
      </c>
      <c r="AV161" s="638">
        <f t="shared" si="186"/>
        <v>0</v>
      </c>
      <c r="AW161" s="638">
        <f t="shared" si="187"/>
        <v>0</v>
      </c>
      <c r="AX161" s="638"/>
      <c r="AY161" s="638">
        <f t="shared" si="196"/>
        <v>0</v>
      </c>
      <c r="AZ161" s="638">
        <f t="shared" si="188"/>
        <v>0</v>
      </c>
      <c r="BA161" s="638">
        <f>SUM(AN161*3%)</f>
        <v>18600</v>
      </c>
      <c r="BB161" s="638">
        <f t="shared" si="189"/>
        <v>0</v>
      </c>
      <c r="BC161" s="638">
        <f>SUM(AP161*3%)</f>
        <v>14880</v>
      </c>
      <c r="BD161" s="638">
        <f>SUM(AQ161*3%)</f>
        <v>7440</v>
      </c>
      <c r="BE161" s="638">
        <f t="shared" si="192"/>
        <v>0</v>
      </c>
      <c r="BF161" s="582">
        <f t="shared" si="155"/>
        <v>40920</v>
      </c>
      <c r="BG161" s="480">
        <f t="shared" si="197"/>
        <v>79080</v>
      </c>
      <c r="BH161" s="481">
        <f t="shared" si="194"/>
        <v>2600000</v>
      </c>
      <c r="BI161" s="482">
        <f t="shared" si="195"/>
        <v>79080</v>
      </c>
      <c r="BJ161" s="483">
        <f>SUM(Q161/D161)</f>
        <v>1</v>
      </c>
      <c r="BK161" s="769"/>
      <c r="BL161" s="556"/>
      <c r="BM161" s="737"/>
      <c r="BN161" s="556"/>
      <c r="BO161" s="672"/>
      <c r="BP161" s="556"/>
      <c r="BQ161" s="556"/>
      <c r="BR161" s="556"/>
      <c r="BS161" s="672"/>
      <c r="BT161" s="556"/>
      <c r="BU161" s="556"/>
      <c r="BV161" s="556"/>
      <c r="BW161" s="672"/>
      <c r="BX161" s="556"/>
      <c r="BY161" s="556"/>
      <c r="BZ161" s="556"/>
      <c r="CA161" s="672"/>
      <c r="CB161" s="556"/>
      <c r="CC161" s="556"/>
      <c r="CD161" s="556"/>
      <c r="CE161" s="672"/>
      <c r="CF161" s="556"/>
      <c r="CG161" s="556"/>
      <c r="CH161" s="556"/>
      <c r="CI161" s="672"/>
      <c r="CJ161" s="556"/>
      <c r="CK161" s="556"/>
      <c r="CL161" s="556"/>
      <c r="CM161" s="672"/>
      <c r="CN161" s="556"/>
      <c r="CO161" s="556"/>
      <c r="CP161" s="556"/>
      <c r="CQ161" s="672"/>
      <c r="CR161" s="556"/>
      <c r="CS161" s="556"/>
      <c r="CT161" s="556"/>
      <c r="CU161" s="557"/>
      <c r="CV161" s="557"/>
      <c r="CW161" s="557"/>
      <c r="CX161" s="557"/>
      <c r="CY161" s="557"/>
      <c r="CZ161" s="557"/>
      <c r="DA161" s="557"/>
      <c r="DB161" s="557"/>
      <c r="DC161" s="557"/>
      <c r="DD161" s="557"/>
      <c r="DE161" s="557"/>
    </row>
    <row r="162" spans="1:109" s="558" customFormat="1" ht="24.75" customHeight="1" x14ac:dyDescent="0.2">
      <c r="A162" s="546"/>
      <c r="B162" s="617" t="s">
        <v>607</v>
      </c>
      <c r="C162" s="547" t="s">
        <v>600</v>
      </c>
      <c r="D162" s="192">
        <v>16</v>
      </c>
      <c r="E162" s="548"/>
      <c r="F162" s="549"/>
      <c r="G162" s="632"/>
      <c r="H162" s="549"/>
      <c r="I162" s="549">
        <v>3</v>
      </c>
      <c r="J162" s="549"/>
      <c r="K162" s="549"/>
      <c r="L162" s="549">
        <v>3</v>
      </c>
      <c r="M162" s="549"/>
      <c r="N162" s="549">
        <v>5</v>
      </c>
      <c r="O162" s="549">
        <v>5</v>
      </c>
      <c r="P162" s="549"/>
      <c r="Q162" s="550">
        <f t="shared" si="172"/>
        <v>16</v>
      </c>
      <c r="R162" s="895" t="s">
        <v>250</v>
      </c>
      <c r="S162" s="623">
        <v>100000</v>
      </c>
      <c r="T162" s="559"/>
      <c r="U162" s="736"/>
      <c r="V162" s="736"/>
      <c r="W162" s="736"/>
      <c r="X162" s="736">
        <v>96000</v>
      </c>
      <c r="Y162" s="736"/>
      <c r="Z162" s="736"/>
      <c r="AA162" s="736">
        <v>96000</v>
      </c>
      <c r="AB162" s="736"/>
      <c r="AC162" s="736">
        <v>96000</v>
      </c>
      <c r="AD162" s="736">
        <v>96000</v>
      </c>
      <c r="AE162" s="736"/>
      <c r="AF162" s="477">
        <f t="shared" si="169"/>
        <v>1600000</v>
      </c>
      <c r="AG162" s="704">
        <f t="shared" si="173"/>
        <v>0</v>
      </c>
      <c r="AH162" s="704">
        <f t="shared" si="174"/>
        <v>0</v>
      </c>
      <c r="AI162" s="704">
        <f t="shared" si="175"/>
        <v>0</v>
      </c>
      <c r="AJ162" s="704">
        <f t="shared" si="176"/>
        <v>0</v>
      </c>
      <c r="AK162" s="704">
        <f t="shared" si="177"/>
        <v>288000</v>
      </c>
      <c r="AL162" s="704">
        <f t="shared" si="178"/>
        <v>0</v>
      </c>
      <c r="AM162" s="704">
        <f t="shared" si="179"/>
        <v>0</v>
      </c>
      <c r="AN162" s="704">
        <f t="shared" si="180"/>
        <v>288000</v>
      </c>
      <c r="AO162" s="704">
        <f t="shared" si="181"/>
        <v>0</v>
      </c>
      <c r="AP162" s="704">
        <f t="shared" si="182"/>
        <v>480000</v>
      </c>
      <c r="AQ162" s="704">
        <f t="shared" si="183"/>
        <v>480000</v>
      </c>
      <c r="AR162" s="704">
        <f t="shared" si="184"/>
        <v>0</v>
      </c>
      <c r="AS162" s="639">
        <f t="shared" si="170"/>
        <v>1536000</v>
      </c>
      <c r="AT162" s="638">
        <f t="shared" si="185"/>
        <v>0</v>
      </c>
      <c r="AU162" s="704">
        <f>AH162*S162</f>
        <v>0</v>
      </c>
      <c r="AV162" s="704">
        <f t="shared" ref="AV162" si="198">AI162*T162</f>
        <v>0</v>
      </c>
      <c r="AW162" s="704">
        <f t="shared" ref="AW162" si="199">AJ162*U162</f>
        <v>0</v>
      </c>
      <c r="AX162" s="638">
        <f>SUM(AK162*3%)</f>
        <v>8640</v>
      </c>
      <c r="AY162" s="704">
        <f t="shared" ref="AY162" si="200">AL162*W162</f>
        <v>0</v>
      </c>
      <c r="AZ162" s="704">
        <f t="shared" ref="AZ162" si="201">AM162*X162</f>
        <v>0</v>
      </c>
      <c r="BA162" s="638">
        <f>SUM(AN162*3%)</f>
        <v>8640</v>
      </c>
      <c r="BB162" s="704">
        <f t="shared" ref="BB162" si="202">AO162*Z162</f>
        <v>0</v>
      </c>
      <c r="BC162" s="638">
        <f t="shared" ref="BC162:BC174" si="203">SUM(AP162*3%)</f>
        <v>14400</v>
      </c>
      <c r="BD162" s="638">
        <f>SUM(AQ162*3%)</f>
        <v>14400</v>
      </c>
      <c r="BE162" s="704">
        <f t="shared" ref="BE162" si="204">AR162*AC162</f>
        <v>0</v>
      </c>
      <c r="BF162" s="582">
        <f t="shared" si="155"/>
        <v>46080</v>
      </c>
      <c r="BG162" s="480">
        <f t="shared" si="197"/>
        <v>17920</v>
      </c>
      <c r="BH162" s="481">
        <f t="shared" si="194"/>
        <v>1600000</v>
      </c>
      <c r="BI162" s="482">
        <f t="shared" si="195"/>
        <v>17920</v>
      </c>
      <c r="BJ162" s="483"/>
      <c r="BK162" s="769"/>
      <c r="BL162" s="556"/>
      <c r="BM162" s="737"/>
      <c r="BN162" s="556"/>
      <c r="BO162" s="672"/>
      <c r="BP162" s="556"/>
      <c r="BQ162" s="556"/>
      <c r="BR162" s="556"/>
      <c r="BS162" s="672"/>
      <c r="BT162" s="556"/>
      <c r="BU162" s="556"/>
      <c r="BV162" s="556"/>
      <c r="BW162" s="672"/>
      <c r="BX162" s="556"/>
      <c r="BY162" s="556"/>
      <c r="BZ162" s="556"/>
      <c r="CA162" s="672"/>
      <c r="CB162" s="556"/>
      <c r="CC162" s="556"/>
      <c r="CD162" s="556"/>
      <c r="CE162" s="672"/>
      <c r="CF162" s="556"/>
      <c r="CG162" s="556"/>
      <c r="CH162" s="556"/>
      <c r="CI162" s="672"/>
      <c r="CJ162" s="556"/>
      <c r="CK162" s="556"/>
      <c r="CL162" s="556"/>
      <c r="CM162" s="672"/>
      <c r="CN162" s="556"/>
      <c r="CO162" s="556"/>
      <c r="CP162" s="556"/>
      <c r="CQ162" s="672"/>
      <c r="CR162" s="556"/>
      <c r="CS162" s="556"/>
      <c r="CT162" s="556"/>
      <c r="CU162" s="557"/>
      <c r="CV162" s="557"/>
      <c r="CW162" s="557"/>
      <c r="CX162" s="557"/>
      <c r="CY162" s="557"/>
      <c r="CZ162" s="557"/>
      <c r="DA162" s="557"/>
      <c r="DB162" s="557"/>
      <c r="DC162" s="557"/>
      <c r="DD162" s="557"/>
      <c r="DE162" s="557"/>
    </row>
    <row r="163" spans="1:109" s="558" customFormat="1" ht="32.25" customHeight="1" x14ac:dyDescent="0.2">
      <c r="A163" s="546"/>
      <c r="B163" s="617" t="s">
        <v>608</v>
      </c>
      <c r="C163" s="547" t="s">
        <v>600</v>
      </c>
      <c r="D163" s="192">
        <v>8</v>
      </c>
      <c r="E163" s="548"/>
      <c r="F163" s="549"/>
      <c r="G163" s="632"/>
      <c r="H163" s="549"/>
      <c r="I163" s="549">
        <v>3</v>
      </c>
      <c r="J163" s="549"/>
      <c r="K163" s="549"/>
      <c r="L163" s="549">
        <v>2</v>
      </c>
      <c r="M163" s="549"/>
      <c r="N163" s="549">
        <v>2</v>
      </c>
      <c r="O163" s="549">
        <v>1</v>
      </c>
      <c r="P163" s="549"/>
      <c r="Q163" s="550">
        <f t="shared" si="172"/>
        <v>8</v>
      </c>
      <c r="R163" s="895" t="s">
        <v>250</v>
      </c>
      <c r="S163" s="623">
        <v>115000</v>
      </c>
      <c r="T163" s="559"/>
      <c r="U163" s="736"/>
      <c r="V163" s="736"/>
      <c r="W163" s="736"/>
      <c r="X163" s="736">
        <v>110000</v>
      </c>
      <c r="Y163" s="736"/>
      <c r="Z163" s="736"/>
      <c r="AA163" s="736">
        <v>110000</v>
      </c>
      <c r="AB163" s="736"/>
      <c r="AC163" s="736">
        <v>110000</v>
      </c>
      <c r="AD163" s="736">
        <v>110000</v>
      </c>
      <c r="AE163" s="736"/>
      <c r="AF163" s="477">
        <f t="shared" si="169"/>
        <v>920000</v>
      </c>
      <c r="AG163" s="638">
        <f t="shared" si="173"/>
        <v>0</v>
      </c>
      <c r="AH163" s="638">
        <f t="shared" si="174"/>
        <v>0</v>
      </c>
      <c r="AI163" s="638">
        <f t="shared" si="175"/>
        <v>0</v>
      </c>
      <c r="AJ163" s="638">
        <f t="shared" si="176"/>
        <v>0</v>
      </c>
      <c r="AK163" s="638">
        <f t="shared" si="177"/>
        <v>330000</v>
      </c>
      <c r="AL163" s="638">
        <f t="shared" si="178"/>
        <v>0</v>
      </c>
      <c r="AM163" s="638">
        <f t="shared" si="179"/>
        <v>0</v>
      </c>
      <c r="AN163" s="638">
        <f t="shared" si="180"/>
        <v>220000</v>
      </c>
      <c r="AO163" s="638">
        <f t="shared" si="181"/>
        <v>0</v>
      </c>
      <c r="AP163" s="638">
        <f t="shared" si="182"/>
        <v>220000</v>
      </c>
      <c r="AQ163" s="638">
        <f t="shared" si="183"/>
        <v>110000</v>
      </c>
      <c r="AR163" s="638">
        <f t="shared" si="184"/>
        <v>0</v>
      </c>
      <c r="AS163" s="639">
        <f t="shared" si="170"/>
        <v>880000</v>
      </c>
      <c r="AT163" s="638">
        <f t="shared" si="185"/>
        <v>0</v>
      </c>
      <c r="AU163" s="638">
        <f t="shared" ref="AU163:AU169" si="205">SUM(AH163*14%)</f>
        <v>0</v>
      </c>
      <c r="AV163" s="638">
        <f t="shared" ref="AV163:AV169" si="206">SUM(AI163*14%)</f>
        <v>0</v>
      </c>
      <c r="AW163" s="638">
        <f t="shared" ref="AW163:AW169" si="207">SUM(AJ163*14%)</f>
        <v>0</v>
      </c>
      <c r="AX163" s="638">
        <f>SUM(AK163*3%)</f>
        <v>9900</v>
      </c>
      <c r="AY163" s="638">
        <f t="shared" ref="AY163:AY169" si="208">SUM(AL163*14%)</f>
        <v>0</v>
      </c>
      <c r="AZ163" s="638">
        <f t="shared" ref="AZ163:AZ169" si="209">SUM(AM163*14%)</f>
        <v>0</v>
      </c>
      <c r="BA163" s="638">
        <f t="shared" ref="BA163:BA174" si="210">SUM(AN163*3%)</f>
        <v>6600</v>
      </c>
      <c r="BB163" s="638">
        <f t="shared" ref="BB163:BB169" si="211">SUM(AO163*14%)</f>
        <v>0</v>
      </c>
      <c r="BC163" s="638">
        <f t="shared" si="203"/>
        <v>6600</v>
      </c>
      <c r="BD163" s="638">
        <f t="shared" ref="BD163:BD167" si="212">SUM(AQ163*3%)</f>
        <v>3300</v>
      </c>
      <c r="BE163" s="638">
        <f t="shared" ref="BE163:BE169" si="213">SUM(AR163*14%)</f>
        <v>0</v>
      </c>
      <c r="BF163" s="582">
        <f t="shared" si="155"/>
        <v>26400</v>
      </c>
      <c r="BG163" s="480">
        <f t="shared" si="197"/>
        <v>13600</v>
      </c>
      <c r="BH163" s="481">
        <f t="shared" si="194"/>
        <v>920000</v>
      </c>
      <c r="BI163" s="482">
        <f t="shared" si="195"/>
        <v>13600</v>
      </c>
      <c r="BJ163" s="483">
        <f t="shared" ref="BJ163:BJ169" si="214">SUM(Q163/D163)</f>
        <v>1</v>
      </c>
      <c r="BK163" s="769"/>
      <c r="BL163" s="556"/>
      <c r="BM163" s="737"/>
      <c r="BN163" s="556"/>
      <c r="BO163" s="672"/>
      <c r="BP163" s="556"/>
      <c r="BQ163" s="556"/>
      <c r="BR163" s="556"/>
      <c r="BS163" s="672"/>
      <c r="BT163" s="556"/>
      <c r="BU163" s="556"/>
      <c r="BV163" s="556"/>
      <c r="BW163" s="672"/>
      <c r="BX163" s="556"/>
      <c r="BY163" s="556"/>
      <c r="BZ163" s="556"/>
      <c r="CA163" s="672"/>
      <c r="CB163" s="556"/>
      <c r="CC163" s="556"/>
      <c r="CD163" s="556"/>
      <c r="CE163" s="672"/>
      <c r="CF163" s="556"/>
      <c r="CG163" s="556"/>
      <c r="CH163" s="556"/>
      <c r="CI163" s="672"/>
      <c r="CJ163" s="556"/>
      <c r="CK163" s="556"/>
      <c r="CL163" s="556"/>
      <c r="CM163" s="672"/>
      <c r="CN163" s="556"/>
      <c r="CO163" s="556"/>
      <c r="CP163" s="556"/>
      <c r="CQ163" s="672"/>
      <c r="CR163" s="556"/>
      <c r="CS163" s="556"/>
      <c r="CT163" s="556"/>
      <c r="CU163" s="557"/>
      <c r="CV163" s="557"/>
      <c r="CW163" s="557"/>
      <c r="CX163" s="557"/>
      <c r="CY163" s="557"/>
      <c r="CZ163" s="557"/>
      <c r="DA163" s="557"/>
      <c r="DB163" s="557"/>
      <c r="DC163" s="557"/>
      <c r="DD163" s="557"/>
      <c r="DE163" s="557"/>
    </row>
    <row r="164" spans="1:109" s="558" customFormat="1" ht="24.75" customHeight="1" x14ac:dyDescent="0.2">
      <c r="A164" s="546"/>
      <c r="B164" s="619" t="s">
        <v>609</v>
      </c>
      <c r="C164" s="547" t="s">
        <v>600</v>
      </c>
      <c r="D164" s="894">
        <v>8</v>
      </c>
      <c r="E164" s="548"/>
      <c r="F164" s="549"/>
      <c r="G164" s="632"/>
      <c r="H164" s="549"/>
      <c r="I164" s="549">
        <v>3</v>
      </c>
      <c r="J164" s="549"/>
      <c r="K164" s="549"/>
      <c r="L164" s="549">
        <v>2</v>
      </c>
      <c r="M164" s="549"/>
      <c r="N164" s="549">
        <v>2</v>
      </c>
      <c r="O164" s="549">
        <v>1</v>
      </c>
      <c r="P164" s="549"/>
      <c r="Q164" s="550">
        <f t="shared" si="172"/>
        <v>8</v>
      </c>
      <c r="R164" s="621" t="s">
        <v>250</v>
      </c>
      <c r="S164" s="623">
        <v>115000</v>
      </c>
      <c r="T164" s="559"/>
      <c r="U164" s="736"/>
      <c r="V164" s="736"/>
      <c r="W164" s="736"/>
      <c r="X164" s="736">
        <v>110000</v>
      </c>
      <c r="Y164" s="736"/>
      <c r="Z164" s="736"/>
      <c r="AA164" s="736">
        <v>110000</v>
      </c>
      <c r="AB164" s="736"/>
      <c r="AC164" s="736">
        <v>110000</v>
      </c>
      <c r="AD164" s="736">
        <v>110000</v>
      </c>
      <c r="AE164" s="736"/>
      <c r="AF164" s="477">
        <f t="shared" si="169"/>
        <v>920000</v>
      </c>
      <c r="AG164" s="638">
        <f t="shared" si="173"/>
        <v>0</v>
      </c>
      <c r="AH164" s="638">
        <f t="shared" si="174"/>
        <v>0</v>
      </c>
      <c r="AI164" s="638">
        <f t="shared" si="175"/>
        <v>0</v>
      </c>
      <c r="AJ164" s="638">
        <f t="shared" si="176"/>
        <v>0</v>
      </c>
      <c r="AK164" s="638">
        <f t="shared" si="177"/>
        <v>330000</v>
      </c>
      <c r="AL164" s="638">
        <f t="shared" si="178"/>
        <v>0</v>
      </c>
      <c r="AM164" s="638">
        <f t="shared" si="179"/>
        <v>0</v>
      </c>
      <c r="AN164" s="638">
        <f t="shared" si="180"/>
        <v>220000</v>
      </c>
      <c r="AO164" s="638">
        <f t="shared" si="181"/>
        <v>0</v>
      </c>
      <c r="AP164" s="638">
        <f t="shared" si="182"/>
        <v>220000</v>
      </c>
      <c r="AQ164" s="638">
        <f t="shared" si="183"/>
        <v>110000</v>
      </c>
      <c r="AR164" s="638">
        <f t="shared" si="184"/>
        <v>0</v>
      </c>
      <c r="AS164" s="639">
        <f t="shared" si="170"/>
        <v>880000</v>
      </c>
      <c r="AT164" s="638">
        <f t="shared" ref="AT164" si="215">SUM(AG164*4%)</f>
        <v>0</v>
      </c>
      <c r="AU164" s="638">
        <f t="shared" si="205"/>
        <v>0</v>
      </c>
      <c r="AV164" s="638">
        <f t="shared" si="206"/>
        <v>0</v>
      </c>
      <c r="AW164" s="638">
        <f t="shared" si="207"/>
        <v>0</v>
      </c>
      <c r="AX164" s="638">
        <f>SUM(AK164*3%)</f>
        <v>9900</v>
      </c>
      <c r="AY164" s="638">
        <f t="shared" si="208"/>
        <v>0</v>
      </c>
      <c r="AZ164" s="638">
        <f t="shared" si="209"/>
        <v>0</v>
      </c>
      <c r="BA164" s="638">
        <f t="shared" si="210"/>
        <v>6600</v>
      </c>
      <c r="BB164" s="638">
        <f t="shared" si="211"/>
        <v>0</v>
      </c>
      <c r="BC164" s="638">
        <f t="shared" si="203"/>
        <v>6600</v>
      </c>
      <c r="BD164" s="638">
        <f t="shared" si="212"/>
        <v>3300</v>
      </c>
      <c r="BE164" s="638">
        <f t="shared" si="213"/>
        <v>0</v>
      </c>
      <c r="BF164" s="582">
        <f t="shared" si="155"/>
        <v>26400</v>
      </c>
      <c r="BG164" s="480">
        <f t="shared" si="197"/>
        <v>13600</v>
      </c>
      <c r="BH164" s="481">
        <f t="shared" si="194"/>
        <v>920000</v>
      </c>
      <c r="BI164" s="482">
        <f t="shared" si="195"/>
        <v>13600</v>
      </c>
      <c r="BJ164" s="483">
        <f t="shared" si="214"/>
        <v>1</v>
      </c>
      <c r="BK164" s="769"/>
      <c r="BL164" s="556"/>
      <c r="BM164" s="737"/>
      <c r="BN164" s="556"/>
      <c r="BO164" s="672"/>
      <c r="BP164" s="556"/>
      <c r="BQ164" s="556"/>
      <c r="BR164" s="556"/>
      <c r="BS164" s="672"/>
      <c r="BT164" s="556"/>
      <c r="BU164" s="556"/>
      <c r="BV164" s="556"/>
      <c r="BW164" s="672"/>
      <c r="BX164" s="556"/>
      <c r="BY164" s="556"/>
      <c r="BZ164" s="556"/>
      <c r="CA164" s="672"/>
      <c r="CB164" s="556"/>
      <c r="CC164" s="556"/>
      <c r="CD164" s="556"/>
      <c r="CE164" s="672"/>
      <c r="CF164" s="556"/>
      <c r="CG164" s="556"/>
      <c r="CH164" s="556"/>
      <c r="CI164" s="672"/>
      <c r="CJ164" s="556"/>
      <c r="CK164" s="556"/>
      <c r="CL164" s="556"/>
      <c r="CM164" s="672"/>
      <c r="CN164" s="556"/>
      <c r="CO164" s="556"/>
      <c r="CP164" s="556"/>
      <c r="CQ164" s="672"/>
      <c r="CR164" s="556"/>
      <c r="CS164" s="556"/>
      <c r="CT164" s="556"/>
      <c r="CU164" s="557"/>
      <c r="CV164" s="557"/>
      <c r="CW164" s="557"/>
      <c r="CX164" s="557"/>
      <c r="CY164" s="557"/>
      <c r="CZ164" s="557"/>
      <c r="DA164" s="557"/>
      <c r="DB164" s="557"/>
      <c r="DC164" s="557"/>
      <c r="DD164" s="557"/>
      <c r="DE164" s="557"/>
    </row>
    <row r="165" spans="1:109" s="558" customFormat="1" ht="24.75" customHeight="1" x14ac:dyDescent="0.2">
      <c r="A165" s="546"/>
      <c r="B165" s="619" t="s">
        <v>610</v>
      </c>
      <c r="C165" s="547" t="s">
        <v>600</v>
      </c>
      <c r="D165" s="894">
        <v>8</v>
      </c>
      <c r="E165" s="548"/>
      <c r="F165" s="549"/>
      <c r="G165" s="632"/>
      <c r="H165" s="549"/>
      <c r="I165" s="549">
        <v>2</v>
      </c>
      <c r="J165" s="549"/>
      <c r="K165" s="549"/>
      <c r="L165" s="549">
        <v>2</v>
      </c>
      <c r="M165" s="549"/>
      <c r="N165" s="549">
        <v>2</v>
      </c>
      <c r="O165" s="549">
        <v>2</v>
      </c>
      <c r="P165" s="549"/>
      <c r="Q165" s="550">
        <f t="shared" si="172"/>
        <v>8</v>
      </c>
      <c r="R165" s="621" t="s">
        <v>250</v>
      </c>
      <c r="S165" s="623">
        <v>115000</v>
      </c>
      <c r="T165" s="559"/>
      <c r="U165" s="736"/>
      <c r="V165" s="736"/>
      <c r="W165" s="736"/>
      <c r="X165" s="736">
        <v>110000</v>
      </c>
      <c r="Y165" s="736"/>
      <c r="Z165" s="736"/>
      <c r="AA165" s="736">
        <v>110000</v>
      </c>
      <c r="AB165" s="736"/>
      <c r="AC165" s="736">
        <v>110000</v>
      </c>
      <c r="AD165" s="736">
        <v>110000</v>
      </c>
      <c r="AE165" s="736"/>
      <c r="AF165" s="477">
        <f t="shared" si="169"/>
        <v>920000</v>
      </c>
      <c r="AG165" s="638">
        <f t="shared" si="173"/>
        <v>0</v>
      </c>
      <c r="AH165" s="638">
        <f t="shared" si="174"/>
        <v>0</v>
      </c>
      <c r="AI165" s="638">
        <f t="shared" si="175"/>
        <v>0</v>
      </c>
      <c r="AJ165" s="638">
        <f t="shared" si="176"/>
        <v>0</v>
      </c>
      <c r="AK165" s="638">
        <f t="shared" si="177"/>
        <v>220000</v>
      </c>
      <c r="AL165" s="638">
        <f t="shared" si="178"/>
        <v>0</v>
      </c>
      <c r="AM165" s="638">
        <f t="shared" si="179"/>
        <v>0</v>
      </c>
      <c r="AN165" s="638">
        <f t="shared" si="180"/>
        <v>220000</v>
      </c>
      <c r="AO165" s="638">
        <f t="shared" si="181"/>
        <v>0</v>
      </c>
      <c r="AP165" s="638">
        <f t="shared" si="182"/>
        <v>220000</v>
      </c>
      <c r="AQ165" s="638">
        <f t="shared" si="183"/>
        <v>220000</v>
      </c>
      <c r="AR165" s="638">
        <f t="shared" si="184"/>
        <v>0</v>
      </c>
      <c r="AS165" s="639">
        <f t="shared" si="170"/>
        <v>880000</v>
      </c>
      <c r="AT165" s="638">
        <f t="shared" ref="AT165:AT171" si="216">SUM(AG165*4%)</f>
        <v>0</v>
      </c>
      <c r="AU165" s="638">
        <f t="shared" si="205"/>
        <v>0</v>
      </c>
      <c r="AV165" s="638">
        <f t="shared" si="206"/>
        <v>0</v>
      </c>
      <c r="AW165" s="638">
        <f t="shared" si="207"/>
        <v>0</v>
      </c>
      <c r="AX165" s="638">
        <f>SUM(AK165*3%)</f>
        <v>6600</v>
      </c>
      <c r="AY165" s="638">
        <f t="shared" si="208"/>
        <v>0</v>
      </c>
      <c r="AZ165" s="638">
        <f t="shared" si="209"/>
        <v>0</v>
      </c>
      <c r="BA165" s="638">
        <f t="shared" si="210"/>
        <v>6600</v>
      </c>
      <c r="BB165" s="638">
        <f t="shared" si="211"/>
        <v>0</v>
      </c>
      <c r="BC165" s="638">
        <f t="shared" si="203"/>
        <v>6600</v>
      </c>
      <c r="BD165" s="638">
        <f t="shared" si="212"/>
        <v>6600</v>
      </c>
      <c r="BE165" s="638">
        <f t="shared" si="213"/>
        <v>0</v>
      </c>
      <c r="BF165" s="582">
        <f t="shared" si="155"/>
        <v>26400</v>
      </c>
      <c r="BG165" s="480">
        <f t="shared" si="197"/>
        <v>13600</v>
      </c>
      <c r="BH165" s="481">
        <f t="shared" si="194"/>
        <v>920000</v>
      </c>
      <c r="BI165" s="482">
        <f t="shared" si="195"/>
        <v>13600</v>
      </c>
      <c r="BJ165" s="483">
        <f t="shared" si="214"/>
        <v>1</v>
      </c>
      <c r="BK165" s="769"/>
      <c r="BL165" s="556"/>
      <c r="BM165" s="737"/>
      <c r="BN165" s="556"/>
      <c r="BO165" s="672"/>
      <c r="BP165" s="556"/>
      <c r="BQ165" s="556"/>
      <c r="BR165" s="556"/>
      <c r="BS165" s="672"/>
      <c r="BT165" s="556"/>
      <c r="BU165" s="556"/>
      <c r="BV165" s="556"/>
      <c r="BW165" s="672"/>
      <c r="BX165" s="556"/>
      <c r="BY165" s="556"/>
      <c r="BZ165" s="556"/>
      <c r="CA165" s="672"/>
      <c r="CB165" s="556"/>
      <c r="CC165" s="556"/>
      <c r="CD165" s="556"/>
      <c r="CE165" s="672"/>
      <c r="CF165" s="556"/>
      <c r="CG165" s="556"/>
      <c r="CH165" s="556"/>
      <c r="CI165" s="672"/>
      <c r="CJ165" s="556"/>
      <c r="CK165" s="556"/>
      <c r="CL165" s="556"/>
      <c r="CM165" s="672"/>
      <c r="CN165" s="556"/>
      <c r="CO165" s="556"/>
      <c r="CP165" s="556"/>
      <c r="CQ165" s="672"/>
      <c r="CR165" s="556"/>
      <c r="CS165" s="556"/>
      <c r="CT165" s="556"/>
      <c r="CU165" s="557"/>
      <c r="CV165" s="557"/>
      <c r="CW165" s="557"/>
      <c r="CX165" s="557"/>
      <c r="CY165" s="557"/>
      <c r="CZ165" s="557"/>
      <c r="DA165" s="557"/>
      <c r="DB165" s="557"/>
      <c r="DC165" s="557"/>
      <c r="DD165" s="557"/>
      <c r="DE165" s="557"/>
    </row>
    <row r="166" spans="1:109" s="558" customFormat="1" ht="24.75" customHeight="1" x14ac:dyDescent="0.2">
      <c r="A166" s="546"/>
      <c r="B166" s="619" t="s">
        <v>611</v>
      </c>
      <c r="C166" s="547" t="s">
        <v>600</v>
      </c>
      <c r="D166" s="894">
        <v>2</v>
      </c>
      <c r="E166" s="548"/>
      <c r="F166" s="549"/>
      <c r="G166" s="632"/>
      <c r="H166" s="549"/>
      <c r="I166" s="549"/>
      <c r="J166" s="549"/>
      <c r="K166" s="549"/>
      <c r="L166" s="549"/>
      <c r="M166" s="549"/>
      <c r="N166" s="549">
        <v>2</v>
      </c>
      <c r="O166" s="549"/>
      <c r="P166" s="549"/>
      <c r="Q166" s="550">
        <f t="shared" si="172"/>
        <v>2</v>
      </c>
      <c r="R166" s="621" t="s">
        <v>617</v>
      </c>
      <c r="S166" s="622">
        <v>50000</v>
      </c>
      <c r="T166" s="559"/>
      <c r="U166" s="736"/>
      <c r="V166" s="736"/>
      <c r="W166" s="736"/>
      <c r="X166" s="736"/>
      <c r="Y166" s="736"/>
      <c r="Z166" s="736"/>
      <c r="AA166" s="736"/>
      <c r="AB166" s="736"/>
      <c r="AC166" s="736">
        <v>48000</v>
      </c>
      <c r="AD166" s="736"/>
      <c r="AE166" s="736"/>
      <c r="AF166" s="477">
        <f t="shared" si="169"/>
        <v>100000</v>
      </c>
      <c r="AG166" s="638">
        <f t="shared" si="173"/>
        <v>0</v>
      </c>
      <c r="AH166" s="638">
        <f t="shared" si="174"/>
        <v>0</v>
      </c>
      <c r="AI166" s="638">
        <f t="shared" si="175"/>
        <v>0</v>
      </c>
      <c r="AJ166" s="638">
        <f t="shared" si="176"/>
        <v>0</v>
      </c>
      <c r="AK166" s="638">
        <f t="shared" si="177"/>
        <v>0</v>
      </c>
      <c r="AL166" s="638">
        <f t="shared" si="178"/>
        <v>0</v>
      </c>
      <c r="AM166" s="638">
        <f t="shared" si="179"/>
        <v>0</v>
      </c>
      <c r="AN166" s="638">
        <f t="shared" si="180"/>
        <v>0</v>
      </c>
      <c r="AO166" s="638">
        <f t="shared" si="181"/>
        <v>0</v>
      </c>
      <c r="AP166" s="638">
        <f t="shared" si="182"/>
        <v>96000</v>
      </c>
      <c r="AQ166" s="638">
        <f t="shared" si="183"/>
        <v>0</v>
      </c>
      <c r="AR166" s="638">
        <f t="shared" si="184"/>
        <v>0</v>
      </c>
      <c r="AS166" s="639">
        <f t="shared" si="170"/>
        <v>96000</v>
      </c>
      <c r="AT166" s="638">
        <f t="shared" si="216"/>
        <v>0</v>
      </c>
      <c r="AU166" s="638">
        <f t="shared" si="205"/>
        <v>0</v>
      </c>
      <c r="AV166" s="638">
        <f t="shared" si="206"/>
        <v>0</v>
      </c>
      <c r="AW166" s="638">
        <f t="shared" si="207"/>
        <v>0</v>
      </c>
      <c r="AX166" s="638">
        <f t="shared" ref="AX166" si="217">SUM(AK166*14%)</f>
        <v>0</v>
      </c>
      <c r="AY166" s="638">
        <f t="shared" si="208"/>
        <v>0</v>
      </c>
      <c r="AZ166" s="638">
        <f t="shared" si="209"/>
        <v>0</v>
      </c>
      <c r="BA166" s="638">
        <f t="shared" si="210"/>
        <v>0</v>
      </c>
      <c r="BB166" s="638">
        <f t="shared" si="211"/>
        <v>0</v>
      </c>
      <c r="BC166" s="638">
        <f t="shared" si="203"/>
        <v>2880</v>
      </c>
      <c r="BD166" s="638">
        <f t="shared" si="212"/>
        <v>0</v>
      </c>
      <c r="BE166" s="638">
        <f t="shared" si="213"/>
        <v>0</v>
      </c>
      <c r="BF166" s="582">
        <f t="shared" si="155"/>
        <v>2880</v>
      </c>
      <c r="BG166" s="480">
        <f t="shared" si="197"/>
        <v>1120</v>
      </c>
      <c r="BH166" s="481">
        <f t="shared" si="194"/>
        <v>100000</v>
      </c>
      <c r="BI166" s="482">
        <f t="shared" si="195"/>
        <v>1120</v>
      </c>
      <c r="BJ166" s="483">
        <f t="shared" si="214"/>
        <v>1</v>
      </c>
      <c r="BK166" s="769"/>
      <c r="BL166" s="556"/>
      <c r="BM166" s="737"/>
      <c r="BN166" s="556"/>
      <c r="BO166" s="672"/>
      <c r="BP166" s="556"/>
      <c r="BQ166" s="556"/>
      <c r="BR166" s="556"/>
      <c r="BS166" s="672"/>
      <c r="BT166" s="556"/>
      <c r="BU166" s="556"/>
      <c r="BV166" s="556"/>
      <c r="BW166" s="672"/>
      <c r="BX166" s="556"/>
      <c r="BY166" s="556"/>
      <c r="BZ166" s="556"/>
      <c r="CA166" s="672"/>
      <c r="CB166" s="556"/>
      <c r="CC166" s="556"/>
      <c r="CD166" s="556"/>
      <c r="CE166" s="672"/>
      <c r="CF166" s="556"/>
      <c r="CG166" s="556"/>
      <c r="CH166" s="556"/>
      <c r="CI166" s="672"/>
      <c r="CJ166" s="556"/>
      <c r="CK166" s="556"/>
      <c r="CL166" s="556"/>
      <c r="CM166" s="672"/>
      <c r="CN166" s="556"/>
      <c r="CO166" s="556"/>
      <c r="CP166" s="556"/>
      <c r="CQ166" s="672"/>
      <c r="CR166" s="556"/>
      <c r="CS166" s="556"/>
      <c r="CT166" s="556"/>
      <c r="CU166" s="557"/>
      <c r="CV166" s="557"/>
      <c r="CW166" s="557"/>
      <c r="CX166" s="557"/>
      <c r="CY166" s="557"/>
      <c r="CZ166" s="557"/>
      <c r="DA166" s="557"/>
      <c r="DB166" s="557"/>
      <c r="DC166" s="557"/>
      <c r="DD166" s="557"/>
      <c r="DE166" s="557"/>
    </row>
    <row r="167" spans="1:109" s="558" customFormat="1" ht="24.75" customHeight="1" x14ac:dyDescent="0.2">
      <c r="A167" s="546"/>
      <c r="B167" s="619" t="s">
        <v>200</v>
      </c>
      <c r="C167" s="547" t="s">
        <v>600</v>
      </c>
      <c r="D167" s="894">
        <v>15</v>
      </c>
      <c r="E167" s="548"/>
      <c r="F167" s="549"/>
      <c r="G167" s="632"/>
      <c r="H167" s="549"/>
      <c r="I167" s="549">
        <v>3</v>
      </c>
      <c r="J167" s="549"/>
      <c r="K167" s="549"/>
      <c r="L167" s="549"/>
      <c r="M167" s="549"/>
      <c r="N167" s="549">
        <v>5</v>
      </c>
      <c r="O167" s="549">
        <v>7</v>
      </c>
      <c r="P167" s="549"/>
      <c r="Q167" s="550">
        <f t="shared" si="172"/>
        <v>15</v>
      </c>
      <c r="R167" s="621" t="s">
        <v>6</v>
      </c>
      <c r="S167" s="622">
        <v>25000</v>
      </c>
      <c r="T167" s="559"/>
      <c r="U167" s="736"/>
      <c r="V167" s="736"/>
      <c r="W167" s="736"/>
      <c r="X167" s="736">
        <v>20000</v>
      </c>
      <c r="Y167" s="736"/>
      <c r="Z167" s="736"/>
      <c r="AA167" s="736"/>
      <c r="AB167" s="736"/>
      <c r="AC167" s="736">
        <v>20000</v>
      </c>
      <c r="AD167" s="736">
        <v>20000</v>
      </c>
      <c r="AE167" s="736"/>
      <c r="AF167" s="477">
        <f t="shared" si="169"/>
        <v>375000</v>
      </c>
      <c r="AG167" s="638">
        <f t="shared" si="173"/>
        <v>0</v>
      </c>
      <c r="AH167" s="638">
        <f t="shared" si="174"/>
        <v>0</v>
      </c>
      <c r="AI167" s="638">
        <f t="shared" si="175"/>
        <v>0</v>
      </c>
      <c r="AJ167" s="638">
        <f t="shared" si="176"/>
        <v>0</v>
      </c>
      <c r="AK167" s="638">
        <f t="shared" si="177"/>
        <v>60000</v>
      </c>
      <c r="AL167" s="638">
        <f t="shared" si="178"/>
        <v>0</v>
      </c>
      <c r="AM167" s="638">
        <f t="shared" si="179"/>
        <v>0</v>
      </c>
      <c r="AN167" s="638">
        <f t="shared" si="180"/>
        <v>0</v>
      </c>
      <c r="AO167" s="638">
        <f t="shared" si="181"/>
        <v>0</v>
      </c>
      <c r="AP167" s="638">
        <f t="shared" si="182"/>
        <v>100000</v>
      </c>
      <c r="AQ167" s="638">
        <f t="shared" si="183"/>
        <v>140000</v>
      </c>
      <c r="AR167" s="638">
        <f t="shared" si="184"/>
        <v>0</v>
      </c>
      <c r="AS167" s="639">
        <f t="shared" si="170"/>
        <v>300000</v>
      </c>
      <c r="AT167" s="638">
        <f t="shared" si="216"/>
        <v>0</v>
      </c>
      <c r="AU167" s="638">
        <f t="shared" si="205"/>
        <v>0</v>
      </c>
      <c r="AV167" s="638">
        <f t="shared" si="206"/>
        <v>0</v>
      </c>
      <c r="AW167" s="638">
        <f t="shared" si="207"/>
        <v>0</v>
      </c>
      <c r="AX167" s="638">
        <f>SUM(AK167*3%)</f>
        <v>1800</v>
      </c>
      <c r="AY167" s="638">
        <f t="shared" si="208"/>
        <v>0</v>
      </c>
      <c r="AZ167" s="638">
        <f t="shared" si="209"/>
        <v>0</v>
      </c>
      <c r="BA167" s="638">
        <f t="shared" si="210"/>
        <v>0</v>
      </c>
      <c r="BB167" s="638">
        <f t="shared" si="211"/>
        <v>0</v>
      </c>
      <c r="BC167" s="638">
        <f t="shared" si="203"/>
        <v>3000</v>
      </c>
      <c r="BD167" s="638">
        <f t="shared" si="212"/>
        <v>4200</v>
      </c>
      <c r="BE167" s="638">
        <f t="shared" si="213"/>
        <v>0</v>
      </c>
      <c r="BF167" s="582">
        <f t="shared" si="155"/>
        <v>9000</v>
      </c>
      <c r="BG167" s="480">
        <f t="shared" si="197"/>
        <v>66000</v>
      </c>
      <c r="BH167" s="481">
        <f t="shared" si="194"/>
        <v>375000</v>
      </c>
      <c r="BI167" s="482">
        <f t="shared" si="195"/>
        <v>66000</v>
      </c>
      <c r="BJ167" s="483">
        <f t="shared" si="214"/>
        <v>1</v>
      </c>
      <c r="BK167" s="769"/>
      <c r="BL167" s="556"/>
      <c r="BM167" s="737"/>
      <c r="BN167" s="556"/>
      <c r="BO167" s="672"/>
      <c r="BP167" s="556"/>
      <c r="BQ167" s="556"/>
      <c r="BR167" s="556"/>
      <c r="BS167" s="672"/>
      <c r="BT167" s="556"/>
      <c r="BU167" s="556"/>
      <c r="BV167" s="556"/>
      <c r="BW167" s="672"/>
      <c r="BX167" s="556"/>
      <c r="BY167" s="556"/>
      <c r="BZ167" s="556"/>
      <c r="CA167" s="672"/>
      <c r="CB167" s="556"/>
      <c r="CC167" s="556"/>
      <c r="CD167" s="556"/>
      <c r="CE167" s="672"/>
      <c r="CF167" s="556"/>
      <c r="CG167" s="556"/>
      <c r="CH167" s="556"/>
      <c r="CI167" s="672"/>
      <c r="CJ167" s="556"/>
      <c r="CK167" s="556"/>
      <c r="CL167" s="556"/>
      <c r="CM167" s="672"/>
      <c r="CN167" s="556"/>
      <c r="CO167" s="556"/>
      <c r="CP167" s="556"/>
      <c r="CQ167" s="672"/>
      <c r="CR167" s="556"/>
      <c r="CS167" s="556"/>
      <c r="CT167" s="556"/>
      <c r="CU167" s="557"/>
      <c r="CV167" s="557"/>
      <c r="CW167" s="557"/>
      <c r="CX167" s="557"/>
      <c r="CY167" s="557"/>
      <c r="CZ167" s="557"/>
      <c r="DA167" s="557"/>
      <c r="DB167" s="557"/>
      <c r="DC167" s="557"/>
      <c r="DD167" s="557"/>
      <c r="DE167" s="557"/>
    </row>
    <row r="168" spans="1:109" s="558" customFormat="1" ht="32.25" customHeight="1" x14ac:dyDescent="0.2">
      <c r="A168" s="546"/>
      <c r="B168" s="617" t="s">
        <v>613</v>
      </c>
      <c r="C168" s="547" t="s">
        <v>600</v>
      </c>
      <c r="D168" s="192">
        <v>2</v>
      </c>
      <c r="E168" s="548"/>
      <c r="F168" s="549"/>
      <c r="G168" s="632"/>
      <c r="H168" s="549"/>
      <c r="I168" s="549"/>
      <c r="J168" s="549"/>
      <c r="K168" s="549"/>
      <c r="L168" s="549"/>
      <c r="M168" s="549"/>
      <c r="N168" s="549">
        <v>2</v>
      </c>
      <c r="O168" s="549"/>
      <c r="P168" s="549"/>
      <c r="Q168" s="550">
        <f t="shared" si="172"/>
        <v>2</v>
      </c>
      <c r="R168" s="895" t="s">
        <v>617</v>
      </c>
      <c r="S168" s="623">
        <v>40000</v>
      </c>
      <c r="T168" s="559"/>
      <c r="U168" s="736"/>
      <c r="V168" s="736"/>
      <c r="W168" s="736"/>
      <c r="X168" s="736"/>
      <c r="Y168" s="736"/>
      <c r="Z168" s="736"/>
      <c r="AA168" s="736"/>
      <c r="AB168" s="736"/>
      <c r="AC168" s="736">
        <v>38000</v>
      </c>
      <c r="AD168" s="736"/>
      <c r="AE168" s="736"/>
      <c r="AF168" s="477">
        <f t="shared" si="169"/>
        <v>80000</v>
      </c>
      <c r="AG168" s="638">
        <f t="shared" si="173"/>
        <v>0</v>
      </c>
      <c r="AH168" s="638">
        <f t="shared" si="174"/>
        <v>0</v>
      </c>
      <c r="AI168" s="638">
        <f t="shared" si="175"/>
        <v>0</v>
      </c>
      <c r="AJ168" s="638">
        <f t="shared" si="176"/>
        <v>0</v>
      </c>
      <c r="AK168" s="638">
        <f t="shared" si="177"/>
        <v>0</v>
      </c>
      <c r="AL168" s="638">
        <f t="shared" si="178"/>
        <v>0</v>
      </c>
      <c r="AM168" s="638">
        <f t="shared" si="179"/>
        <v>0</v>
      </c>
      <c r="AN168" s="638">
        <f t="shared" si="180"/>
        <v>0</v>
      </c>
      <c r="AO168" s="638">
        <f t="shared" si="181"/>
        <v>0</v>
      </c>
      <c r="AP168" s="638">
        <f t="shared" si="182"/>
        <v>76000</v>
      </c>
      <c r="AQ168" s="638">
        <f t="shared" si="183"/>
        <v>0</v>
      </c>
      <c r="AR168" s="638">
        <f t="shared" si="184"/>
        <v>0</v>
      </c>
      <c r="AS168" s="639">
        <f t="shared" si="170"/>
        <v>76000</v>
      </c>
      <c r="AT168" s="638">
        <f t="shared" si="216"/>
        <v>0</v>
      </c>
      <c r="AU168" s="638">
        <f t="shared" si="205"/>
        <v>0</v>
      </c>
      <c r="AV168" s="638">
        <f t="shared" si="206"/>
        <v>0</v>
      </c>
      <c r="AW168" s="638">
        <f t="shared" si="207"/>
        <v>0</v>
      </c>
      <c r="AX168" s="638">
        <f t="shared" ref="AX168:AX169" si="218">SUM(AK168*14%)</f>
        <v>0</v>
      </c>
      <c r="AY168" s="638">
        <f t="shared" si="208"/>
        <v>0</v>
      </c>
      <c r="AZ168" s="638">
        <f t="shared" si="209"/>
        <v>0</v>
      </c>
      <c r="BA168" s="638">
        <f t="shared" si="210"/>
        <v>0</v>
      </c>
      <c r="BB168" s="638">
        <f t="shared" si="211"/>
        <v>0</v>
      </c>
      <c r="BC168" s="638">
        <f t="shared" si="203"/>
        <v>2280</v>
      </c>
      <c r="BD168" s="638">
        <f t="shared" ref="BD168:BD169" si="219">SUM(AQ168*14%)</f>
        <v>0</v>
      </c>
      <c r="BE168" s="638">
        <f t="shared" si="213"/>
        <v>0</v>
      </c>
      <c r="BF168" s="582">
        <f t="shared" si="155"/>
        <v>2280</v>
      </c>
      <c r="BG168" s="480">
        <f t="shared" si="197"/>
        <v>1720</v>
      </c>
      <c r="BH168" s="481">
        <f t="shared" si="194"/>
        <v>80000</v>
      </c>
      <c r="BI168" s="482">
        <f t="shared" si="195"/>
        <v>1720</v>
      </c>
      <c r="BJ168" s="483">
        <f t="shared" si="214"/>
        <v>1</v>
      </c>
      <c r="BK168" s="769"/>
      <c r="BL168" s="556"/>
      <c r="BM168" s="737"/>
      <c r="BN168" s="556"/>
      <c r="BO168" s="672"/>
      <c r="BP168" s="556"/>
      <c r="BQ168" s="556"/>
      <c r="BR168" s="556"/>
      <c r="BS168" s="672"/>
      <c r="BT168" s="556"/>
      <c r="BU168" s="556"/>
      <c r="BV168" s="556"/>
      <c r="BW168" s="672"/>
      <c r="BX168" s="556"/>
      <c r="BY168" s="556"/>
      <c r="BZ168" s="556"/>
      <c r="CA168" s="672"/>
      <c r="CB168" s="556"/>
      <c r="CC168" s="556"/>
      <c r="CD168" s="556"/>
      <c r="CE168" s="672"/>
      <c r="CF168" s="556"/>
      <c r="CG168" s="556"/>
      <c r="CH168" s="556"/>
      <c r="CI168" s="672"/>
      <c r="CJ168" s="556"/>
      <c r="CK168" s="556"/>
      <c r="CL168" s="556"/>
      <c r="CM168" s="672"/>
      <c r="CN168" s="556"/>
      <c r="CO168" s="556"/>
      <c r="CP168" s="556"/>
      <c r="CQ168" s="672"/>
      <c r="CR168" s="556"/>
      <c r="CS168" s="556"/>
      <c r="CT168" s="556"/>
      <c r="CU168" s="557"/>
      <c r="CV168" s="557"/>
      <c r="CW168" s="557"/>
      <c r="CX168" s="557"/>
      <c r="CY168" s="557"/>
      <c r="CZ168" s="557"/>
      <c r="DA168" s="557"/>
      <c r="DB168" s="557"/>
      <c r="DC168" s="557"/>
      <c r="DD168" s="557"/>
      <c r="DE168" s="557"/>
    </row>
    <row r="169" spans="1:109" s="558" customFormat="1" ht="32.25" customHeight="1" x14ac:dyDescent="0.2">
      <c r="A169" s="546"/>
      <c r="B169" s="619" t="s">
        <v>614</v>
      </c>
      <c r="C169" s="547" t="s">
        <v>600</v>
      </c>
      <c r="D169" s="894">
        <v>10</v>
      </c>
      <c r="E169" s="548"/>
      <c r="F169" s="549"/>
      <c r="G169" s="632"/>
      <c r="H169" s="549"/>
      <c r="I169" s="549"/>
      <c r="J169" s="549"/>
      <c r="K169" s="549"/>
      <c r="L169" s="549">
        <v>10</v>
      </c>
      <c r="M169" s="549"/>
      <c r="N169" s="549"/>
      <c r="O169" s="549"/>
      <c r="P169" s="549"/>
      <c r="Q169" s="550">
        <f t="shared" si="172"/>
        <v>10</v>
      </c>
      <c r="R169" s="621" t="s">
        <v>387</v>
      </c>
      <c r="S169" s="622">
        <v>75000</v>
      </c>
      <c r="T169" s="559"/>
      <c r="U169" s="736"/>
      <c r="V169" s="736"/>
      <c r="W169" s="736"/>
      <c r="X169" s="736"/>
      <c r="Y169" s="736"/>
      <c r="Z169" s="736"/>
      <c r="AA169" s="736">
        <v>62000</v>
      </c>
      <c r="AB169" s="736"/>
      <c r="AC169" s="736"/>
      <c r="AD169" s="736"/>
      <c r="AE169" s="736"/>
      <c r="AF169" s="477">
        <f t="shared" si="169"/>
        <v>750000</v>
      </c>
      <c r="AG169" s="638">
        <f t="shared" si="173"/>
        <v>0</v>
      </c>
      <c r="AH169" s="638">
        <f t="shared" si="174"/>
        <v>0</v>
      </c>
      <c r="AI169" s="638">
        <f t="shared" si="175"/>
        <v>0</v>
      </c>
      <c r="AJ169" s="638">
        <f t="shared" si="176"/>
        <v>0</v>
      </c>
      <c r="AK169" s="638">
        <f t="shared" si="177"/>
        <v>0</v>
      </c>
      <c r="AL169" s="638">
        <f t="shared" si="178"/>
        <v>0</v>
      </c>
      <c r="AM169" s="638">
        <f t="shared" si="179"/>
        <v>0</v>
      </c>
      <c r="AN169" s="638">
        <f t="shared" si="180"/>
        <v>620000</v>
      </c>
      <c r="AO169" s="638">
        <f t="shared" si="181"/>
        <v>0</v>
      </c>
      <c r="AP169" s="638">
        <f t="shared" si="182"/>
        <v>0</v>
      </c>
      <c r="AQ169" s="638">
        <f t="shared" si="183"/>
        <v>0</v>
      </c>
      <c r="AR169" s="638">
        <f t="shared" si="184"/>
        <v>0</v>
      </c>
      <c r="AS169" s="639">
        <f t="shared" si="170"/>
        <v>620000</v>
      </c>
      <c r="AT169" s="638">
        <f t="shared" si="216"/>
        <v>0</v>
      </c>
      <c r="AU169" s="638">
        <f t="shared" si="205"/>
        <v>0</v>
      </c>
      <c r="AV169" s="638">
        <f t="shared" si="206"/>
        <v>0</v>
      </c>
      <c r="AW169" s="638">
        <f t="shared" si="207"/>
        <v>0</v>
      </c>
      <c r="AX169" s="638">
        <f t="shared" si="218"/>
        <v>0</v>
      </c>
      <c r="AY169" s="638">
        <f t="shared" si="208"/>
        <v>0</v>
      </c>
      <c r="AZ169" s="638">
        <f t="shared" si="209"/>
        <v>0</v>
      </c>
      <c r="BA169" s="638">
        <f t="shared" si="210"/>
        <v>18600</v>
      </c>
      <c r="BB169" s="638">
        <f t="shared" si="211"/>
        <v>0</v>
      </c>
      <c r="BC169" s="638">
        <f t="shared" si="203"/>
        <v>0</v>
      </c>
      <c r="BD169" s="638">
        <f t="shared" si="219"/>
        <v>0</v>
      </c>
      <c r="BE169" s="638">
        <f t="shared" si="213"/>
        <v>0</v>
      </c>
      <c r="BF169" s="582">
        <f t="shared" si="155"/>
        <v>18600</v>
      </c>
      <c r="BG169" s="480">
        <f t="shared" si="197"/>
        <v>111400</v>
      </c>
      <c r="BH169" s="481">
        <f t="shared" si="194"/>
        <v>750000</v>
      </c>
      <c r="BI169" s="482">
        <f t="shared" si="195"/>
        <v>111400</v>
      </c>
      <c r="BJ169" s="483">
        <f t="shared" si="214"/>
        <v>1</v>
      </c>
      <c r="BK169" s="769"/>
      <c r="BL169" s="556"/>
      <c r="BM169" s="737"/>
      <c r="BN169" s="556"/>
      <c r="BO169" s="672"/>
      <c r="BP169" s="556"/>
      <c r="BQ169" s="556"/>
      <c r="BR169" s="556"/>
      <c r="BS169" s="672"/>
      <c r="BT169" s="556"/>
      <c r="BU169" s="556"/>
      <c r="BV169" s="556"/>
      <c r="BW169" s="672"/>
      <c r="BX169" s="556"/>
      <c r="BY169" s="556"/>
      <c r="BZ169" s="556"/>
      <c r="CA169" s="672"/>
      <c r="CB169" s="556"/>
      <c r="CC169" s="556"/>
      <c r="CD169" s="556"/>
      <c r="CE169" s="672"/>
      <c r="CF169" s="556"/>
      <c r="CG169" s="556"/>
      <c r="CH169" s="556"/>
      <c r="CI169" s="672"/>
      <c r="CJ169" s="556"/>
      <c r="CK169" s="556"/>
      <c r="CL169" s="556"/>
      <c r="CM169" s="672"/>
      <c r="CN169" s="556"/>
      <c r="CO169" s="556"/>
      <c r="CP169" s="556"/>
      <c r="CQ169" s="672"/>
      <c r="CR169" s="556"/>
      <c r="CS169" s="556"/>
      <c r="CT169" s="556"/>
      <c r="CU169" s="557"/>
      <c r="CV169" s="557"/>
      <c r="CW169" s="557"/>
      <c r="CX169" s="557"/>
      <c r="CY169" s="557"/>
      <c r="CZ169" s="557"/>
      <c r="DA169" s="557"/>
      <c r="DB169" s="557"/>
      <c r="DC169" s="557"/>
      <c r="DD169" s="557"/>
      <c r="DE169" s="557"/>
    </row>
    <row r="170" spans="1:109" s="558" customFormat="1" ht="24.75" customHeight="1" x14ac:dyDescent="0.2">
      <c r="A170" s="546"/>
      <c r="B170" s="619" t="s">
        <v>69</v>
      </c>
      <c r="C170" s="547" t="s">
        <v>600</v>
      </c>
      <c r="D170" s="620">
        <v>4</v>
      </c>
      <c r="E170" s="548"/>
      <c r="F170" s="549"/>
      <c r="G170" s="632"/>
      <c r="H170" s="549"/>
      <c r="I170" s="549">
        <v>1</v>
      </c>
      <c r="J170" s="549"/>
      <c r="K170" s="549"/>
      <c r="L170" s="549"/>
      <c r="M170" s="549"/>
      <c r="N170" s="549">
        <v>2</v>
      </c>
      <c r="O170" s="549">
        <v>1</v>
      </c>
      <c r="P170" s="549"/>
      <c r="Q170" s="550">
        <f t="shared" si="172"/>
        <v>4</v>
      </c>
      <c r="R170" s="621" t="s">
        <v>3</v>
      </c>
      <c r="S170" s="622">
        <v>40000</v>
      </c>
      <c r="T170" s="559"/>
      <c r="U170" s="736"/>
      <c r="V170" s="736"/>
      <c r="W170" s="736"/>
      <c r="X170" s="736">
        <v>35000</v>
      </c>
      <c r="Y170" s="736"/>
      <c r="Z170" s="736"/>
      <c r="AA170" s="736"/>
      <c r="AB170" s="736"/>
      <c r="AC170" s="736">
        <v>35000</v>
      </c>
      <c r="AD170" s="736">
        <v>35000</v>
      </c>
      <c r="AE170" s="736"/>
      <c r="AF170" s="477">
        <f>SUM(Q170*S170)</f>
        <v>160000</v>
      </c>
      <c r="AG170" s="704">
        <f t="shared" si="173"/>
        <v>0</v>
      </c>
      <c r="AH170" s="704">
        <f t="shared" si="174"/>
        <v>0</v>
      </c>
      <c r="AI170" s="704">
        <f t="shared" si="175"/>
        <v>0</v>
      </c>
      <c r="AJ170" s="704">
        <f t="shared" si="176"/>
        <v>0</v>
      </c>
      <c r="AK170" s="704">
        <f t="shared" si="177"/>
        <v>35000</v>
      </c>
      <c r="AL170" s="704">
        <f t="shared" si="178"/>
        <v>0</v>
      </c>
      <c r="AM170" s="704">
        <f t="shared" si="179"/>
        <v>0</v>
      </c>
      <c r="AN170" s="704">
        <f t="shared" si="180"/>
        <v>0</v>
      </c>
      <c r="AO170" s="704">
        <f t="shared" si="181"/>
        <v>0</v>
      </c>
      <c r="AP170" s="704">
        <f t="shared" si="182"/>
        <v>70000</v>
      </c>
      <c r="AQ170" s="704">
        <f t="shared" si="183"/>
        <v>35000</v>
      </c>
      <c r="AR170" s="704">
        <f t="shared" si="184"/>
        <v>0</v>
      </c>
      <c r="AS170" s="639">
        <f t="shared" si="170"/>
        <v>140000</v>
      </c>
      <c r="AT170" s="638">
        <f t="shared" si="216"/>
        <v>0</v>
      </c>
      <c r="AU170" s="704">
        <f t="shared" ref="AU170" si="220">AH170*S170</f>
        <v>0</v>
      </c>
      <c r="AV170" s="704">
        <f t="shared" ref="AV170" si="221">AI170*T170</f>
        <v>0</v>
      </c>
      <c r="AW170" s="704">
        <f t="shared" ref="AW170" si="222">AJ170*U170</f>
        <v>0</v>
      </c>
      <c r="AX170" s="638">
        <f>SUM(AK170*3%)</f>
        <v>1050</v>
      </c>
      <c r="AY170" s="704">
        <f t="shared" ref="AY170" si="223">AL170*W170</f>
        <v>0</v>
      </c>
      <c r="AZ170" s="704">
        <f t="shared" ref="AZ170" si="224">AM170*X170</f>
        <v>0</v>
      </c>
      <c r="BA170" s="638">
        <f t="shared" si="210"/>
        <v>0</v>
      </c>
      <c r="BB170" s="704">
        <f t="shared" ref="BB170" si="225">AO170*Z170</f>
        <v>0</v>
      </c>
      <c r="BC170" s="638">
        <f t="shared" si="203"/>
        <v>2100</v>
      </c>
      <c r="BD170" s="638">
        <f t="shared" ref="BD170" si="226">SUM(AQ170*3%)</f>
        <v>1050</v>
      </c>
      <c r="BE170" s="704">
        <f t="shared" ref="BE170" si="227">AR170*AC170</f>
        <v>0</v>
      </c>
      <c r="BF170" s="582">
        <f t="shared" si="155"/>
        <v>4200</v>
      </c>
      <c r="BG170" s="480">
        <f t="shared" si="197"/>
        <v>15800</v>
      </c>
      <c r="BH170" s="481">
        <f t="shared" si="194"/>
        <v>160000</v>
      </c>
      <c r="BI170" s="482">
        <f t="shared" si="195"/>
        <v>15800</v>
      </c>
      <c r="BJ170" s="483"/>
      <c r="BK170" s="769"/>
      <c r="BL170" s="556"/>
      <c r="BM170" s="737"/>
      <c r="BN170" s="556"/>
      <c r="BO170" s="672"/>
      <c r="BP170" s="556"/>
      <c r="BQ170" s="556"/>
      <c r="BR170" s="556"/>
      <c r="BS170" s="672"/>
      <c r="BT170" s="556"/>
      <c r="BU170" s="556"/>
      <c r="BV170" s="556"/>
      <c r="BW170" s="672"/>
      <c r="BX170" s="556"/>
      <c r="BY170" s="556"/>
      <c r="BZ170" s="556"/>
      <c r="CA170" s="672"/>
      <c r="CB170" s="556"/>
      <c r="CC170" s="556"/>
      <c r="CD170" s="556"/>
      <c r="CE170" s="672"/>
      <c r="CF170" s="556"/>
      <c r="CG170" s="556"/>
      <c r="CH170" s="556"/>
      <c r="CI170" s="672"/>
      <c r="CJ170" s="556"/>
      <c r="CK170" s="556"/>
      <c r="CL170" s="556"/>
      <c r="CM170" s="672"/>
      <c r="CN170" s="556"/>
      <c r="CO170" s="556"/>
      <c r="CP170" s="556"/>
      <c r="CQ170" s="672"/>
      <c r="CR170" s="556"/>
      <c r="CS170" s="556"/>
      <c r="CT170" s="556"/>
      <c r="CU170" s="557"/>
      <c r="CV170" s="557"/>
      <c r="CW170" s="557"/>
      <c r="CX170" s="557"/>
      <c r="CY170" s="557"/>
      <c r="CZ170" s="557"/>
      <c r="DA170" s="557"/>
      <c r="DB170" s="557"/>
      <c r="DC170" s="557"/>
      <c r="DD170" s="557"/>
      <c r="DE170" s="557"/>
    </row>
    <row r="171" spans="1:109" s="558" customFormat="1" ht="32.25" customHeight="1" x14ac:dyDescent="0.2">
      <c r="A171" s="546"/>
      <c r="B171" s="619" t="s">
        <v>347</v>
      </c>
      <c r="C171" s="547" t="s">
        <v>600</v>
      </c>
      <c r="D171" s="620">
        <v>2</v>
      </c>
      <c r="E171" s="548"/>
      <c r="F171" s="549"/>
      <c r="G171" s="632"/>
      <c r="H171" s="549"/>
      <c r="I171" s="788"/>
      <c r="J171" s="788"/>
      <c r="K171" s="549"/>
      <c r="L171" s="549">
        <v>2</v>
      </c>
      <c r="M171" s="549"/>
      <c r="N171" s="549"/>
      <c r="O171" s="549"/>
      <c r="P171" s="549"/>
      <c r="Q171" s="550">
        <f t="shared" si="172"/>
        <v>2</v>
      </c>
      <c r="R171" s="621" t="s">
        <v>617</v>
      </c>
      <c r="S171" s="622">
        <v>55000</v>
      </c>
      <c r="T171" s="559"/>
      <c r="U171" s="551"/>
      <c r="V171" s="551"/>
      <c r="W171" s="551"/>
      <c r="X171" s="551"/>
      <c r="Y171" s="551"/>
      <c r="Z171" s="551"/>
      <c r="AA171" s="551">
        <v>52000</v>
      </c>
      <c r="AB171" s="551"/>
      <c r="AC171" s="551"/>
      <c r="AD171" s="551"/>
      <c r="AE171" s="551"/>
      <c r="AF171" s="477">
        <f t="shared" ref="AF171:AF176" si="228">SUM(Q171*S171)</f>
        <v>110000</v>
      </c>
      <c r="AG171" s="478">
        <f t="shared" si="173"/>
        <v>0</v>
      </c>
      <c r="AH171" s="478">
        <f t="shared" si="174"/>
        <v>0</v>
      </c>
      <c r="AI171" s="478">
        <f t="shared" si="175"/>
        <v>0</v>
      </c>
      <c r="AJ171" s="478">
        <f t="shared" si="176"/>
        <v>0</v>
      </c>
      <c r="AK171" s="638">
        <f t="shared" si="177"/>
        <v>0</v>
      </c>
      <c r="AL171" s="478">
        <f t="shared" si="178"/>
        <v>0</v>
      </c>
      <c r="AM171" s="478">
        <f t="shared" si="179"/>
        <v>0</v>
      </c>
      <c r="AN171" s="478">
        <f t="shared" si="180"/>
        <v>104000</v>
      </c>
      <c r="AO171" s="478">
        <f t="shared" si="181"/>
        <v>0</v>
      </c>
      <c r="AP171" s="478">
        <f t="shared" si="182"/>
        <v>0</v>
      </c>
      <c r="AQ171" s="478">
        <f t="shared" si="183"/>
        <v>0</v>
      </c>
      <c r="AR171" s="478">
        <f t="shared" si="184"/>
        <v>0</v>
      </c>
      <c r="AS171" s="479">
        <f t="shared" si="170"/>
        <v>104000</v>
      </c>
      <c r="AT171" s="478">
        <f t="shared" si="216"/>
        <v>0</v>
      </c>
      <c r="AU171" s="478">
        <f>SUM(AH171*14%)</f>
        <v>0</v>
      </c>
      <c r="AV171" s="478">
        <f t="shared" ref="AV171:AV172" si="229">SUM(AI171*14%)</f>
        <v>0</v>
      </c>
      <c r="AW171" s="478">
        <f t="shared" ref="AW171:AW172" si="230">SUM(AJ171*14%)</f>
        <v>0</v>
      </c>
      <c r="AX171" s="478">
        <f t="shared" ref="AX171" si="231">SUM(AK171*14%)</f>
        <v>0</v>
      </c>
      <c r="AY171" s="478">
        <f t="shared" ref="AY171:AY172" si="232">SUM(AL171*14%)</f>
        <v>0</v>
      </c>
      <c r="AZ171" s="478">
        <f t="shared" ref="AZ171:AZ172" si="233">SUM(AM171*14%)</f>
        <v>0</v>
      </c>
      <c r="BA171" s="478">
        <f t="shared" si="210"/>
        <v>3120</v>
      </c>
      <c r="BB171" s="478">
        <f t="shared" ref="BB171:BB172" si="234">SUM(AO171*14%)</f>
        <v>0</v>
      </c>
      <c r="BC171" s="478">
        <f t="shared" si="203"/>
        <v>0</v>
      </c>
      <c r="BD171" s="478">
        <f t="shared" ref="BD171:BD172" si="235">SUM(AQ171*14%)</f>
        <v>0</v>
      </c>
      <c r="BE171" s="478">
        <f t="shared" ref="BE171:BE172" si="236">SUM(AR171*14%)</f>
        <v>0</v>
      </c>
      <c r="BF171" s="552">
        <f t="shared" si="155"/>
        <v>3120</v>
      </c>
      <c r="BG171" s="480">
        <f t="shared" si="197"/>
        <v>2880</v>
      </c>
      <c r="BH171" s="481">
        <f t="shared" si="194"/>
        <v>110000</v>
      </c>
      <c r="BI171" s="482">
        <f t="shared" si="195"/>
        <v>2880</v>
      </c>
      <c r="BJ171" s="483">
        <f>SUM(Q171/D171)</f>
        <v>1</v>
      </c>
      <c r="BK171" s="769"/>
      <c r="BL171" s="556"/>
      <c r="BM171" s="560"/>
      <c r="BN171" s="660"/>
      <c r="BO171" s="673"/>
      <c r="BP171" s="556"/>
      <c r="BQ171" s="556"/>
      <c r="BR171" s="660"/>
      <c r="BS171" s="673"/>
      <c r="BT171" s="556"/>
      <c r="BU171" s="556"/>
      <c r="BV171" s="660"/>
      <c r="BW171" s="673"/>
      <c r="BX171" s="556"/>
      <c r="BY171" s="556"/>
      <c r="BZ171" s="660"/>
      <c r="CA171" s="673"/>
      <c r="CB171" s="556"/>
      <c r="CC171" s="556"/>
      <c r="CD171" s="660"/>
      <c r="CE171" s="673"/>
      <c r="CF171" s="556"/>
      <c r="CG171" s="556"/>
      <c r="CH171" s="660"/>
      <c r="CI171" s="673"/>
      <c r="CJ171" s="556"/>
      <c r="CK171" s="556"/>
      <c r="CL171" s="660"/>
      <c r="CM171" s="673"/>
      <c r="CN171" s="556"/>
      <c r="CO171" s="556"/>
      <c r="CP171" s="660"/>
      <c r="CQ171" s="673"/>
      <c r="CR171" s="556"/>
      <c r="CS171" s="556"/>
      <c r="CT171" s="556"/>
      <c r="CU171" s="557"/>
      <c r="CV171" s="557"/>
      <c r="CW171" s="557"/>
      <c r="CX171" s="557"/>
      <c r="CY171" s="557"/>
      <c r="CZ171" s="557"/>
      <c r="DA171" s="557"/>
      <c r="DB171" s="557"/>
      <c r="DC171" s="557"/>
      <c r="DD171" s="557"/>
      <c r="DE171" s="557"/>
    </row>
    <row r="172" spans="1:109" s="558" customFormat="1" ht="32.25" customHeight="1" x14ac:dyDescent="0.2">
      <c r="A172" s="546"/>
      <c r="B172" s="619" t="s">
        <v>348</v>
      </c>
      <c r="C172" s="547" t="s">
        <v>600</v>
      </c>
      <c r="D172" s="620">
        <v>2</v>
      </c>
      <c r="E172" s="548"/>
      <c r="F172" s="549"/>
      <c r="G172" s="632"/>
      <c r="H172" s="549"/>
      <c r="I172" s="788">
        <v>1</v>
      </c>
      <c r="J172" s="788"/>
      <c r="K172" s="549"/>
      <c r="L172" s="549">
        <v>1</v>
      </c>
      <c r="M172" s="549"/>
      <c r="N172" s="549"/>
      <c r="O172" s="549"/>
      <c r="P172" s="549"/>
      <c r="Q172" s="550">
        <f t="shared" si="172"/>
        <v>2</v>
      </c>
      <c r="R172" s="621" t="s">
        <v>617</v>
      </c>
      <c r="S172" s="622">
        <v>58000</v>
      </c>
      <c r="T172" s="559"/>
      <c r="U172" s="551"/>
      <c r="V172" s="551"/>
      <c r="W172" s="551"/>
      <c r="X172" s="551">
        <v>55000</v>
      </c>
      <c r="Y172" s="551"/>
      <c r="Z172" s="551"/>
      <c r="AA172" s="551">
        <v>55000</v>
      </c>
      <c r="AB172" s="551"/>
      <c r="AC172" s="551"/>
      <c r="AD172" s="551"/>
      <c r="AE172" s="551"/>
      <c r="AF172" s="477">
        <f t="shared" si="228"/>
        <v>116000</v>
      </c>
      <c r="AG172" s="478">
        <f t="shared" si="173"/>
        <v>0</v>
      </c>
      <c r="AH172" s="478">
        <f t="shared" si="174"/>
        <v>0</v>
      </c>
      <c r="AI172" s="478">
        <f t="shared" si="175"/>
        <v>0</v>
      </c>
      <c r="AJ172" s="478">
        <f t="shared" si="176"/>
        <v>0</v>
      </c>
      <c r="AK172" s="638">
        <f t="shared" si="177"/>
        <v>55000</v>
      </c>
      <c r="AL172" s="478">
        <f t="shared" si="178"/>
        <v>0</v>
      </c>
      <c r="AM172" s="478">
        <f t="shared" si="179"/>
        <v>0</v>
      </c>
      <c r="AN172" s="478">
        <f t="shared" si="180"/>
        <v>55000</v>
      </c>
      <c r="AO172" s="478">
        <f t="shared" si="181"/>
        <v>0</v>
      </c>
      <c r="AP172" s="478">
        <f t="shared" si="182"/>
        <v>0</v>
      </c>
      <c r="AQ172" s="478">
        <f t="shared" si="183"/>
        <v>0</v>
      </c>
      <c r="AR172" s="478">
        <f t="shared" si="184"/>
        <v>0</v>
      </c>
      <c r="AS172" s="479">
        <f t="shared" si="170"/>
        <v>110000</v>
      </c>
      <c r="AT172" s="478">
        <f t="shared" ref="AT172:AT176" si="237">SUM(AG172*4%)</f>
        <v>0</v>
      </c>
      <c r="AU172" s="478">
        <f>SUM(AH172*14%)</f>
        <v>0</v>
      </c>
      <c r="AV172" s="478">
        <f t="shared" si="229"/>
        <v>0</v>
      </c>
      <c r="AW172" s="478">
        <f t="shared" si="230"/>
        <v>0</v>
      </c>
      <c r="AX172" s="478">
        <v>1650</v>
      </c>
      <c r="AY172" s="478">
        <f t="shared" si="232"/>
        <v>0</v>
      </c>
      <c r="AZ172" s="478">
        <f t="shared" si="233"/>
        <v>0</v>
      </c>
      <c r="BA172" s="478">
        <f t="shared" si="210"/>
        <v>1650</v>
      </c>
      <c r="BB172" s="478">
        <f t="shared" si="234"/>
        <v>0</v>
      </c>
      <c r="BC172" s="478">
        <f t="shared" si="203"/>
        <v>0</v>
      </c>
      <c r="BD172" s="478">
        <f t="shared" si="235"/>
        <v>0</v>
      </c>
      <c r="BE172" s="478">
        <f t="shared" si="236"/>
        <v>0</v>
      </c>
      <c r="BF172" s="552">
        <f t="shared" si="155"/>
        <v>3300</v>
      </c>
      <c r="BG172" s="480">
        <f t="shared" si="197"/>
        <v>2700</v>
      </c>
      <c r="BH172" s="481">
        <f t="shared" si="194"/>
        <v>116000</v>
      </c>
      <c r="BI172" s="482">
        <f t="shared" si="195"/>
        <v>2700</v>
      </c>
      <c r="BJ172" s="483">
        <f>SUM(Q172/D172)</f>
        <v>1</v>
      </c>
      <c r="BK172" s="769"/>
      <c r="BL172" s="556"/>
      <c r="BM172" s="560"/>
      <c r="BN172" s="660"/>
      <c r="BO172" s="673"/>
      <c r="BP172" s="556"/>
      <c r="BQ172" s="556"/>
      <c r="BR172" s="660"/>
      <c r="BS172" s="673"/>
      <c r="BT172" s="556"/>
      <c r="BU172" s="556"/>
      <c r="BV172" s="660"/>
      <c r="BW172" s="673"/>
      <c r="BX172" s="556"/>
      <c r="BY172" s="556"/>
      <c r="BZ172" s="660"/>
      <c r="CA172" s="673"/>
      <c r="CB172" s="556"/>
      <c r="CC172" s="556"/>
      <c r="CD172" s="660"/>
      <c r="CE172" s="673"/>
      <c r="CF172" s="556"/>
      <c r="CG172" s="556"/>
      <c r="CH172" s="660"/>
      <c r="CI172" s="673"/>
      <c r="CJ172" s="556"/>
      <c r="CK172" s="556"/>
      <c r="CL172" s="660"/>
      <c r="CM172" s="673"/>
      <c r="CN172" s="556"/>
      <c r="CO172" s="556"/>
      <c r="CP172" s="660"/>
      <c r="CQ172" s="673"/>
      <c r="CR172" s="556"/>
      <c r="CS172" s="556"/>
      <c r="CT172" s="556"/>
      <c r="CU172" s="557"/>
      <c r="CV172" s="557"/>
      <c r="CW172" s="557"/>
      <c r="CX172" s="557"/>
      <c r="CY172" s="557"/>
      <c r="CZ172" s="557"/>
      <c r="DA172" s="557"/>
      <c r="DB172" s="557"/>
      <c r="DC172" s="557"/>
      <c r="DD172" s="557"/>
      <c r="DE172" s="557"/>
    </row>
    <row r="173" spans="1:109" s="558" customFormat="1" ht="24.75" customHeight="1" x14ac:dyDescent="0.2">
      <c r="A173" s="546"/>
      <c r="B173" s="619" t="s">
        <v>273</v>
      </c>
      <c r="C173" s="547" t="s">
        <v>600</v>
      </c>
      <c r="D173" s="620">
        <v>1</v>
      </c>
      <c r="E173" s="548"/>
      <c r="F173" s="549"/>
      <c r="G173" s="632"/>
      <c r="H173" s="549"/>
      <c r="I173" s="788"/>
      <c r="J173" s="788"/>
      <c r="K173" s="549"/>
      <c r="L173" s="549"/>
      <c r="M173" s="549"/>
      <c r="N173" s="549"/>
      <c r="O173" s="549"/>
      <c r="P173" s="549"/>
      <c r="Q173" s="550">
        <f t="shared" si="172"/>
        <v>0</v>
      </c>
      <c r="R173" s="621" t="s">
        <v>53</v>
      </c>
      <c r="S173" s="622">
        <f>20419</f>
        <v>20419</v>
      </c>
      <c r="T173" s="559"/>
      <c r="U173" s="551"/>
      <c r="V173" s="551"/>
      <c r="W173" s="551"/>
      <c r="X173" s="551"/>
      <c r="Y173" s="551"/>
      <c r="Z173" s="551"/>
      <c r="AA173" s="551"/>
      <c r="AB173" s="551"/>
      <c r="AC173" s="551"/>
      <c r="AD173" s="551"/>
      <c r="AE173" s="551"/>
      <c r="AF173" s="477">
        <f t="shared" si="228"/>
        <v>0</v>
      </c>
      <c r="AG173" s="562">
        <f t="shared" si="173"/>
        <v>0</v>
      </c>
      <c r="AH173" s="562">
        <f t="shared" si="174"/>
        <v>0</v>
      </c>
      <c r="AI173" s="562">
        <f t="shared" si="175"/>
        <v>0</v>
      </c>
      <c r="AJ173" s="562">
        <f t="shared" si="176"/>
        <v>0</v>
      </c>
      <c r="AK173" s="704">
        <f t="shared" si="177"/>
        <v>0</v>
      </c>
      <c r="AL173" s="562">
        <f t="shared" si="178"/>
        <v>0</v>
      </c>
      <c r="AM173" s="562">
        <f t="shared" si="179"/>
        <v>0</v>
      </c>
      <c r="AN173" s="562">
        <f t="shared" si="180"/>
        <v>0</v>
      </c>
      <c r="AO173" s="562">
        <f t="shared" si="181"/>
        <v>0</v>
      </c>
      <c r="AP173" s="562">
        <f t="shared" si="182"/>
        <v>0</v>
      </c>
      <c r="AQ173" s="562">
        <f t="shared" si="183"/>
        <v>0</v>
      </c>
      <c r="AR173" s="562">
        <f t="shared" si="184"/>
        <v>0</v>
      </c>
      <c r="AS173" s="479">
        <f t="shared" si="170"/>
        <v>0</v>
      </c>
      <c r="AT173" s="478">
        <f t="shared" si="237"/>
        <v>0</v>
      </c>
      <c r="AU173" s="562">
        <f t="shared" ref="AU173" si="238">AH173*S173</f>
        <v>0</v>
      </c>
      <c r="AV173" s="562">
        <f t="shared" ref="AV173" si="239">AI173*T173</f>
        <v>0</v>
      </c>
      <c r="AW173" s="562">
        <f t="shared" ref="AW173" si="240">AJ173*U173</f>
        <v>0</v>
      </c>
      <c r="AX173" s="562">
        <f t="shared" ref="AX173" si="241">AK173*V173</f>
        <v>0</v>
      </c>
      <c r="AY173" s="562">
        <f t="shared" ref="AY173" si="242">AL173*W173</f>
        <v>0</v>
      </c>
      <c r="AZ173" s="562">
        <f t="shared" ref="AZ173" si="243">AM173*X173</f>
        <v>0</v>
      </c>
      <c r="BA173" s="478">
        <f t="shared" si="210"/>
        <v>0</v>
      </c>
      <c r="BB173" s="562">
        <f t="shared" ref="BB173" si="244">AO173*Z173</f>
        <v>0</v>
      </c>
      <c r="BC173" s="478">
        <f t="shared" si="203"/>
        <v>0</v>
      </c>
      <c r="BD173" s="562">
        <f t="shared" ref="BD173" si="245">AQ173*AB173</f>
        <v>0</v>
      </c>
      <c r="BE173" s="562">
        <f t="shared" ref="BE173" si="246">AR173*AC173</f>
        <v>0</v>
      </c>
      <c r="BF173" s="552">
        <f t="shared" si="155"/>
        <v>0</v>
      </c>
      <c r="BG173" s="480">
        <f t="shared" si="197"/>
        <v>0</v>
      </c>
      <c r="BH173" s="481">
        <f t="shared" si="194"/>
        <v>20419</v>
      </c>
      <c r="BI173" s="482">
        <f t="shared" si="195"/>
        <v>20419</v>
      </c>
      <c r="BJ173" s="483"/>
      <c r="BK173" s="769"/>
      <c r="BL173" s="556"/>
      <c r="BM173" s="560"/>
      <c r="BN173" s="660"/>
      <c r="BO173" s="673"/>
      <c r="BP173" s="556"/>
      <c r="BQ173" s="556"/>
      <c r="BR173" s="660"/>
      <c r="BS173" s="673"/>
      <c r="BT173" s="556"/>
      <c r="BU173" s="556"/>
      <c r="BV173" s="660"/>
      <c r="BW173" s="673"/>
      <c r="BX173" s="556"/>
      <c r="BY173" s="556"/>
      <c r="BZ173" s="660"/>
      <c r="CA173" s="673"/>
      <c r="CB173" s="556"/>
      <c r="CC173" s="556"/>
      <c r="CD173" s="660"/>
      <c r="CE173" s="673"/>
      <c r="CF173" s="556"/>
      <c r="CG173" s="556"/>
      <c r="CH173" s="660"/>
      <c r="CI173" s="673"/>
      <c r="CJ173" s="556"/>
      <c r="CK173" s="556"/>
      <c r="CL173" s="660"/>
      <c r="CM173" s="673"/>
      <c r="CN173" s="556"/>
      <c r="CO173" s="556"/>
      <c r="CP173" s="660"/>
      <c r="CQ173" s="673"/>
      <c r="CR173" s="556"/>
      <c r="CS173" s="556"/>
      <c r="CT173" s="556"/>
      <c r="CU173" s="557"/>
      <c r="CV173" s="557"/>
      <c r="CW173" s="557"/>
      <c r="CX173" s="557"/>
      <c r="CY173" s="557"/>
      <c r="CZ173" s="557"/>
      <c r="DA173" s="557"/>
      <c r="DB173" s="557"/>
      <c r="DC173" s="557"/>
      <c r="DD173" s="557"/>
      <c r="DE173" s="557"/>
    </row>
    <row r="174" spans="1:109" s="558" customFormat="1" ht="32.25" customHeight="1" x14ac:dyDescent="0.2">
      <c r="A174" s="546"/>
      <c r="B174" s="619" t="s">
        <v>615</v>
      </c>
      <c r="C174" s="547" t="s">
        <v>600</v>
      </c>
      <c r="D174" s="620">
        <v>4</v>
      </c>
      <c r="E174" s="548"/>
      <c r="F174" s="549"/>
      <c r="G174" s="632"/>
      <c r="H174" s="549"/>
      <c r="I174" s="788">
        <v>4</v>
      </c>
      <c r="J174" s="788"/>
      <c r="K174" s="549"/>
      <c r="L174" s="549"/>
      <c r="M174" s="549"/>
      <c r="N174" s="549"/>
      <c r="O174" s="549"/>
      <c r="P174" s="549"/>
      <c r="Q174" s="550">
        <f t="shared" si="172"/>
        <v>4</v>
      </c>
      <c r="R174" s="621" t="s">
        <v>6</v>
      </c>
      <c r="S174" s="622">
        <v>15000</v>
      </c>
      <c r="T174" s="559"/>
      <c r="U174" s="551"/>
      <c r="V174" s="551"/>
      <c r="W174" s="551"/>
      <c r="X174" s="551">
        <v>14000</v>
      </c>
      <c r="Y174" s="551"/>
      <c r="Z174" s="551"/>
      <c r="AA174" s="551"/>
      <c r="AB174" s="551"/>
      <c r="AC174" s="551"/>
      <c r="AD174" s="551"/>
      <c r="AE174" s="551"/>
      <c r="AF174" s="477">
        <f t="shared" si="228"/>
        <v>60000</v>
      </c>
      <c r="AG174" s="478">
        <f t="shared" si="173"/>
        <v>0</v>
      </c>
      <c r="AH174" s="478">
        <f t="shared" si="174"/>
        <v>0</v>
      </c>
      <c r="AI174" s="478">
        <f t="shared" si="175"/>
        <v>0</v>
      </c>
      <c r="AJ174" s="478">
        <f t="shared" si="176"/>
        <v>0</v>
      </c>
      <c r="AK174" s="638">
        <f t="shared" si="177"/>
        <v>56000</v>
      </c>
      <c r="AL174" s="478">
        <f t="shared" si="178"/>
        <v>0</v>
      </c>
      <c r="AM174" s="478">
        <f t="shared" si="179"/>
        <v>0</v>
      </c>
      <c r="AN174" s="478">
        <f t="shared" si="180"/>
        <v>0</v>
      </c>
      <c r="AO174" s="478">
        <f t="shared" si="181"/>
        <v>0</v>
      </c>
      <c r="AP174" s="478">
        <f t="shared" si="182"/>
        <v>0</v>
      </c>
      <c r="AQ174" s="478"/>
      <c r="AR174" s="478">
        <f t="shared" si="184"/>
        <v>0</v>
      </c>
      <c r="AS174" s="479">
        <f t="shared" si="170"/>
        <v>56000</v>
      </c>
      <c r="AT174" s="478">
        <f t="shared" si="237"/>
        <v>0</v>
      </c>
      <c r="AU174" s="478">
        <f>SUM(AH174*14%)</f>
        <v>0</v>
      </c>
      <c r="AV174" s="478">
        <f t="shared" ref="AV174" si="247">SUM(AI174*14%)</f>
        <v>0</v>
      </c>
      <c r="AW174" s="478"/>
      <c r="AX174" s="478"/>
      <c r="AY174" s="478">
        <f t="shared" ref="AY174" si="248">SUM(AL174*14%)</f>
        <v>0</v>
      </c>
      <c r="AZ174" s="478">
        <f t="shared" ref="AZ174" si="249">SUM(AM174*14%)</f>
        <v>0</v>
      </c>
      <c r="BA174" s="478">
        <f t="shared" si="210"/>
        <v>0</v>
      </c>
      <c r="BB174" s="478">
        <f t="shared" ref="BB174" si="250">SUM(AO174*14%)</f>
        <v>0</v>
      </c>
      <c r="BC174" s="478">
        <f t="shared" si="203"/>
        <v>0</v>
      </c>
      <c r="BD174" s="478">
        <f t="shared" ref="BD174" si="251">SUM(AQ174*14%)</f>
        <v>0</v>
      </c>
      <c r="BE174" s="478">
        <f t="shared" ref="BE174" si="252">SUM(AR174*14%)</f>
        <v>0</v>
      </c>
      <c r="BF174" s="552">
        <f t="shared" si="155"/>
        <v>0</v>
      </c>
      <c r="BG174" s="480">
        <f t="shared" si="197"/>
        <v>4000</v>
      </c>
      <c r="BH174" s="481">
        <f t="shared" si="194"/>
        <v>60000</v>
      </c>
      <c r="BI174" s="482">
        <f t="shared" si="195"/>
        <v>4000</v>
      </c>
      <c r="BJ174" s="483">
        <f>SUM(Q174/D174)</f>
        <v>1</v>
      </c>
      <c r="BK174" s="769"/>
      <c r="BL174" s="556"/>
      <c r="BM174" s="560"/>
      <c r="BN174" s="660"/>
      <c r="BO174" s="673"/>
      <c r="BP174" s="556"/>
      <c r="BQ174" s="556"/>
      <c r="BR174" s="660"/>
      <c r="BS174" s="673"/>
      <c r="BT174" s="556"/>
      <c r="BU174" s="556"/>
      <c r="BV174" s="660"/>
      <c r="BW174" s="673"/>
      <c r="BX174" s="556"/>
      <c r="BY174" s="556"/>
      <c r="BZ174" s="660"/>
      <c r="CA174" s="673"/>
      <c r="CB174" s="556"/>
      <c r="CC174" s="556"/>
      <c r="CD174" s="660"/>
      <c r="CE174" s="673"/>
      <c r="CF174" s="556"/>
      <c r="CG174" s="556"/>
      <c r="CH174" s="660"/>
      <c r="CI174" s="673"/>
      <c r="CJ174" s="556"/>
      <c r="CK174" s="556"/>
      <c r="CL174" s="660"/>
      <c r="CM174" s="673"/>
      <c r="CN174" s="556"/>
      <c r="CO174" s="556"/>
      <c r="CP174" s="660"/>
      <c r="CQ174" s="673"/>
      <c r="CR174" s="556"/>
      <c r="CS174" s="556"/>
      <c r="CT174" s="556"/>
      <c r="CU174" s="557"/>
      <c r="CV174" s="557"/>
      <c r="CW174" s="557"/>
      <c r="CX174" s="557"/>
      <c r="CY174" s="557"/>
      <c r="CZ174" s="557"/>
      <c r="DA174" s="557"/>
      <c r="DB174" s="557"/>
      <c r="DC174" s="557"/>
      <c r="DD174" s="557"/>
      <c r="DE174" s="557"/>
    </row>
    <row r="175" spans="1:109" s="558" customFormat="1" ht="24.75" customHeight="1" x14ac:dyDescent="0.2">
      <c r="A175" s="546"/>
      <c r="B175" s="619" t="s">
        <v>616</v>
      </c>
      <c r="C175" s="547" t="s">
        <v>600</v>
      </c>
      <c r="D175" s="620">
        <v>1</v>
      </c>
      <c r="E175" s="548"/>
      <c r="F175" s="549"/>
      <c r="G175" s="632"/>
      <c r="H175" s="549"/>
      <c r="I175" s="788"/>
      <c r="J175" s="788"/>
      <c r="K175" s="549"/>
      <c r="L175" s="549">
        <v>1</v>
      </c>
      <c r="M175" s="549">
        <v>1</v>
      </c>
      <c r="N175" s="549"/>
      <c r="O175" s="549"/>
      <c r="P175" s="549"/>
      <c r="Q175" s="550">
        <v>1</v>
      </c>
      <c r="R175" s="621" t="s">
        <v>105</v>
      </c>
      <c r="S175" s="622">
        <v>7451000</v>
      </c>
      <c r="T175" s="559"/>
      <c r="U175" s="551"/>
      <c r="V175" s="551"/>
      <c r="W175" s="551"/>
      <c r="X175" s="551"/>
      <c r="Y175" s="551"/>
      <c r="Z175" s="551"/>
      <c r="AA175" s="551">
        <v>5387300</v>
      </c>
      <c r="AB175" s="551">
        <v>338289</v>
      </c>
      <c r="AC175" s="551"/>
      <c r="AD175" s="551"/>
      <c r="AE175" s="551"/>
      <c r="AF175" s="477">
        <f t="shared" si="228"/>
        <v>7451000</v>
      </c>
      <c r="AG175" s="562">
        <f t="shared" si="173"/>
        <v>0</v>
      </c>
      <c r="AH175" s="562">
        <f t="shared" si="174"/>
        <v>0</v>
      </c>
      <c r="AI175" s="562">
        <f t="shared" si="175"/>
        <v>0</v>
      </c>
      <c r="AJ175" s="562">
        <f t="shared" si="176"/>
        <v>0</v>
      </c>
      <c r="AK175" s="704">
        <f t="shared" si="177"/>
        <v>0</v>
      </c>
      <c r="AL175" s="562">
        <f t="shared" si="178"/>
        <v>0</v>
      </c>
      <c r="AM175" s="562">
        <f t="shared" si="179"/>
        <v>0</v>
      </c>
      <c r="AN175" s="562">
        <f t="shared" si="180"/>
        <v>5387300</v>
      </c>
      <c r="AO175" s="562">
        <f t="shared" si="181"/>
        <v>338289</v>
      </c>
      <c r="AP175" s="562">
        <f t="shared" si="182"/>
        <v>0</v>
      </c>
      <c r="AQ175" s="562">
        <f t="shared" ref="AQ175:AQ176" si="253">AD175*O175</f>
        <v>0</v>
      </c>
      <c r="AR175" s="562">
        <f t="shared" si="184"/>
        <v>0</v>
      </c>
      <c r="AS175" s="479">
        <f t="shared" si="170"/>
        <v>5725589</v>
      </c>
      <c r="AT175" s="478">
        <f t="shared" si="237"/>
        <v>0</v>
      </c>
      <c r="AU175" s="562">
        <f t="shared" ref="AU175" si="254">AH175*S175</f>
        <v>0</v>
      </c>
      <c r="AV175" s="562">
        <f t="shared" ref="AV175" si="255">AI175*T175</f>
        <v>0</v>
      </c>
      <c r="AW175" s="562">
        <f t="shared" ref="AW175" si="256">AJ175*U175</f>
        <v>0</v>
      </c>
      <c r="AX175" s="562">
        <f t="shared" ref="AX175" si="257">AK175*V175</f>
        <v>0</v>
      </c>
      <c r="AY175" s="562">
        <f t="shared" ref="AY175" si="258">AL175*W175</f>
        <v>0</v>
      </c>
      <c r="AZ175" s="562">
        <f t="shared" ref="AZ175" si="259">AM175*X175</f>
        <v>0</v>
      </c>
      <c r="BA175" s="478"/>
      <c r="BB175" s="562">
        <f t="shared" ref="BB175" si="260">AO175*Z175</f>
        <v>0</v>
      </c>
      <c r="BC175" s="562">
        <f t="shared" ref="BC175" si="261">AP175*AA175</f>
        <v>0</v>
      </c>
      <c r="BD175" s="562">
        <f t="shared" ref="BD175" si="262">AQ175*AB175</f>
        <v>0</v>
      </c>
      <c r="BE175" s="562">
        <f t="shared" ref="BE175" si="263">AR175*AC175</f>
        <v>0</v>
      </c>
      <c r="BF175" s="552">
        <f t="shared" si="155"/>
        <v>0</v>
      </c>
      <c r="BG175" s="480">
        <f t="shared" si="197"/>
        <v>1725411</v>
      </c>
      <c r="BH175" s="481">
        <f t="shared" si="194"/>
        <v>7451000</v>
      </c>
      <c r="BI175" s="482">
        <f t="shared" si="195"/>
        <v>1725411</v>
      </c>
      <c r="BJ175" s="483"/>
      <c r="BK175" s="769"/>
      <c r="BL175" s="556"/>
      <c r="BM175" s="560"/>
      <c r="BN175" s="660"/>
      <c r="BO175" s="673"/>
      <c r="BP175" s="556"/>
      <c r="BQ175" s="556"/>
      <c r="BR175" s="660"/>
      <c r="BS175" s="673"/>
      <c r="BT175" s="556"/>
      <c r="BU175" s="556"/>
      <c r="BV175" s="660"/>
      <c r="BW175" s="673"/>
      <c r="BX175" s="556"/>
      <c r="BY175" s="556"/>
      <c r="BZ175" s="660"/>
      <c r="CA175" s="673"/>
      <c r="CB175" s="556"/>
      <c r="CC175" s="556"/>
      <c r="CD175" s="660"/>
      <c r="CE175" s="673"/>
      <c r="CF175" s="556"/>
      <c r="CG175" s="556"/>
      <c r="CH175" s="660"/>
      <c r="CI175" s="673"/>
      <c r="CJ175" s="556"/>
      <c r="CK175" s="556"/>
      <c r="CL175" s="660"/>
      <c r="CM175" s="673"/>
      <c r="CN175" s="556"/>
      <c r="CO175" s="556"/>
      <c r="CP175" s="660"/>
      <c r="CQ175" s="673"/>
      <c r="CR175" s="556"/>
      <c r="CS175" s="556"/>
      <c r="CT175" s="556"/>
      <c r="CU175" s="557"/>
      <c r="CV175" s="557"/>
      <c r="CW175" s="557"/>
      <c r="CX175" s="557"/>
      <c r="CY175" s="557"/>
      <c r="CZ175" s="557"/>
      <c r="DA175" s="557"/>
      <c r="DB175" s="557"/>
      <c r="DC175" s="557"/>
      <c r="DD175" s="557"/>
      <c r="DE175" s="557"/>
    </row>
    <row r="176" spans="1:109" s="558" customFormat="1" ht="32.25" customHeight="1" thickBot="1" x14ac:dyDescent="0.25">
      <c r="A176" s="546"/>
      <c r="B176" s="435"/>
      <c r="C176" s="547"/>
      <c r="D176" s="436"/>
      <c r="E176" s="548"/>
      <c r="F176" s="549"/>
      <c r="G176" s="632"/>
      <c r="H176" s="549"/>
      <c r="I176" s="788"/>
      <c r="J176" s="788"/>
      <c r="K176" s="549"/>
      <c r="L176" s="549"/>
      <c r="M176" s="549"/>
      <c r="N176" s="549"/>
      <c r="O176" s="549"/>
      <c r="P176" s="549"/>
      <c r="Q176" s="550"/>
      <c r="R176" s="190"/>
      <c r="S176" s="440"/>
      <c r="T176" s="559"/>
      <c r="U176" s="551"/>
      <c r="V176" s="551"/>
      <c r="W176" s="551"/>
      <c r="X176" s="551"/>
      <c r="Y176" s="551"/>
      <c r="Z176" s="551"/>
      <c r="AA176" s="551"/>
      <c r="AB176" s="551"/>
      <c r="AC176" s="551"/>
      <c r="AD176" s="551"/>
      <c r="AE176" s="551"/>
      <c r="AF176" s="477">
        <f t="shared" si="228"/>
        <v>0</v>
      </c>
      <c r="AG176" s="478">
        <f t="shared" si="173"/>
        <v>0</v>
      </c>
      <c r="AH176" s="478">
        <f t="shared" si="174"/>
        <v>0</v>
      </c>
      <c r="AI176" s="478">
        <f t="shared" si="175"/>
        <v>0</v>
      </c>
      <c r="AJ176" s="478">
        <f t="shared" si="176"/>
        <v>0</v>
      </c>
      <c r="AK176" s="638">
        <f t="shared" si="177"/>
        <v>0</v>
      </c>
      <c r="AL176" s="478">
        <f t="shared" si="178"/>
        <v>0</v>
      </c>
      <c r="AM176" s="478">
        <f t="shared" si="179"/>
        <v>0</v>
      </c>
      <c r="AN176" s="478">
        <f t="shared" si="180"/>
        <v>0</v>
      </c>
      <c r="AO176" s="478">
        <f t="shared" si="181"/>
        <v>0</v>
      </c>
      <c r="AP176" s="478">
        <f t="shared" si="182"/>
        <v>0</v>
      </c>
      <c r="AQ176" s="478">
        <f t="shared" si="253"/>
        <v>0</v>
      </c>
      <c r="AR176" s="478">
        <f t="shared" si="184"/>
        <v>0</v>
      </c>
      <c r="AS176" s="479">
        <f t="shared" si="170"/>
        <v>0</v>
      </c>
      <c r="AT176" s="478">
        <f t="shared" si="237"/>
        <v>0</v>
      </c>
      <c r="AU176" s="478">
        <f>SUM(AH176*14%)</f>
        <v>0</v>
      </c>
      <c r="AV176" s="478">
        <f t="shared" ref="AV176" si="264">SUM(AI176*14%)</f>
        <v>0</v>
      </c>
      <c r="AW176" s="478">
        <f t="shared" ref="AW176" si="265">SUM(AJ176*14%)</f>
        <v>0</v>
      </c>
      <c r="AX176" s="478">
        <f t="shared" ref="AX176" si="266">SUM(AK176*14%)</f>
        <v>0</v>
      </c>
      <c r="AY176" s="478">
        <f t="shared" ref="AY176" si="267">SUM(AL176*14%)</f>
        <v>0</v>
      </c>
      <c r="AZ176" s="478">
        <f t="shared" ref="AZ176" si="268">SUM(AM176*14%)</f>
        <v>0</v>
      </c>
      <c r="BA176" s="478">
        <f t="shared" ref="BA176" si="269">SUM(AN176*3%)</f>
        <v>0</v>
      </c>
      <c r="BB176" s="478">
        <f t="shared" ref="BB176" si="270">SUM(AO176*14%)</f>
        <v>0</v>
      </c>
      <c r="BC176" s="478">
        <f t="shared" ref="BC176" si="271">SUM(AP176*14%)</f>
        <v>0</v>
      </c>
      <c r="BD176" s="478">
        <f t="shared" ref="BD176" si="272">SUM(AQ176*14%)</f>
        <v>0</v>
      </c>
      <c r="BE176" s="478">
        <f t="shared" ref="BE176" si="273">SUM(AR176*14%)</f>
        <v>0</v>
      </c>
      <c r="BF176" s="552">
        <f t="shared" si="155"/>
        <v>0</v>
      </c>
      <c r="BG176" s="480">
        <f t="shared" si="197"/>
        <v>0</v>
      </c>
      <c r="BH176" s="481">
        <f t="shared" si="194"/>
        <v>0</v>
      </c>
      <c r="BI176" s="482">
        <f t="shared" si="195"/>
        <v>0</v>
      </c>
      <c r="BJ176" s="483"/>
      <c r="BK176" s="769"/>
      <c r="BL176" s="556"/>
      <c r="BM176" s="560"/>
      <c r="BN176" s="660"/>
      <c r="BO176" s="673"/>
      <c r="BP176" s="556"/>
      <c r="BQ176" s="556"/>
      <c r="BR176" s="660"/>
      <c r="BS176" s="673"/>
      <c r="BT176" s="556"/>
      <c r="BU176" s="556"/>
      <c r="BV176" s="660"/>
      <c r="BW176" s="673"/>
      <c r="BX176" s="556"/>
      <c r="BY176" s="556"/>
      <c r="BZ176" s="660"/>
      <c r="CA176" s="673"/>
      <c r="CB176" s="556"/>
      <c r="CC176" s="556"/>
      <c r="CD176" s="660"/>
      <c r="CE176" s="673"/>
      <c r="CF176" s="556"/>
      <c r="CG176" s="556"/>
      <c r="CH176" s="660"/>
      <c r="CI176" s="673"/>
      <c r="CJ176" s="556"/>
      <c r="CK176" s="556"/>
      <c r="CL176" s="660"/>
      <c r="CM176" s="673"/>
      <c r="CN176" s="556"/>
      <c r="CO176" s="556"/>
      <c r="CP176" s="660"/>
      <c r="CQ176" s="673"/>
      <c r="CR176" s="556"/>
      <c r="CS176" s="556"/>
      <c r="CT176" s="556"/>
      <c r="CU176" s="557"/>
      <c r="CV176" s="557"/>
      <c r="CW176" s="557"/>
      <c r="CX176" s="557"/>
      <c r="CY176" s="557"/>
      <c r="CZ176" s="557"/>
      <c r="DA176" s="557"/>
      <c r="DB176" s="557"/>
      <c r="DC176" s="557"/>
      <c r="DD176" s="557"/>
      <c r="DE176" s="557"/>
    </row>
    <row r="177" spans="1:127" s="514" customFormat="1" ht="24.75" customHeight="1" thickBot="1" x14ac:dyDescent="0.25">
      <c r="A177" s="563"/>
      <c r="B177" s="564" t="s">
        <v>15</v>
      </c>
      <c r="C177" s="564"/>
      <c r="D177" s="565"/>
      <c r="E177" s="566"/>
      <c r="F177" s="566"/>
      <c r="G177" s="633"/>
      <c r="H177" s="566"/>
      <c r="I177" s="789"/>
      <c r="J177" s="789"/>
      <c r="K177" s="566"/>
      <c r="L177" s="566"/>
      <c r="M177" s="566"/>
      <c r="N177" s="566"/>
      <c r="O177" s="566"/>
      <c r="P177" s="566"/>
      <c r="Q177" s="567"/>
      <c r="R177" s="568"/>
      <c r="S177" s="569"/>
      <c r="T177" s="570"/>
      <c r="U177" s="570"/>
      <c r="V177" s="570"/>
      <c r="W177" s="570"/>
      <c r="X177" s="570"/>
      <c r="Y177" s="570"/>
      <c r="Z177" s="570"/>
      <c r="AA177" s="570"/>
      <c r="AB177" s="570"/>
      <c r="AC177" s="570"/>
      <c r="AD177" s="570"/>
      <c r="AE177" s="570"/>
      <c r="AF177" s="571">
        <f t="shared" ref="AF177:AY177" si="274">SUM(AF155:AF176)</f>
        <v>24432000</v>
      </c>
      <c r="AG177" s="571">
        <f t="shared" si="274"/>
        <v>0</v>
      </c>
      <c r="AH177" s="571">
        <f t="shared" si="274"/>
        <v>0</v>
      </c>
      <c r="AI177" s="571">
        <f t="shared" si="274"/>
        <v>0</v>
      </c>
      <c r="AJ177" s="571">
        <f t="shared" si="274"/>
        <v>0</v>
      </c>
      <c r="AK177" s="571">
        <f t="shared" si="274"/>
        <v>7150000</v>
      </c>
      <c r="AL177" s="571">
        <f t="shared" si="274"/>
        <v>1500000</v>
      </c>
      <c r="AM177" s="571">
        <f t="shared" si="274"/>
        <v>0</v>
      </c>
      <c r="AN177" s="571">
        <f t="shared" si="274"/>
        <v>9114300</v>
      </c>
      <c r="AO177" s="571">
        <f t="shared" si="274"/>
        <v>338289</v>
      </c>
      <c r="AP177" s="571">
        <f t="shared" si="274"/>
        <v>1978000</v>
      </c>
      <c r="AQ177" s="571">
        <f t="shared" si="274"/>
        <v>1343000</v>
      </c>
      <c r="AR177" s="571">
        <f t="shared" si="274"/>
        <v>0</v>
      </c>
      <c r="AS177" s="571">
        <f t="shared" si="274"/>
        <v>21423589</v>
      </c>
      <c r="AT177" s="571">
        <f t="shared" si="274"/>
        <v>0</v>
      </c>
      <c r="AU177" s="571">
        <f t="shared" si="274"/>
        <v>0</v>
      </c>
      <c r="AV177" s="571">
        <f t="shared" si="274"/>
        <v>0</v>
      </c>
      <c r="AW177" s="571">
        <f t="shared" si="274"/>
        <v>0</v>
      </c>
      <c r="AX177" s="571">
        <f t="shared" si="274"/>
        <v>253020</v>
      </c>
      <c r="AY177" s="571">
        <f t="shared" si="274"/>
        <v>60000</v>
      </c>
      <c r="AZ177" s="571">
        <f>SUM(AZ155:AZ156)</f>
        <v>0</v>
      </c>
      <c r="BA177" s="571">
        <f>SUM(BA155:BA176)</f>
        <v>106410</v>
      </c>
      <c r="BB177" s="571">
        <f>SUM(BB155:BB176)</f>
        <v>0</v>
      </c>
      <c r="BC177" s="571">
        <f>SUM(BC155:BC176)</f>
        <v>59340</v>
      </c>
      <c r="BD177" s="571">
        <f>SUM(BD155:BD176)</f>
        <v>40290</v>
      </c>
      <c r="BE177" s="571">
        <f>SUM(BE155:BE156)</f>
        <v>0</v>
      </c>
      <c r="BF177" s="571">
        <f>SUM(BF155:BF176)</f>
        <v>519060</v>
      </c>
      <c r="BG177" s="572">
        <f>AF177-AS177-BF177</f>
        <v>2489351</v>
      </c>
      <c r="BH177" s="571">
        <f>SUM(BH155:BH175)</f>
        <v>29452419</v>
      </c>
      <c r="BI177" s="571">
        <f>SUM(BI155:BI176)</f>
        <v>7509770</v>
      </c>
      <c r="BJ177" s="501">
        <v>1</v>
      </c>
      <c r="BK177" s="770"/>
      <c r="BL177" s="573"/>
      <c r="BM177" s="574"/>
      <c r="BN177" s="573"/>
      <c r="BO177" s="674"/>
      <c r="BP177" s="573"/>
      <c r="BQ177" s="573"/>
      <c r="BR177" s="573"/>
      <c r="BS177" s="674"/>
      <c r="BT177" s="573"/>
      <c r="BU177" s="573"/>
      <c r="BV177" s="573"/>
      <c r="BW177" s="674"/>
      <c r="BX177" s="573"/>
      <c r="BY177" s="573"/>
      <c r="BZ177" s="573"/>
      <c r="CA177" s="674"/>
      <c r="CB177" s="573"/>
      <c r="CC177" s="573"/>
      <c r="CD177" s="573"/>
      <c r="CE177" s="674"/>
      <c r="CF177" s="573"/>
      <c r="CG177" s="573"/>
      <c r="CH177" s="573"/>
      <c r="CI177" s="674"/>
      <c r="CJ177" s="573"/>
      <c r="CK177" s="573"/>
      <c r="CL177" s="573"/>
      <c r="CM177" s="674"/>
      <c r="CN177" s="573"/>
      <c r="CO177" s="573"/>
      <c r="CP177" s="573"/>
      <c r="CQ177" s="674"/>
      <c r="CR177" s="573"/>
      <c r="CS177" s="573"/>
      <c r="CT177" s="573"/>
      <c r="CU177" s="574"/>
      <c r="CV177" s="574"/>
      <c r="CW177" s="574"/>
      <c r="CX177" s="574"/>
      <c r="CY177" s="574"/>
      <c r="CZ177" s="574"/>
      <c r="DA177" s="574"/>
      <c r="DB177" s="574"/>
      <c r="DC177" s="574"/>
      <c r="DD177" s="574"/>
      <c r="DE177" s="574"/>
    </row>
    <row r="178" spans="1:127" s="462" customFormat="1" ht="24.75" customHeight="1" x14ac:dyDescent="0.2">
      <c r="A178" s="533"/>
      <c r="D178" s="533"/>
      <c r="E178" s="533"/>
      <c r="F178" s="533"/>
      <c r="G178" s="631"/>
      <c r="H178" s="533"/>
      <c r="I178" s="787"/>
      <c r="J178" s="787"/>
      <c r="K178" s="533"/>
      <c r="L178" s="533"/>
      <c r="M178" s="533"/>
      <c r="N178" s="533"/>
      <c r="O178" s="533"/>
      <c r="P178" s="533"/>
      <c r="Q178" s="533"/>
      <c r="R178" s="533"/>
      <c r="AS178" s="543"/>
      <c r="AT178" s="612"/>
      <c r="BF178" s="575">
        <f>SUM(AS177+BF177)</f>
        <v>21942649</v>
      </c>
      <c r="BG178" s="536">
        <f>AF177-AS177-BF177</f>
        <v>2489351</v>
      </c>
      <c r="BH178" s="576">
        <f>SUM(BI177+AS177+BF177)</f>
        <v>29452419</v>
      </c>
      <c r="BI178" s="538">
        <f>SUM(BG177)</f>
        <v>2489351</v>
      </c>
      <c r="BJ178" s="503" t="s">
        <v>78</v>
      </c>
      <c r="BK178" s="772"/>
      <c r="BL178" s="446"/>
      <c r="BM178" s="460"/>
      <c r="BN178" s="650"/>
      <c r="BO178" s="663"/>
      <c r="BP178" s="650"/>
      <c r="BQ178" s="650"/>
      <c r="BR178" s="650"/>
      <c r="BS178" s="663"/>
      <c r="BT178" s="650"/>
      <c r="BU178" s="650"/>
      <c r="BV178" s="650"/>
      <c r="BW178" s="663"/>
      <c r="BX178" s="650"/>
      <c r="BY178" s="650"/>
      <c r="BZ178" s="650"/>
      <c r="CA178" s="663"/>
      <c r="CB178" s="650"/>
      <c r="CC178" s="650"/>
      <c r="CD178" s="650"/>
      <c r="CE178" s="663"/>
      <c r="CF178" s="650"/>
      <c r="CG178" s="650"/>
      <c r="CH178" s="650"/>
      <c r="CI178" s="663"/>
      <c r="CJ178" s="650"/>
      <c r="CK178" s="650"/>
      <c r="CL178" s="650"/>
      <c r="CM178" s="663"/>
      <c r="CN178" s="650"/>
      <c r="CO178" s="650"/>
      <c r="CP178" s="650"/>
      <c r="CQ178" s="663"/>
      <c r="CR178" s="650"/>
      <c r="CS178" s="650"/>
      <c r="CT178" s="650"/>
      <c r="CU178" s="460"/>
      <c r="CV178" s="460"/>
      <c r="CW178" s="460"/>
      <c r="CX178" s="460"/>
      <c r="CY178" s="460"/>
      <c r="CZ178" s="460"/>
      <c r="DA178" s="460"/>
      <c r="DB178" s="460"/>
      <c r="DC178" s="460"/>
      <c r="DD178" s="460"/>
      <c r="DE178" s="460"/>
      <c r="DF178" s="460"/>
    </row>
    <row r="179" spans="1:127" s="503" customFormat="1" ht="24.75" customHeight="1" x14ac:dyDescent="0.2">
      <c r="A179" s="606"/>
      <c r="D179" s="606"/>
      <c r="E179" s="606"/>
      <c r="F179" s="606"/>
      <c r="G179" s="446"/>
      <c r="H179" s="606"/>
      <c r="I179" s="790"/>
      <c r="J179" s="790"/>
      <c r="K179" s="606"/>
      <c r="L179" s="606"/>
      <c r="M179" s="606"/>
      <c r="N179" s="606"/>
      <c r="O179" s="606"/>
      <c r="P179" s="606"/>
      <c r="Q179" s="606"/>
      <c r="R179" s="606"/>
      <c r="AM179" s="613"/>
      <c r="AT179" s="613">
        <f>SUM(AG177+AT177)</f>
        <v>0</v>
      </c>
      <c r="AU179" s="613">
        <f>SUM(AH177+AU177)</f>
        <v>0</v>
      </c>
      <c r="AV179" s="613">
        <f>SUM(AI177+AV177)</f>
        <v>0</v>
      </c>
      <c r="AW179" s="613">
        <f t="shared" ref="AW179" si="275">SUM(AJ177+AW177)</f>
        <v>0</v>
      </c>
      <c r="AX179" s="613">
        <f>SUM(AK177+AX177)</f>
        <v>7403020</v>
      </c>
      <c r="AY179" s="613">
        <f t="shared" ref="AY179" si="276">SUM(AL177+AY177)</f>
        <v>1560000</v>
      </c>
      <c r="AZ179" s="613">
        <f t="shared" ref="AZ179" si="277">SUM(AM177+AZ177)</f>
        <v>0</v>
      </c>
      <c r="BA179" s="613">
        <f t="shared" ref="BA179" si="278">SUM(AN177+BA177)</f>
        <v>9220710</v>
      </c>
      <c r="BB179" s="613">
        <f t="shared" ref="BB179" si="279">SUM(AO177+BB177)</f>
        <v>338289</v>
      </c>
      <c r="BC179" s="613">
        <f t="shared" ref="BC179" si="280">SUM(AP177+BC177)</f>
        <v>2037340</v>
      </c>
      <c r="BD179" s="613">
        <f t="shared" ref="BD179" si="281">SUM(AQ177+BD177)</f>
        <v>1383290</v>
      </c>
      <c r="BE179" s="613">
        <f t="shared" ref="BE179" si="282">SUM(AR177+BE177)</f>
        <v>0</v>
      </c>
      <c r="BF179" s="613">
        <f>SUM(AT179:BE179)</f>
        <v>21942649</v>
      </c>
      <c r="BH179" s="607"/>
      <c r="BI179" s="541">
        <f>SUM(BI177-BI178)</f>
        <v>5020419</v>
      </c>
      <c r="BJ179" s="503" t="s">
        <v>77</v>
      </c>
      <c r="BK179" s="772"/>
      <c r="BL179" s="446"/>
      <c r="BM179" s="461"/>
      <c r="BN179" s="651"/>
      <c r="BO179" s="669"/>
      <c r="BP179" s="651"/>
      <c r="BQ179" s="651"/>
      <c r="BR179" s="651"/>
      <c r="BS179" s="669"/>
      <c r="BT179" s="651"/>
      <c r="BU179" s="651"/>
      <c r="BV179" s="651"/>
      <c r="BW179" s="669"/>
      <c r="BX179" s="651"/>
      <c r="BY179" s="651"/>
      <c r="BZ179" s="651"/>
      <c r="CA179" s="669"/>
      <c r="CB179" s="651"/>
      <c r="CC179" s="651"/>
      <c r="CD179" s="651"/>
      <c r="CE179" s="669"/>
      <c r="CF179" s="651"/>
      <c r="CG179" s="651"/>
      <c r="CH179" s="651"/>
      <c r="CI179" s="669"/>
      <c r="CJ179" s="651"/>
      <c r="CK179" s="651"/>
      <c r="CL179" s="651"/>
      <c r="CM179" s="669"/>
      <c r="CN179" s="651"/>
      <c r="CO179" s="651"/>
      <c r="CP179" s="651"/>
      <c r="CQ179" s="669"/>
      <c r="CR179" s="651"/>
      <c r="CS179" s="651"/>
      <c r="CT179" s="651"/>
      <c r="CU179" s="461"/>
      <c r="CV179" s="461"/>
      <c r="CW179" s="461"/>
      <c r="CX179" s="461"/>
      <c r="CY179" s="461"/>
      <c r="CZ179" s="461"/>
      <c r="DA179" s="461"/>
      <c r="DB179" s="461"/>
      <c r="DC179" s="461"/>
      <c r="DD179" s="461"/>
      <c r="DE179" s="461"/>
      <c r="DF179" s="461"/>
    </row>
    <row r="180" spans="1:127" s="462" customFormat="1" ht="24.75" customHeight="1" x14ac:dyDescent="0.2">
      <c r="A180" s="1075" t="s">
        <v>43</v>
      </c>
      <c r="B180" s="1076"/>
      <c r="C180" s="424" t="s">
        <v>389</v>
      </c>
      <c r="D180" s="425"/>
      <c r="E180" s="425"/>
      <c r="F180" s="425"/>
      <c r="G180" s="544"/>
      <c r="H180" s="425"/>
      <c r="I180" s="775"/>
      <c r="J180" s="775"/>
      <c r="K180" s="425"/>
      <c r="L180" s="425"/>
      <c r="M180" s="425"/>
      <c r="N180" s="425"/>
      <c r="O180" s="425"/>
      <c r="P180" s="425"/>
      <c r="Q180" s="425"/>
      <c r="R180" s="425"/>
      <c r="S180" s="425"/>
      <c r="T180" s="426"/>
      <c r="U180" s="426"/>
      <c r="V180" s="426"/>
      <c r="W180" s="426"/>
      <c r="X180" s="426"/>
      <c r="Y180" s="426"/>
      <c r="Z180" s="426"/>
      <c r="AA180" s="426"/>
      <c r="AB180" s="426"/>
      <c r="AC180" s="426"/>
      <c r="AD180" s="426"/>
      <c r="AE180" s="426"/>
      <c r="AF180" s="425"/>
      <c r="AG180" s="426"/>
      <c r="AH180" s="426"/>
      <c r="AI180" s="426"/>
      <c r="AJ180" s="426"/>
      <c r="AK180" s="426"/>
      <c r="AL180" s="426"/>
      <c r="AM180" s="426"/>
      <c r="AN180" s="426"/>
      <c r="AO180" s="426"/>
      <c r="AP180" s="426"/>
      <c r="AQ180" s="426"/>
      <c r="AR180" s="426"/>
      <c r="AS180" s="427"/>
      <c r="AT180" s="426"/>
      <c r="AU180" s="706"/>
      <c r="AV180" s="426"/>
      <c r="AW180" s="706"/>
      <c r="AX180" s="426"/>
      <c r="AY180" s="426"/>
      <c r="AZ180" s="426"/>
      <c r="BA180" s="426"/>
      <c r="BB180" s="426"/>
      <c r="BC180" s="426"/>
      <c r="BD180" s="426"/>
      <c r="BE180" s="706"/>
      <c r="BF180" s="734"/>
      <c r="BG180" s="427"/>
      <c r="BH180" s="730">
        <v>83638009</v>
      </c>
      <c r="BI180" s="727"/>
      <c r="BJ180" s="425"/>
      <c r="BK180" s="544"/>
      <c r="BL180" s="544"/>
      <c r="BM180" s="426"/>
      <c r="BN180" s="544"/>
      <c r="BO180" s="664"/>
      <c r="BP180" s="544"/>
      <c r="BQ180" s="429"/>
      <c r="BR180" s="544"/>
      <c r="BS180" s="664"/>
      <c r="BT180" s="544"/>
      <c r="BU180" s="429"/>
      <c r="BV180" s="544"/>
      <c r="BW180" s="664"/>
      <c r="BX180" s="544"/>
      <c r="BY180" s="429"/>
      <c r="BZ180" s="544"/>
      <c r="CA180" s="664"/>
      <c r="CB180" s="544"/>
      <c r="CC180" s="429"/>
      <c r="CD180" s="544"/>
      <c r="CE180" s="664"/>
      <c r="CF180" s="544"/>
      <c r="CG180" s="429"/>
      <c r="CH180" s="544"/>
      <c r="CI180" s="664"/>
      <c r="CJ180" s="544"/>
      <c r="CK180" s="429"/>
      <c r="CL180" s="544"/>
      <c r="CM180" s="664"/>
      <c r="CN180" s="544"/>
      <c r="CO180" s="429"/>
      <c r="CP180" s="544"/>
      <c r="CQ180" s="664"/>
      <c r="CR180" s="544"/>
      <c r="CS180" s="429"/>
      <c r="CT180" s="544"/>
      <c r="CU180" s="426"/>
      <c r="CV180" s="426"/>
      <c r="CW180" s="426"/>
      <c r="CX180" s="426"/>
      <c r="CY180" s="427"/>
      <c r="CZ180" s="427"/>
      <c r="DA180" s="427"/>
      <c r="DB180" s="423"/>
      <c r="DC180" s="428"/>
      <c r="DD180" s="427"/>
      <c r="DE180" s="427"/>
      <c r="DF180" s="460"/>
      <c r="DG180" s="460"/>
      <c r="DH180" s="460"/>
      <c r="DI180" s="460"/>
      <c r="DJ180" s="460"/>
      <c r="DK180" s="461"/>
      <c r="DL180" s="460"/>
      <c r="DM180" s="460"/>
      <c r="DN180" s="460"/>
      <c r="DO180" s="460"/>
      <c r="DP180" s="460"/>
      <c r="DQ180" s="460"/>
      <c r="DR180" s="460"/>
      <c r="DS180" s="460"/>
      <c r="DT180" s="460"/>
      <c r="DU180" s="460"/>
      <c r="DV180" s="460"/>
      <c r="DW180" s="460"/>
    </row>
    <row r="181" spans="1:127" s="462" customFormat="1" ht="26.25" customHeight="1" x14ac:dyDescent="0.2">
      <c r="A181" s="1080" t="s">
        <v>44</v>
      </c>
      <c r="B181" s="1081"/>
      <c r="C181" s="431" t="s">
        <v>151</v>
      </c>
      <c r="D181" s="432"/>
      <c r="E181" s="432"/>
      <c r="F181" s="432"/>
      <c r="G181" s="627"/>
      <c r="H181" s="432"/>
      <c r="I181" s="777"/>
      <c r="J181" s="777"/>
      <c r="K181" s="432"/>
      <c r="L181" s="432"/>
      <c r="M181" s="432"/>
      <c r="N181" s="432"/>
      <c r="O181" s="432"/>
      <c r="P181" s="432"/>
      <c r="Q181" s="432"/>
      <c r="R181" s="432"/>
      <c r="S181" s="432"/>
      <c r="T181" s="464"/>
      <c r="U181" s="464"/>
      <c r="V181" s="464"/>
      <c r="W181" s="464"/>
      <c r="X181" s="464"/>
      <c r="Y181" s="464"/>
      <c r="Z181" s="464"/>
      <c r="AA181" s="464"/>
      <c r="AB181" s="464"/>
      <c r="AC181" s="464"/>
      <c r="AD181" s="464"/>
      <c r="AE181" s="464"/>
      <c r="AF181" s="432"/>
      <c r="AG181" s="464"/>
      <c r="AH181" s="464"/>
      <c r="AI181" s="464"/>
      <c r="AJ181" s="464"/>
      <c r="AK181" s="464"/>
      <c r="AL181" s="464"/>
      <c r="AM181" s="464"/>
      <c r="AN181" s="464"/>
      <c r="AO181" s="464"/>
      <c r="AP181" s="464"/>
      <c r="AQ181" s="464"/>
      <c r="AR181" s="464"/>
      <c r="AS181" s="433"/>
      <c r="AT181" s="464"/>
      <c r="AU181" s="707"/>
      <c r="AV181" s="464"/>
      <c r="AW181" s="464"/>
      <c r="AX181" s="464"/>
      <c r="AY181" s="464"/>
      <c r="AZ181" s="464"/>
      <c r="BA181" s="464"/>
      <c r="BB181" s="464"/>
      <c r="BC181" s="464"/>
      <c r="BD181" s="464"/>
      <c r="BE181" s="464"/>
      <c r="BF181" s="641"/>
      <c r="BG181" s="433"/>
      <c r="BH181" s="735">
        <f>BI147-BH180</f>
        <v>-76679829</v>
      </c>
      <c r="BI181" s="733"/>
      <c r="BJ181" s="425"/>
      <c r="BK181" s="544"/>
      <c r="BL181" s="544"/>
      <c r="BM181" s="425"/>
      <c r="BN181" s="544"/>
      <c r="BO181" s="664"/>
      <c r="BP181" s="544"/>
      <c r="BQ181" s="544"/>
      <c r="BR181" s="544"/>
      <c r="BS181" s="664"/>
      <c r="BT181" s="544"/>
      <c r="BU181" s="544"/>
      <c r="BV181" s="544"/>
      <c r="BW181" s="664"/>
      <c r="BX181" s="544"/>
      <c r="BY181" s="544"/>
      <c r="BZ181" s="544"/>
      <c r="CA181" s="664"/>
      <c r="CB181" s="544"/>
      <c r="CC181" s="544"/>
      <c r="CD181" s="544"/>
      <c r="CE181" s="664"/>
      <c r="CF181" s="544"/>
      <c r="CG181" s="544"/>
      <c r="CH181" s="544"/>
      <c r="CI181" s="664"/>
      <c r="CJ181" s="544"/>
      <c r="CK181" s="544"/>
      <c r="CL181" s="544"/>
      <c r="CM181" s="664"/>
      <c r="CN181" s="544"/>
      <c r="CO181" s="544"/>
      <c r="CP181" s="544"/>
      <c r="CQ181" s="664"/>
      <c r="CR181" s="544"/>
      <c r="CS181" s="544"/>
      <c r="CT181" s="544"/>
      <c r="CU181" s="425"/>
      <c r="CV181" s="425"/>
      <c r="CW181" s="425"/>
      <c r="CX181" s="425"/>
      <c r="CY181" s="425"/>
      <c r="CZ181" s="425"/>
      <c r="DA181" s="425"/>
      <c r="DB181" s="425"/>
      <c r="DC181" s="425"/>
      <c r="DD181" s="427"/>
      <c r="DE181" s="427"/>
      <c r="DF181" s="460"/>
      <c r="DG181" s="460"/>
      <c r="DH181" s="460"/>
      <c r="DI181" s="460"/>
      <c r="DJ181" s="460"/>
      <c r="DK181" s="461"/>
      <c r="DL181" s="460"/>
      <c r="DM181" s="460"/>
      <c r="DN181" s="460"/>
      <c r="DO181" s="460"/>
      <c r="DP181" s="460"/>
      <c r="DQ181" s="460"/>
      <c r="DR181" s="460"/>
      <c r="DS181" s="460"/>
      <c r="DT181" s="460"/>
      <c r="DU181" s="460"/>
      <c r="DV181" s="460"/>
      <c r="DW181" s="460"/>
    </row>
    <row r="182" spans="1:127" s="466" customFormat="1" ht="48.75" customHeight="1" x14ac:dyDescent="0.2">
      <c r="A182" s="1077" t="s">
        <v>45</v>
      </c>
      <c r="B182" s="1051" t="s">
        <v>46</v>
      </c>
      <c r="C182" s="1051" t="s">
        <v>62</v>
      </c>
      <c r="D182" s="1050" t="s">
        <v>47</v>
      </c>
      <c r="E182" s="1050"/>
      <c r="F182" s="1050"/>
      <c r="G182" s="1050"/>
      <c r="H182" s="1050"/>
      <c r="I182" s="1050"/>
      <c r="J182" s="1050"/>
      <c r="K182" s="1050"/>
      <c r="L182" s="1050"/>
      <c r="M182" s="1050"/>
      <c r="N182" s="1050"/>
      <c r="O182" s="1050"/>
      <c r="P182" s="1050"/>
      <c r="Q182" s="1050"/>
      <c r="R182" s="1051" t="s">
        <v>59</v>
      </c>
      <c r="S182" s="1054" t="s">
        <v>56</v>
      </c>
      <c r="T182" s="1055"/>
      <c r="U182" s="1055"/>
      <c r="V182" s="1055"/>
      <c r="W182" s="1055"/>
      <c r="X182" s="1055"/>
      <c r="Y182" s="1055"/>
      <c r="Z182" s="1055"/>
      <c r="AA182" s="1055"/>
      <c r="AB182" s="1055"/>
      <c r="AC182" s="1055"/>
      <c r="AD182" s="1055"/>
      <c r="AE182" s="1055"/>
      <c r="AF182" s="1056" t="s">
        <v>38</v>
      </c>
      <c r="AG182" s="1056"/>
      <c r="AH182" s="1056"/>
      <c r="AI182" s="1056"/>
      <c r="AJ182" s="1056"/>
      <c r="AK182" s="1056"/>
      <c r="AL182" s="1056"/>
      <c r="AM182" s="1056"/>
      <c r="AN182" s="1056"/>
      <c r="AO182" s="1056"/>
      <c r="AP182" s="1056"/>
      <c r="AQ182" s="1056"/>
      <c r="AR182" s="1056"/>
      <c r="AS182" s="1056"/>
      <c r="AT182" s="1057" t="s">
        <v>82</v>
      </c>
      <c r="AU182" s="1058"/>
      <c r="AV182" s="1058"/>
      <c r="AW182" s="1058"/>
      <c r="AX182" s="1058"/>
      <c r="AY182" s="1058"/>
      <c r="AZ182" s="1058"/>
      <c r="BA182" s="1058"/>
      <c r="BB182" s="1058"/>
      <c r="BC182" s="1058"/>
      <c r="BD182" s="1058"/>
      <c r="BE182" s="1058"/>
      <c r="BF182" s="1059"/>
      <c r="BG182" s="1051" t="s">
        <v>78</v>
      </c>
      <c r="BH182" s="1051" t="s">
        <v>561</v>
      </c>
      <c r="BI182" s="1063" t="s">
        <v>79</v>
      </c>
      <c r="BJ182" s="423"/>
      <c r="BK182" s="767"/>
      <c r="BL182" s="425"/>
      <c r="BM182" s="425"/>
      <c r="BN182" s="544"/>
      <c r="BO182" s="664"/>
      <c r="BP182" s="544"/>
      <c r="BQ182" s="544"/>
      <c r="BR182" s="544"/>
      <c r="BS182" s="664"/>
      <c r="BT182" s="544"/>
      <c r="BU182" s="544"/>
      <c r="BV182" s="544"/>
      <c r="BW182" s="664"/>
      <c r="BX182" s="544"/>
      <c r="BY182" s="544"/>
      <c r="BZ182" s="544"/>
      <c r="CA182" s="664"/>
      <c r="CB182" s="544"/>
      <c r="CC182" s="544"/>
      <c r="CD182" s="544"/>
      <c r="CE182" s="664"/>
      <c r="CF182" s="544"/>
      <c r="CG182" s="544"/>
      <c r="CH182" s="544"/>
      <c r="CI182" s="664"/>
      <c r="CJ182" s="544"/>
      <c r="CK182" s="544"/>
      <c r="CL182" s="544"/>
      <c r="CM182" s="664"/>
      <c r="CN182" s="544"/>
      <c r="CO182" s="544"/>
      <c r="CP182" s="544"/>
      <c r="CQ182" s="664"/>
      <c r="CR182" s="544"/>
      <c r="CS182" s="544"/>
      <c r="CT182" s="544"/>
      <c r="CU182" s="425"/>
      <c r="CV182" s="425"/>
      <c r="CW182" s="425"/>
      <c r="CX182" s="425"/>
      <c r="CY182" s="425"/>
      <c r="CZ182" s="425"/>
      <c r="DA182" s="425"/>
      <c r="DB182" s="425"/>
      <c r="DC182" s="425"/>
      <c r="DD182" s="465"/>
      <c r="DE182" s="465"/>
    </row>
    <row r="183" spans="1:127" s="466" customFormat="1" ht="48.75" customHeight="1" x14ac:dyDescent="0.2">
      <c r="A183" s="1078"/>
      <c r="B183" s="1052"/>
      <c r="C183" s="1052"/>
      <c r="D183" s="1066" t="s">
        <v>57</v>
      </c>
      <c r="E183" s="1068" t="s">
        <v>58</v>
      </c>
      <c r="F183" s="1069"/>
      <c r="G183" s="1069"/>
      <c r="H183" s="1069"/>
      <c r="I183" s="1069"/>
      <c r="J183" s="1069"/>
      <c r="K183" s="1069"/>
      <c r="L183" s="1069"/>
      <c r="M183" s="1069"/>
      <c r="N183" s="1069"/>
      <c r="O183" s="1069"/>
      <c r="P183" s="1069"/>
      <c r="Q183" s="1069"/>
      <c r="R183" s="1052"/>
      <c r="S183" s="1066" t="s">
        <v>57</v>
      </c>
      <c r="T183" s="1068" t="s">
        <v>58</v>
      </c>
      <c r="U183" s="1069"/>
      <c r="V183" s="1069"/>
      <c r="W183" s="1069"/>
      <c r="X183" s="1069"/>
      <c r="Y183" s="1069"/>
      <c r="Z183" s="1069"/>
      <c r="AA183" s="1069"/>
      <c r="AB183" s="1069"/>
      <c r="AC183" s="1069"/>
      <c r="AD183" s="1069"/>
      <c r="AE183" s="1069"/>
      <c r="AF183" s="1066" t="s">
        <v>57</v>
      </c>
      <c r="AG183" s="1068" t="s">
        <v>58</v>
      </c>
      <c r="AH183" s="1069"/>
      <c r="AI183" s="1069"/>
      <c r="AJ183" s="1069"/>
      <c r="AK183" s="1069"/>
      <c r="AL183" s="1069"/>
      <c r="AM183" s="1069"/>
      <c r="AN183" s="1069"/>
      <c r="AO183" s="1069"/>
      <c r="AP183" s="1069"/>
      <c r="AQ183" s="1069"/>
      <c r="AR183" s="1069"/>
      <c r="AS183" s="1070"/>
      <c r="AT183" s="1060"/>
      <c r="AU183" s="1061"/>
      <c r="AV183" s="1061"/>
      <c r="AW183" s="1061"/>
      <c r="AX183" s="1061"/>
      <c r="AY183" s="1061"/>
      <c r="AZ183" s="1061"/>
      <c r="BA183" s="1061"/>
      <c r="BB183" s="1061"/>
      <c r="BC183" s="1061"/>
      <c r="BD183" s="1061"/>
      <c r="BE183" s="1061"/>
      <c r="BF183" s="1062"/>
      <c r="BG183" s="1052"/>
      <c r="BH183" s="1052"/>
      <c r="BI183" s="1064"/>
      <c r="BJ183" s="423"/>
      <c r="BK183" s="767"/>
      <c r="BL183" s="425"/>
      <c r="BM183" s="425"/>
      <c r="BN183" s="544"/>
      <c r="BO183" s="664"/>
      <c r="BP183" s="544"/>
      <c r="BQ183" s="544"/>
      <c r="BR183" s="544"/>
      <c r="BS183" s="664"/>
      <c r="BT183" s="544"/>
      <c r="BU183" s="544"/>
      <c r="BV183" s="544"/>
      <c r="BW183" s="664"/>
      <c r="BX183" s="544"/>
      <c r="BY183" s="544"/>
      <c r="BZ183" s="544"/>
      <c r="CA183" s="664"/>
      <c r="CB183" s="544"/>
      <c r="CC183" s="544"/>
      <c r="CD183" s="544"/>
      <c r="CE183" s="664"/>
      <c r="CF183" s="544"/>
      <c r="CG183" s="544"/>
      <c r="CH183" s="544"/>
      <c r="CI183" s="664"/>
      <c r="CJ183" s="544"/>
      <c r="CK183" s="544"/>
      <c r="CL183" s="544"/>
      <c r="CM183" s="664"/>
      <c r="CN183" s="544"/>
      <c r="CO183" s="544"/>
      <c r="CP183" s="544"/>
      <c r="CQ183" s="664"/>
      <c r="CR183" s="544"/>
      <c r="CS183" s="544"/>
      <c r="CT183" s="544"/>
      <c r="CU183" s="425"/>
      <c r="CV183" s="425"/>
      <c r="CW183" s="425"/>
      <c r="CX183" s="425"/>
      <c r="CY183" s="425"/>
      <c r="CZ183" s="425"/>
      <c r="DA183" s="425"/>
      <c r="DB183" s="425"/>
      <c r="DC183" s="425"/>
      <c r="DD183" s="465"/>
      <c r="DE183" s="465"/>
    </row>
    <row r="184" spans="1:127" s="469" customFormat="1" ht="28.5" customHeight="1" x14ac:dyDescent="0.2">
      <c r="A184" s="1079"/>
      <c r="B184" s="1053"/>
      <c r="C184" s="1053"/>
      <c r="D184" s="1067"/>
      <c r="E184" s="467">
        <v>1</v>
      </c>
      <c r="F184" s="467">
        <v>2</v>
      </c>
      <c r="G184" s="628">
        <v>3</v>
      </c>
      <c r="H184" s="467">
        <v>4</v>
      </c>
      <c r="I184" s="778">
        <v>5</v>
      </c>
      <c r="J184" s="778">
        <v>6</v>
      </c>
      <c r="K184" s="467">
        <v>7</v>
      </c>
      <c r="L184" s="467">
        <v>8</v>
      </c>
      <c r="M184" s="467">
        <v>9</v>
      </c>
      <c r="N184" s="467">
        <v>10</v>
      </c>
      <c r="O184" s="467">
        <v>11</v>
      </c>
      <c r="P184" s="467">
        <v>12</v>
      </c>
      <c r="Q184" s="467" t="s">
        <v>61</v>
      </c>
      <c r="R184" s="1053"/>
      <c r="S184" s="1067"/>
      <c r="T184" s="467">
        <v>1</v>
      </c>
      <c r="U184" s="467">
        <v>2</v>
      </c>
      <c r="V184" s="467">
        <v>3</v>
      </c>
      <c r="W184" s="467">
        <v>4</v>
      </c>
      <c r="X184" s="467">
        <v>5</v>
      </c>
      <c r="Y184" s="467">
        <v>6</v>
      </c>
      <c r="Z184" s="467">
        <v>7</v>
      </c>
      <c r="AA184" s="467">
        <v>8</v>
      </c>
      <c r="AB184" s="467">
        <v>9</v>
      </c>
      <c r="AC184" s="467">
        <v>10</v>
      </c>
      <c r="AD184" s="467">
        <v>11</v>
      </c>
      <c r="AE184" s="467">
        <v>12</v>
      </c>
      <c r="AF184" s="1067"/>
      <c r="AG184" s="467">
        <v>1</v>
      </c>
      <c r="AH184" s="467">
        <v>2</v>
      </c>
      <c r="AI184" s="467">
        <v>3</v>
      </c>
      <c r="AJ184" s="467">
        <v>4</v>
      </c>
      <c r="AK184" s="703">
        <v>5</v>
      </c>
      <c r="AL184" s="467">
        <v>6</v>
      </c>
      <c r="AM184" s="467">
        <v>7</v>
      </c>
      <c r="AN184" s="467">
        <v>8</v>
      </c>
      <c r="AO184" s="467">
        <v>9</v>
      </c>
      <c r="AP184" s="467">
        <v>10</v>
      </c>
      <c r="AQ184" s="467">
        <v>11</v>
      </c>
      <c r="AR184" s="467">
        <v>12</v>
      </c>
      <c r="AS184" s="467" t="s">
        <v>51</v>
      </c>
      <c r="AT184" s="468">
        <v>1</v>
      </c>
      <c r="AU184" s="468">
        <v>2</v>
      </c>
      <c r="AV184" s="468">
        <v>3</v>
      </c>
      <c r="AW184" s="468">
        <v>4</v>
      </c>
      <c r="AX184" s="468">
        <v>5</v>
      </c>
      <c r="AY184" s="468">
        <v>6</v>
      </c>
      <c r="AZ184" s="468">
        <v>7</v>
      </c>
      <c r="BA184" s="468">
        <v>8</v>
      </c>
      <c r="BB184" s="468">
        <v>9</v>
      </c>
      <c r="BC184" s="468">
        <v>10</v>
      </c>
      <c r="BD184" s="468">
        <v>11</v>
      </c>
      <c r="BE184" s="468">
        <v>12</v>
      </c>
      <c r="BF184" s="467" t="s">
        <v>51</v>
      </c>
      <c r="BG184" s="1053"/>
      <c r="BH184" s="1053"/>
      <c r="BI184" s="1065"/>
      <c r="BK184" s="768"/>
      <c r="BL184" s="625"/>
      <c r="BM184" s="625"/>
      <c r="BN184" s="659"/>
      <c r="BO184" s="671"/>
      <c r="BP184" s="659"/>
      <c r="BQ184" s="659"/>
      <c r="BR184" s="659"/>
      <c r="BS184" s="671"/>
      <c r="BT184" s="659"/>
      <c r="BU184" s="659"/>
      <c r="BV184" s="659"/>
      <c r="BW184" s="671"/>
      <c r="BX184" s="659"/>
      <c r="BY184" s="659"/>
      <c r="BZ184" s="659"/>
      <c r="CA184" s="671"/>
      <c r="CB184" s="659"/>
      <c r="CC184" s="659"/>
      <c r="CD184" s="659"/>
      <c r="CE184" s="671"/>
      <c r="CF184" s="659"/>
      <c r="CG184" s="659"/>
      <c r="CH184" s="659"/>
      <c r="CI184" s="671"/>
      <c r="CJ184" s="659"/>
      <c r="CK184" s="659"/>
      <c r="CL184" s="659"/>
      <c r="CM184" s="671"/>
      <c r="CN184" s="659"/>
      <c r="CO184" s="659"/>
      <c r="CP184" s="659"/>
      <c r="CQ184" s="671"/>
      <c r="CR184" s="659"/>
      <c r="CS184" s="659"/>
      <c r="CT184" s="659"/>
      <c r="CU184" s="625"/>
      <c r="CV184" s="625"/>
      <c r="CW184" s="625"/>
      <c r="CX184" s="625"/>
      <c r="CY184" s="625"/>
      <c r="CZ184" s="625"/>
      <c r="DA184" s="625"/>
      <c r="DB184" s="625"/>
      <c r="DC184" s="625"/>
      <c r="DD184" s="625"/>
      <c r="DE184" s="625"/>
    </row>
    <row r="185" spans="1:127" s="558" customFormat="1" ht="24.75" customHeight="1" x14ac:dyDescent="0.2">
      <c r="A185" s="546"/>
      <c r="B185" s="435" t="s">
        <v>390</v>
      </c>
      <c r="C185" s="547" t="s">
        <v>65</v>
      </c>
      <c r="D185" s="759">
        <v>1</v>
      </c>
      <c r="E185" s="548"/>
      <c r="F185" s="549"/>
      <c r="G185" s="632">
        <v>1</v>
      </c>
      <c r="H185" s="549"/>
      <c r="I185" s="788"/>
      <c r="J185" s="788"/>
      <c r="K185" s="549"/>
      <c r="L185" s="549"/>
      <c r="M185" s="549"/>
      <c r="N185" s="549"/>
      <c r="O185" s="549"/>
      <c r="P185" s="549"/>
      <c r="Q185" s="550">
        <f t="shared" ref="Q185:Q196" si="283">SUM(E185:P185)</f>
        <v>1</v>
      </c>
      <c r="R185" s="760" t="s">
        <v>387</v>
      </c>
      <c r="S185" s="447">
        <v>65000</v>
      </c>
      <c r="T185" s="738"/>
      <c r="U185" s="736"/>
      <c r="V185" s="736">
        <v>62000</v>
      </c>
      <c r="W185" s="736"/>
      <c r="X185" s="736"/>
      <c r="Y185" s="736"/>
      <c r="Z185" s="736"/>
      <c r="AA185" s="736"/>
      <c r="AB185" s="736"/>
      <c r="AC185" s="736"/>
      <c r="AD185" s="736"/>
      <c r="AE185" s="736"/>
      <c r="AF185" s="477">
        <f t="shared" ref="AF185:AF196" si="284">SUM(Q185*S185)</f>
        <v>65000</v>
      </c>
      <c r="AG185" s="638">
        <f t="shared" ref="AG185:AG211" si="285">T185*E185</f>
        <v>0</v>
      </c>
      <c r="AH185" s="638">
        <f t="shared" ref="AH185:AH211" si="286">U185*F185</f>
        <v>0</v>
      </c>
      <c r="AI185" s="638">
        <f t="shared" ref="AI185:AI211" si="287">V185*G185</f>
        <v>62000</v>
      </c>
      <c r="AJ185" s="638">
        <f t="shared" ref="AJ185:AJ211" si="288">W185*H185</f>
        <v>0</v>
      </c>
      <c r="AK185" s="638">
        <f t="shared" ref="AK185:AK211" si="289">X185*I185</f>
        <v>0</v>
      </c>
      <c r="AL185" s="638">
        <f t="shared" ref="AL185:AL211" si="290">Y185*J185</f>
        <v>0</v>
      </c>
      <c r="AM185" s="638">
        <f t="shared" ref="AM185:AM211" si="291">Z185*K185</f>
        <v>0</v>
      </c>
      <c r="AN185" s="638">
        <f t="shared" ref="AN185:AN211" si="292">AA185*L185</f>
        <v>0</v>
      </c>
      <c r="AO185" s="638">
        <f t="shared" ref="AO185:AO211" si="293">AB185*M185</f>
        <v>0</v>
      </c>
      <c r="AP185" s="638">
        <f t="shared" ref="AP185:AP211" si="294">AC185*N185</f>
        <v>0</v>
      </c>
      <c r="AQ185" s="638">
        <f t="shared" ref="AQ185:AQ211" si="295">AD185*O185</f>
        <v>0</v>
      </c>
      <c r="AR185" s="638">
        <f t="shared" ref="AR185:AR211" si="296">AE185*P185</f>
        <v>0</v>
      </c>
      <c r="AS185" s="639">
        <f t="shared" ref="AS185:AS211" si="297">SUM(AG185:AR185)</f>
        <v>62000</v>
      </c>
      <c r="AT185" s="638">
        <f t="shared" ref="AT185:AT196" si="298">SUM(AG185*14%)</f>
        <v>0</v>
      </c>
      <c r="AU185" s="638">
        <f t="shared" ref="AU185:AU195" si="299">SUM(AH185*14%)</f>
        <v>0</v>
      </c>
      <c r="AV185" s="638">
        <f>SUM(AI185*3%)</f>
        <v>1860</v>
      </c>
      <c r="AW185" s="638">
        <f t="shared" ref="AV185:BE196" si="300">SUM(AJ185*14%)</f>
        <v>0</v>
      </c>
      <c r="AX185" s="638">
        <f t="shared" si="300"/>
        <v>0</v>
      </c>
      <c r="AY185" s="638">
        <f t="shared" si="300"/>
        <v>0</v>
      </c>
      <c r="AZ185" s="638">
        <f t="shared" si="300"/>
        <v>0</v>
      </c>
      <c r="BA185" s="638">
        <f t="shared" si="300"/>
        <v>0</v>
      </c>
      <c r="BB185" s="638">
        <f t="shared" si="300"/>
        <v>0</v>
      </c>
      <c r="BC185" s="638">
        <f t="shared" si="300"/>
        <v>0</v>
      </c>
      <c r="BD185" s="638">
        <f t="shared" si="300"/>
        <v>0</v>
      </c>
      <c r="BE185" s="638">
        <f t="shared" si="300"/>
        <v>0</v>
      </c>
      <c r="BF185" s="582">
        <f t="shared" ref="BF185:BF196" si="301">SUM(AT185:BE185)</f>
        <v>1860</v>
      </c>
      <c r="BG185" s="553">
        <f t="shared" ref="BG185:BG211" si="302">AF185-AS185-BF185</f>
        <v>1140</v>
      </c>
      <c r="BH185" s="554">
        <f t="shared" ref="BH185:BH211" si="303">S185*D185</f>
        <v>65000</v>
      </c>
      <c r="BI185" s="555">
        <f t="shared" ref="BI185:BI211" si="304">BH185-AS185-BF185</f>
        <v>1140</v>
      </c>
      <c r="BJ185" s="483">
        <f t="shared" ref="BJ185:BJ196" si="305">SUM(Q185/D185)</f>
        <v>1</v>
      </c>
      <c r="BK185" s="769">
        <v>1</v>
      </c>
      <c r="BL185" s="556"/>
      <c r="BM185" s="557"/>
      <c r="BN185" s="556"/>
      <c r="BO185" s="672"/>
      <c r="BP185" s="556"/>
      <c r="BQ185" s="556"/>
      <c r="BR185" s="556"/>
      <c r="BS185" s="672"/>
      <c r="BT185" s="556"/>
      <c r="BU185" s="556"/>
      <c r="BV185" s="556"/>
      <c r="BW185" s="672"/>
      <c r="BX185" s="556"/>
      <c r="BY185" s="556"/>
      <c r="BZ185" s="556"/>
      <c r="CA185" s="672"/>
      <c r="CB185" s="556"/>
      <c r="CC185" s="556"/>
      <c r="CD185" s="556"/>
      <c r="CE185" s="672"/>
      <c r="CF185" s="556"/>
      <c r="CG185" s="556"/>
      <c r="CH185" s="556"/>
      <c r="CI185" s="672"/>
      <c r="CJ185" s="556"/>
      <c r="CK185" s="556"/>
      <c r="CL185" s="556"/>
      <c r="CM185" s="672"/>
      <c r="CN185" s="556"/>
      <c r="CO185" s="556"/>
      <c r="CP185" s="556"/>
      <c r="CQ185" s="672"/>
      <c r="CR185" s="556"/>
      <c r="CS185" s="556"/>
      <c r="CT185" s="556"/>
      <c r="CU185" s="557"/>
      <c r="CV185" s="557"/>
      <c r="CW185" s="557"/>
      <c r="CX185" s="557"/>
      <c r="CY185" s="557"/>
      <c r="CZ185" s="557"/>
      <c r="DA185" s="557"/>
      <c r="DB185" s="557"/>
      <c r="DC185" s="557"/>
      <c r="DD185" s="557"/>
      <c r="DE185" s="557"/>
    </row>
    <row r="186" spans="1:127" s="558" customFormat="1" ht="24.75" customHeight="1" x14ac:dyDescent="0.2">
      <c r="A186" s="546"/>
      <c r="B186" s="435" t="s">
        <v>391</v>
      </c>
      <c r="C186" s="547" t="s">
        <v>65</v>
      </c>
      <c r="D186" s="759">
        <v>1</v>
      </c>
      <c r="E186" s="548"/>
      <c r="F186" s="549"/>
      <c r="G186" s="632">
        <v>1</v>
      </c>
      <c r="H186" s="549"/>
      <c r="I186" s="788"/>
      <c r="J186" s="788"/>
      <c r="K186" s="549"/>
      <c r="L186" s="549"/>
      <c r="M186" s="549"/>
      <c r="N186" s="549"/>
      <c r="O186" s="549"/>
      <c r="P186" s="549"/>
      <c r="Q186" s="550">
        <f t="shared" si="283"/>
        <v>1</v>
      </c>
      <c r="R186" s="760" t="s">
        <v>3</v>
      </c>
      <c r="S186" s="447">
        <v>100000</v>
      </c>
      <c r="T186" s="738"/>
      <c r="U186" s="736"/>
      <c r="V186" s="736">
        <v>96000</v>
      </c>
      <c r="W186" s="736"/>
      <c r="X186" s="736"/>
      <c r="Y186" s="736"/>
      <c r="Z186" s="736"/>
      <c r="AA186" s="736"/>
      <c r="AB186" s="736"/>
      <c r="AC186" s="736"/>
      <c r="AD186" s="736"/>
      <c r="AE186" s="736"/>
      <c r="AF186" s="477">
        <f t="shared" si="284"/>
        <v>100000</v>
      </c>
      <c r="AG186" s="638">
        <f t="shared" si="285"/>
        <v>0</v>
      </c>
      <c r="AH186" s="638">
        <f t="shared" si="286"/>
        <v>0</v>
      </c>
      <c r="AI186" s="638">
        <f t="shared" si="287"/>
        <v>96000</v>
      </c>
      <c r="AJ186" s="638">
        <f t="shared" si="288"/>
        <v>0</v>
      </c>
      <c r="AK186" s="638">
        <f t="shared" si="289"/>
        <v>0</v>
      </c>
      <c r="AL186" s="638">
        <f t="shared" si="290"/>
        <v>0</v>
      </c>
      <c r="AM186" s="638">
        <f t="shared" si="291"/>
        <v>0</v>
      </c>
      <c r="AN186" s="638">
        <f t="shared" si="292"/>
        <v>0</v>
      </c>
      <c r="AO186" s="638">
        <f t="shared" si="293"/>
        <v>0</v>
      </c>
      <c r="AP186" s="638">
        <f t="shared" si="294"/>
        <v>0</v>
      </c>
      <c r="AQ186" s="638">
        <f t="shared" si="295"/>
        <v>0</v>
      </c>
      <c r="AR186" s="638">
        <f t="shared" si="296"/>
        <v>0</v>
      </c>
      <c r="AS186" s="639">
        <f t="shared" si="297"/>
        <v>96000</v>
      </c>
      <c r="AT186" s="638">
        <f t="shared" si="298"/>
        <v>0</v>
      </c>
      <c r="AU186" s="638">
        <f t="shared" si="299"/>
        <v>0</v>
      </c>
      <c r="AV186" s="638">
        <f>SUM(AI186*3%)</f>
        <v>2880</v>
      </c>
      <c r="AW186" s="638">
        <f t="shared" si="300"/>
        <v>0</v>
      </c>
      <c r="AX186" s="638">
        <f t="shared" si="300"/>
        <v>0</v>
      </c>
      <c r="AY186" s="638">
        <f t="shared" si="300"/>
        <v>0</v>
      </c>
      <c r="AZ186" s="638">
        <f t="shared" si="300"/>
        <v>0</v>
      </c>
      <c r="BA186" s="638">
        <f t="shared" si="300"/>
        <v>0</v>
      </c>
      <c r="BB186" s="638">
        <f t="shared" si="300"/>
        <v>0</v>
      </c>
      <c r="BC186" s="638">
        <f t="shared" si="300"/>
        <v>0</v>
      </c>
      <c r="BD186" s="638">
        <f t="shared" si="300"/>
        <v>0</v>
      </c>
      <c r="BE186" s="638">
        <f t="shared" si="300"/>
        <v>0</v>
      </c>
      <c r="BF186" s="582">
        <f t="shared" si="301"/>
        <v>2880</v>
      </c>
      <c r="BG186" s="553">
        <f t="shared" si="302"/>
        <v>1120</v>
      </c>
      <c r="BH186" s="554">
        <f t="shared" si="303"/>
        <v>100000</v>
      </c>
      <c r="BI186" s="555">
        <f t="shared" si="304"/>
        <v>1120</v>
      </c>
      <c r="BJ186" s="483">
        <f t="shared" si="305"/>
        <v>1</v>
      </c>
      <c r="BK186" s="769">
        <f>BK185+1</f>
        <v>2</v>
      </c>
      <c r="BL186" s="556"/>
      <c r="BM186" s="557"/>
      <c r="BN186" s="556"/>
      <c r="BO186" s="672"/>
      <c r="BP186" s="556"/>
      <c r="BQ186" s="556"/>
      <c r="BR186" s="556"/>
      <c r="BS186" s="672"/>
      <c r="BT186" s="556"/>
      <c r="BU186" s="556"/>
      <c r="BV186" s="556"/>
      <c r="BW186" s="672"/>
      <c r="BX186" s="556"/>
      <c r="BY186" s="556"/>
      <c r="BZ186" s="556"/>
      <c r="CA186" s="672"/>
      <c r="CB186" s="556"/>
      <c r="CC186" s="556"/>
      <c r="CD186" s="556"/>
      <c r="CE186" s="672"/>
      <c r="CF186" s="556"/>
      <c r="CG186" s="556"/>
      <c r="CH186" s="556"/>
      <c r="CI186" s="672"/>
      <c r="CJ186" s="556"/>
      <c r="CK186" s="556"/>
      <c r="CL186" s="556"/>
      <c r="CM186" s="672"/>
      <c r="CN186" s="556"/>
      <c r="CO186" s="556"/>
      <c r="CP186" s="556"/>
      <c r="CQ186" s="672"/>
      <c r="CR186" s="556"/>
      <c r="CS186" s="556"/>
      <c r="CT186" s="556"/>
      <c r="CU186" s="557"/>
      <c r="CV186" s="557"/>
      <c r="CW186" s="557"/>
      <c r="CX186" s="557"/>
      <c r="CY186" s="557"/>
      <c r="CZ186" s="557"/>
      <c r="DA186" s="557"/>
      <c r="DB186" s="557"/>
      <c r="DC186" s="557"/>
      <c r="DD186" s="557"/>
      <c r="DE186" s="557"/>
    </row>
    <row r="187" spans="1:127" s="558" customFormat="1" ht="24.75" customHeight="1" x14ac:dyDescent="0.2">
      <c r="A187" s="546"/>
      <c r="B187" s="435" t="s">
        <v>392</v>
      </c>
      <c r="C187" s="547" t="s">
        <v>65</v>
      </c>
      <c r="D187" s="759">
        <v>1</v>
      </c>
      <c r="E187" s="548"/>
      <c r="F187" s="549"/>
      <c r="G187" s="632"/>
      <c r="H187" s="549">
        <v>1</v>
      </c>
      <c r="I187" s="788"/>
      <c r="J187" s="788"/>
      <c r="K187" s="549"/>
      <c r="L187" s="549"/>
      <c r="M187" s="549"/>
      <c r="N187" s="549"/>
      <c r="O187" s="549"/>
      <c r="P187" s="549"/>
      <c r="Q187" s="550">
        <f t="shared" si="283"/>
        <v>1</v>
      </c>
      <c r="R187" s="760" t="s">
        <v>3</v>
      </c>
      <c r="S187" s="447">
        <v>110000</v>
      </c>
      <c r="T187" s="738"/>
      <c r="U187" s="736"/>
      <c r="V187" s="736"/>
      <c r="W187" s="447">
        <v>110000</v>
      </c>
      <c r="X187" s="736"/>
      <c r="Y187" s="736"/>
      <c r="Z187" s="736"/>
      <c r="AA187" s="736"/>
      <c r="AB187" s="736"/>
      <c r="AC187" s="736"/>
      <c r="AD187" s="736"/>
      <c r="AE187" s="736"/>
      <c r="AF187" s="477">
        <f t="shared" si="284"/>
        <v>110000</v>
      </c>
      <c r="AG187" s="638">
        <f t="shared" si="285"/>
        <v>0</v>
      </c>
      <c r="AH187" s="638">
        <f t="shared" si="286"/>
        <v>0</v>
      </c>
      <c r="AI187" s="638">
        <f t="shared" si="287"/>
        <v>0</v>
      </c>
      <c r="AJ187" s="638">
        <f t="shared" si="288"/>
        <v>110000</v>
      </c>
      <c r="AK187" s="638">
        <f t="shared" si="289"/>
        <v>0</v>
      </c>
      <c r="AL187" s="638">
        <f t="shared" si="290"/>
        <v>0</v>
      </c>
      <c r="AM187" s="638">
        <f t="shared" si="291"/>
        <v>0</v>
      </c>
      <c r="AN187" s="638">
        <f t="shared" si="292"/>
        <v>0</v>
      </c>
      <c r="AO187" s="638">
        <f t="shared" si="293"/>
        <v>0</v>
      </c>
      <c r="AP187" s="638">
        <f t="shared" si="294"/>
        <v>0</v>
      </c>
      <c r="AQ187" s="638">
        <f t="shared" si="295"/>
        <v>0</v>
      </c>
      <c r="AR187" s="638">
        <f t="shared" si="296"/>
        <v>0</v>
      </c>
      <c r="AS187" s="639">
        <f t="shared" si="297"/>
        <v>110000</v>
      </c>
      <c r="AT187" s="638">
        <f t="shared" si="298"/>
        <v>0</v>
      </c>
      <c r="AU187" s="638">
        <f t="shared" si="299"/>
        <v>0</v>
      </c>
      <c r="AV187" s="638">
        <f t="shared" si="300"/>
        <v>0</v>
      </c>
      <c r="AW187" s="638"/>
      <c r="AX187" s="638">
        <f t="shared" si="300"/>
        <v>0</v>
      </c>
      <c r="AY187" s="638">
        <f t="shared" si="300"/>
        <v>0</v>
      </c>
      <c r="AZ187" s="638">
        <f t="shared" si="300"/>
        <v>0</v>
      </c>
      <c r="BA187" s="638">
        <f t="shared" si="300"/>
        <v>0</v>
      </c>
      <c r="BB187" s="638">
        <f t="shared" si="300"/>
        <v>0</v>
      </c>
      <c r="BC187" s="638">
        <f t="shared" si="300"/>
        <v>0</v>
      </c>
      <c r="BD187" s="638">
        <f t="shared" si="300"/>
        <v>0</v>
      </c>
      <c r="BE187" s="638">
        <f t="shared" si="300"/>
        <v>0</v>
      </c>
      <c r="BF187" s="582">
        <f t="shared" si="301"/>
        <v>0</v>
      </c>
      <c r="BG187" s="553">
        <f t="shared" si="302"/>
        <v>0</v>
      </c>
      <c r="BH187" s="554">
        <f t="shared" si="303"/>
        <v>110000</v>
      </c>
      <c r="BI187" s="555">
        <f t="shared" si="304"/>
        <v>0</v>
      </c>
      <c r="BJ187" s="483">
        <f t="shared" si="305"/>
        <v>1</v>
      </c>
      <c r="BK187" s="769">
        <f t="shared" ref="BK187:BK211" si="306">BK186+1</f>
        <v>3</v>
      </c>
      <c r="BL187" s="556"/>
      <c r="BM187" s="557"/>
      <c r="BN187" s="556"/>
      <c r="BO187" s="672"/>
      <c r="BP187" s="556"/>
      <c r="BQ187" s="556"/>
      <c r="BR187" s="556"/>
      <c r="BS187" s="672"/>
      <c r="BT187" s="556"/>
      <c r="BU187" s="556"/>
      <c r="BV187" s="556"/>
      <c r="BW187" s="672"/>
      <c r="BX187" s="556"/>
      <c r="BY187" s="556"/>
      <c r="BZ187" s="556"/>
      <c r="CA187" s="672"/>
      <c r="CB187" s="556"/>
      <c r="CC187" s="556"/>
      <c r="CD187" s="556"/>
      <c r="CE187" s="672"/>
      <c r="CF187" s="556"/>
      <c r="CG187" s="556"/>
      <c r="CH187" s="556"/>
      <c r="CI187" s="672"/>
      <c r="CJ187" s="556"/>
      <c r="CK187" s="556"/>
      <c r="CL187" s="556"/>
      <c r="CM187" s="672"/>
      <c r="CN187" s="556"/>
      <c r="CO187" s="556"/>
      <c r="CP187" s="556"/>
      <c r="CQ187" s="672"/>
      <c r="CR187" s="556"/>
      <c r="CS187" s="556"/>
      <c r="CT187" s="556"/>
      <c r="CU187" s="557"/>
      <c r="CV187" s="557"/>
      <c r="CW187" s="557"/>
      <c r="CX187" s="557"/>
      <c r="CY187" s="557"/>
      <c r="CZ187" s="557"/>
      <c r="DA187" s="557"/>
      <c r="DB187" s="557"/>
      <c r="DC187" s="557"/>
      <c r="DD187" s="557"/>
      <c r="DE187" s="557"/>
    </row>
    <row r="188" spans="1:127" s="558" customFormat="1" ht="24.75" customHeight="1" x14ac:dyDescent="0.2">
      <c r="A188" s="546"/>
      <c r="B188" s="435" t="s">
        <v>393</v>
      </c>
      <c r="C188" s="547" t="s">
        <v>65</v>
      </c>
      <c r="D188" s="759">
        <v>1</v>
      </c>
      <c r="E188" s="548"/>
      <c r="F188" s="549"/>
      <c r="G188" s="632"/>
      <c r="H188" s="549">
        <v>1</v>
      </c>
      <c r="I188" s="788"/>
      <c r="J188" s="788"/>
      <c r="K188" s="549"/>
      <c r="L188" s="549"/>
      <c r="M188" s="549"/>
      <c r="N188" s="549"/>
      <c r="O188" s="549"/>
      <c r="P188" s="549"/>
      <c r="Q188" s="550">
        <f t="shared" si="283"/>
        <v>1</v>
      </c>
      <c r="R188" s="760" t="s">
        <v>3</v>
      </c>
      <c r="S188" s="447">
        <v>110000</v>
      </c>
      <c r="T188" s="738"/>
      <c r="U188" s="736"/>
      <c r="V188" s="736"/>
      <c r="W188" s="447">
        <v>110000</v>
      </c>
      <c r="X188" s="736"/>
      <c r="Y188" s="736"/>
      <c r="Z188" s="736"/>
      <c r="AA188" s="736"/>
      <c r="AB188" s="736"/>
      <c r="AC188" s="736"/>
      <c r="AD188" s="736"/>
      <c r="AE188" s="736"/>
      <c r="AF188" s="477">
        <f t="shared" si="284"/>
        <v>110000</v>
      </c>
      <c r="AG188" s="638">
        <f t="shared" si="285"/>
        <v>0</v>
      </c>
      <c r="AH188" s="638">
        <f t="shared" si="286"/>
        <v>0</v>
      </c>
      <c r="AI188" s="638">
        <f t="shared" si="287"/>
        <v>0</v>
      </c>
      <c r="AJ188" s="638">
        <f t="shared" si="288"/>
        <v>110000</v>
      </c>
      <c r="AK188" s="638">
        <f t="shared" si="289"/>
        <v>0</v>
      </c>
      <c r="AL188" s="638">
        <f t="shared" si="290"/>
        <v>0</v>
      </c>
      <c r="AM188" s="638">
        <f t="shared" si="291"/>
        <v>0</v>
      </c>
      <c r="AN188" s="638">
        <f t="shared" si="292"/>
        <v>0</v>
      </c>
      <c r="AO188" s="638">
        <f t="shared" si="293"/>
        <v>0</v>
      </c>
      <c r="AP188" s="638">
        <f t="shared" si="294"/>
        <v>0</v>
      </c>
      <c r="AQ188" s="638">
        <f t="shared" si="295"/>
        <v>0</v>
      </c>
      <c r="AR188" s="638">
        <f t="shared" si="296"/>
        <v>0</v>
      </c>
      <c r="AS188" s="639">
        <f t="shared" si="297"/>
        <v>110000</v>
      </c>
      <c r="AT188" s="638">
        <f t="shared" si="298"/>
        <v>0</v>
      </c>
      <c r="AU188" s="638">
        <f t="shared" si="299"/>
        <v>0</v>
      </c>
      <c r="AV188" s="638">
        <f t="shared" si="300"/>
        <v>0</v>
      </c>
      <c r="AW188" s="638"/>
      <c r="AX188" s="638">
        <f t="shared" si="300"/>
        <v>0</v>
      </c>
      <c r="AY188" s="638">
        <f t="shared" si="300"/>
        <v>0</v>
      </c>
      <c r="AZ188" s="638">
        <f t="shared" si="300"/>
        <v>0</v>
      </c>
      <c r="BA188" s="638">
        <f t="shared" si="300"/>
        <v>0</v>
      </c>
      <c r="BB188" s="638">
        <f t="shared" si="300"/>
        <v>0</v>
      </c>
      <c r="BC188" s="638">
        <f t="shared" si="300"/>
        <v>0</v>
      </c>
      <c r="BD188" s="638">
        <f t="shared" si="300"/>
        <v>0</v>
      </c>
      <c r="BE188" s="638">
        <f t="shared" si="300"/>
        <v>0</v>
      </c>
      <c r="BF188" s="582">
        <f t="shared" si="301"/>
        <v>0</v>
      </c>
      <c r="BG188" s="553">
        <f t="shared" si="302"/>
        <v>0</v>
      </c>
      <c r="BH188" s="554">
        <f t="shared" si="303"/>
        <v>110000</v>
      </c>
      <c r="BI188" s="555">
        <f t="shared" si="304"/>
        <v>0</v>
      </c>
      <c r="BJ188" s="483">
        <f t="shared" si="305"/>
        <v>1</v>
      </c>
      <c r="BK188" s="769">
        <f t="shared" si="306"/>
        <v>4</v>
      </c>
      <c r="BL188" s="556"/>
      <c r="BM188" s="557"/>
      <c r="BN188" s="556"/>
      <c r="BO188" s="672"/>
      <c r="BP188" s="556"/>
      <c r="BQ188" s="556"/>
      <c r="BR188" s="556"/>
      <c r="BS188" s="672"/>
      <c r="BT188" s="556"/>
      <c r="BU188" s="556"/>
      <c r="BV188" s="556"/>
      <c r="BW188" s="672"/>
      <c r="BX188" s="556"/>
      <c r="BY188" s="556"/>
      <c r="BZ188" s="556"/>
      <c r="CA188" s="672"/>
      <c r="CB188" s="556"/>
      <c r="CC188" s="556"/>
      <c r="CD188" s="556"/>
      <c r="CE188" s="672"/>
      <c r="CF188" s="556"/>
      <c r="CG188" s="556"/>
      <c r="CH188" s="556"/>
      <c r="CI188" s="672"/>
      <c r="CJ188" s="556"/>
      <c r="CK188" s="556"/>
      <c r="CL188" s="556"/>
      <c r="CM188" s="672"/>
      <c r="CN188" s="556"/>
      <c r="CO188" s="556"/>
      <c r="CP188" s="556"/>
      <c r="CQ188" s="672"/>
      <c r="CR188" s="556"/>
      <c r="CS188" s="556"/>
      <c r="CT188" s="556"/>
      <c r="CU188" s="557"/>
      <c r="CV188" s="557"/>
      <c r="CW188" s="557"/>
      <c r="CX188" s="557"/>
      <c r="CY188" s="557"/>
      <c r="CZ188" s="557"/>
      <c r="DA188" s="557"/>
      <c r="DB188" s="557"/>
      <c r="DC188" s="557"/>
      <c r="DD188" s="557"/>
      <c r="DE188" s="557"/>
    </row>
    <row r="189" spans="1:127" s="558" customFormat="1" ht="24.75" customHeight="1" x14ac:dyDescent="0.2">
      <c r="A189" s="546"/>
      <c r="B189" s="435" t="s">
        <v>394</v>
      </c>
      <c r="C189" s="547" t="s">
        <v>65</v>
      </c>
      <c r="D189" s="759">
        <v>1</v>
      </c>
      <c r="E189" s="548"/>
      <c r="F189" s="549"/>
      <c r="G189" s="632"/>
      <c r="H189" s="549">
        <v>1</v>
      </c>
      <c r="I189" s="788"/>
      <c r="J189" s="788"/>
      <c r="K189" s="549"/>
      <c r="L189" s="549"/>
      <c r="M189" s="549"/>
      <c r="N189" s="549"/>
      <c r="O189" s="549"/>
      <c r="P189" s="549"/>
      <c r="Q189" s="550">
        <f t="shared" si="283"/>
        <v>1</v>
      </c>
      <c r="R189" s="760" t="s">
        <v>3</v>
      </c>
      <c r="S189" s="447">
        <v>110000</v>
      </c>
      <c r="T189" s="738"/>
      <c r="U189" s="736"/>
      <c r="V189" s="736"/>
      <c r="W189" s="447">
        <v>110000</v>
      </c>
      <c r="X189" s="736"/>
      <c r="Y189" s="736"/>
      <c r="Z189" s="736"/>
      <c r="AA189" s="736"/>
      <c r="AB189" s="736"/>
      <c r="AC189" s="736"/>
      <c r="AD189" s="736"/>
      <c r="AE189" s="736"/>
      <c r="AF189" s="477">
        <f t="shared" si="284"/>
        <v>110000</v>
      </c>
      <c r="AG189" s="638">
        <f t="shared" si="285"/>
        <v>0</v>
      </c>
      <c r="AH189" s="638">
        <f t="shared" si="286"/>
        <v>0</v>
      </c>
      <c r="AI189" s="638">
        <f t="shared" si="287"/>
        <v>0</v>
      </c>
      <c r="AJ189" s="638">
        <f t="shared" si="288"/>
        <v>110000</v>
      </c>
      <c r="AK189" s="638">
        <f t="shared" si="289"/>
        <v>0</v>
      </c>
      <c r="AL189" s="638">
        <f t="shared" si="290"/>
        <v>0</v>
      </c>
      <c r="AM189" s="638">
        <f t="shared" si="291"/>
        <v>0</v>
      </c>
      <c r="AN189" s="638">
        <f t="shared" si="292"/>
        <v>0</v>
      </c>
      <c r="AO189" s="638">
        <f t="shared" si="293"/>
        <v>0</v>
      </c>
      <c r="AP189" s="638">
        <f t="shared" si="294"/>
        <v>0</v>
      </c>
      <c r="AQ189" s="638">
        <f t="shared" si="295"/>
        <v>0</v>
      </c>
      <c r="AR189" s="638">
        <f t="shared" si="296"/>
        <v>0</v>
      </c>
      <c r="AS189" s="639">
        <f t="shared" si="297"/>
        <v>110000</v>
      </c>
      <c r="AT189" s="638">
        <f t="shared" si="298"/>
        <v>0</v>
      </c>
      <c r="AU189" s="638">
        <f t="shared" si="299"/>
        <v>0</v>
      </c>
      <c r="AV189" s="638">
        <f t="shared" si="300"/>
        <v>0</v>
      </c>
      <c r="AW189" s="638"/>
      <c r="AX189" s="638">
        <f t="shared" si="300"/>
        <v>0</v>
      </c>
      <c r="AY189" s="638">
        <f t="shared" si="300"/>
        <v>0</v>
      </c>
      <c r="AZ189" s="638">
        <f t="shared" si="300"/>
        <v>0</v>
      </c>
      <c r="BA189" s="638">
        <f t="shared" si="300"/>
        <v>0</v>
      </c>
      <c r="BB189" s="638">
        <f t="shared" si="300"/>
        <v>0</v>
      </c>
      <c r="BC189" s="638">
        <f t="shared" si="300"/>
        <v>0</v>
      </c>
      <c r="BD189" s="638">
        <f t="shared" si="300"/>
        <v>0</v>
      </c>
      <c r="BE189" s="638">
        <f t="shared" si="300"/>
        <v>0</v>
      </c>
      <c r="BF189" s="582">
        <f t="shared" si="301"/>
        <v>0</v>
      </c>
      <c r="BG189" s="553">
        <f t="shared" si="302"/>
        <v>0</v>
      </c>
      <c r="BH189" s="554">
        <f t="shared" si="303"/>
        <v>110000</v>
      </c>
      <c r="BI189" s="555">
        <f t="shared" si="304"/>
        <v>0</v>
      </c>
      <c r="BJ189" s="483">
        <f t="shared" si="305"/>
        <v>1</v>
      </c>
      <c r="BK189" s="769">
        <f t="shared" si="306"/>
        <v>5</v>
      </c>
      <c r="BL189" s="556"/>
      <c r="BM189" s="557"/>
      <c r="BN189" s="556"/>
      <c r="BO189" s="672"/>
      <c r="BP189" s="556"/>
      <c r="BQ189" s="556"/>
      <c r="BR189" s="556"/>
      <c r="BS189" s="672"/>
      <c r="BT189" s="556"/>
      <c r="BU189" s="556"/>
      <c r="BV189" s="556"/>
      <c r="BW189" s="672"/>
      <c r="BX189" s="556"/>
      <c r="BY189" s="556"/>
      <c r="BZ189" s="556"/>
      <c r="CA189" s="672"/>
      <c r="CB189" s="556"/>
      <c r="CC189" s="556"/>
      <c r="CD189" s="556"/>
      <c r="CE189" s="672"/>
      <c r="CF189" s="556"/>
      <c r="CG189" s="556"/>
      <c r="CH189" s="556"/>
      <c r="CI189" s="672"/>
      <c r="CJ189" s="556"/>
      <c r="CK189" s="556"/>
      <c r="CL189" s="556"/>
      <c r="CM189" s="672"/>
      <c r="CN189" s="556"/>
      <c r="CO189" s="556"/>
      <c r="CP189" s="556"/>
      <c r="CQ189" s="672"/>
      <c r="CR189" s="556"/>
      <c r="CS189" s="556"/>
      <c r="CT189" s="556"/>
      <c r="CU189" s="557"/>
      <c r="CV189" s="557"/>
      <c r="CW189" s="557"/>
      <c r="CX189" s="557"/>
      <c r="CY189" s="557"/>
      <c r="CZ189" s="557"/>
      <c r="DA189" s="557"/>
      <c r="DB189" s="557"/>
      <c r="DC189" s="557"/>
      <c r="DD189" s="557"/>
      <c r="DE189" s="557"/>
    </row>
    <row r="190" spans="1:127" s="558" customFormat="1" ht="24.75" customHeight="1" x14ac:dyDescent="0.2">
      <c r="A190" s="546"/>
      <c r="B190" s="761" t="s">
        <v>395</v>
      </c>
      <c r="C190" s="547" t="s">
        <v>65</v>
      </c>
      <c r="D190" s="759">
        <v>2</v>
      </c>
      <c r="E190" s="548"/>
      <c r="F190" s="549"/>
      <c r="G190" s="548">
        <v>2</v>
      </c>
      <c r="H190" s="548"/>
      <c r="I190" s="788"/>
      <c r="J190" s="788"/>
      <c r="K190" s="549"/>
      <c r="L190" s="549"/>
      <c r="M190" s="549"/>
      <c r="N190" s="549"/>
      <c r="O190" s="549"/>
      <c r="P190" s="549"/>
      <c r="Q190" s="550">
        <f t="shared" si="283"/>
        <v>2</v>
      </c>
      <c r="R190" s="760" t="s">
        <v>53</v>
      </c>
      <c r="S190" s="447">
        <v>40000</v>
      </c>
      <c r="T190" s="738"/>
      <c r="U190" s="736"/>
      <c r="V190" s="738">
        <v>35000</v>
      </c>
      <c r="W190" s="738"/>
      <c r="X190" s="736"/>
      <c r="Y190" s="736"/>
      <c r="Z190" s="736"/>
      <c r="AA190" s="736"/>
      <c r="AB190" s="736"/>
      <c r="AC190" s="736"/>
      <c r="AD190" s="736"/>
      <c r="AE190" s="736"/>
      <c r="AF190" s="477">
        <f t="shared" si="284"/>
        <v>80000</v>
      </c>
      <c r="AG190" s="638">
        <f t="shared" si="285"/>
        <v>0</v>
      </c>
      <c r="AH190" s="638">
        <f t="shared" si="286"/>
        <v>0</v>
      </c>
      <c r="AI190" s="638">
        <f t="shared" si="287"/>
        <v>70000</v>
      </c>
      <c r="AJ190" s="638">
        <f t="shared" si="288"/>
        <v>0</v>
      </c>
      <c r="AK190" s="638">
        <f t="shared" si="289"/>
        <v>0</v>
      </c>
      <c r="AL190" s="638">
        <f t="shared" si="290"/>
        <v>0</v>
      </c>
      <c r="AM190" s="638">
        <f t="shared" si="291"/>
        <v>0</v>
      </c>
      <c r="AN190" s="638">
        <f t="shared" si="292"/>
        <v>0</v>
      </c>
      <c r="AO190" s="638">
        <f t="shared" si="293"/>
        <v>0</v>
      </c>
      <c r="AP190" s="638">
        <f t="shared" si="294"/>
        <v>0</v>
      </c>
      <c r="AQ190" s="638">
        <f t="shared" si="295"/>
        <v>0</v>
      </c>
      <c r="AR190" s="638">
        <f t="shared" si="296"/>
        <v>0</v>
      </c>
      <c r="AS190" s="639">
        <f t="shared" si="297"/>
        <v>70000</v>
      </c>
      <c r="AT190" s="638">
        <f t="shared" si="298"/>
        <v>0</v>
      </c>
      <c r="AU190" s="638">
        <f t="shared" si="299"/>
        <v>0</v>
      </c>
      <c r="AV190" s="638">
        <f>SUM(AI190*3%)</f>
        <v>2100</v>
      </c>
      <c r="AW190" s="638">
        <f t="shared" si="300"/>
        <v>0</v>
      </c>
      <c r="AX190" s="638">
        <f t="shared" si="300"/>
        <v>0</v>
      </c>
      <c r="AY190" s="638">
        <f t="shared" si="300"/>
        <v>0</v>
      </c>
      <c r="AZ190" s="638">
        <f t="shared" si="300"/>
        <v>0</v>
      </c>
      <c r="BA190" s="638">
        <f t="shared" si="300"/>
        <v>0</v>
      </c>
      <c r="BB190" s="638">
        <f t="shared" si="300"/>
        <v>0</v>
      </c>
      <c r="BC190" s="638">
        <f t="shared" si="300"/>
        <v>0</v>
      </c>
      <c r="BD190" s="638">
        <f t="shared" si="300"/>
        <v>0</v>
      </c>
      <c r="BE190" s="638">
        <f t="shared" si="300"/>
        <v>0</v>
      </c>
      <c r="BF190" s="582">
        <f t="shared" si="301"/>
        <v>2100</v>
      </c>
      <c r="BG190" s="553">
        <f t="shared" si="302"/>
        <v>7900</v>
      </c>
      <c r="BH190" s="554">
        <f t="shared" si="303"/>
        <v>80000</v>
      </c>
      <c r="BI190" s="555">
        <f t="shared" si="304"/>
        <v>7900</v>
      </c>
      <c r="BJ190" s="483">
        <f t="shared" si="305"/>
        <v>1</v>
      </c>
      <c r="BK190" s="769">
        <f t="shared" si="306"/>
        <v>6</v>
      </c>
      <c r="BL190" s="556"/>
      <c r="BM190" s="557"/>
      <c r="BN190" s="556"/>
      <c r="BO190" s="672"/>
      <c r="BP190" s="556"/>
      <c r="BQ190" s="556"/>
      <c r="BR190" s="556"/>
      <c r="BS190" s="672"/>
      <c r="BT190" s="556"/>
      <c r="BU190" s="556"/>
      <c r="BV190" s="556"/>
      <c r="BW190" s="672"/>
      <c r="BX190" s="556"/>
      <c r="BY190" s="556"/>
      <c r="BZ190" s="556"/>
      <c r="CA190" s="672"/>
      <c r="CB190" s="556"/>
      <c r="CC190" s="556"/>
      <c r="CD190" s="556"/>
      <c r="CE190" s="672"/>
      <c r="CF190" s="556"/>
      <c r="CG190" s="556"/>
      <c r="CH190" s="556"/>
      <c r="CI190" s="672"/>
      <c r="CJ190" s="556"/>
      <c r="CK190" s="556"/>
      <c r="CL190" s="556"/>
      <c r="CM190" s="672"/>
      <c r="CN190" s="556"/>
      <c r="CO190" s="556"/>
      <c r="CP190" s="556"/>
      <c r="CQ190" s="672"/>
      <c r="CR190" s="556"/>
      <c r="CS190" s="556"/>
      <c r="CT190" s="556"/>
      <c r="CU190" s="557"/>
      <c r="CV190" s="557"/>
      <c r="CW190" s="557"/>
      <c r="CX190" s="557"/>
      <c r="CY190" s="557"/>
      <c r="CZ190" s="557"/>
      <c r="DA190" s="557"/>
      <c r="DB190" s="557"/>
      <c r="DC190" s="557"/>
      <c r="DD190" s="557"/>
      <c r="DE190" s="557"/>
    </row>
    <row r="191" spans="1:127" s="558" customFormat="1" ht="24.75" customHeight="1" x14ac:dyDescent="0.2">
      <c r="A191" s="546"/>
      <c r="B191" s="435" t="s">
        <v>350</v>
      </c>
      <c r="C191" s="547" t="s">
        <v>65</v>
      </c>
      <c r="D191" s="759">
        <v>1</v>
      </c>
      <c r="E191" s="548"/>
      <c r="F191" s="549"/>
      <c r="G191" s="548">
        <v>1</v>
      </c>
      <c r="H191" s="548"/>
      <c r="I191" s="788"/>
      <c r="J191" s="788"/>
      <c r="K191" s="549"/>
      <c r="L191" s="549"/>
      <c r="M191" s="549"/>
      <c r="N191" s="549"/>
      <c r="O191" s="549"/>
      <c r="P191" s="549"/>
      <c r="Q191" s="550">
        <f t="shared" si="283"/>
        <v>1</v>
      </c>
      <c r="R191" s="760" t="s">
        <v>67</v>
      </c>
      <c r="S191" s="447">
        <v>15000</v>
      </c>
      <c r="T191" s="738"/>
      <c r="U191" s="736"/>
      <c r="V191" s="738">
        <v>8000</v>
      </c>
      <c r="W191" s="738"/>
      <c r="X191" s="736"/>
      <c r="Y191" s="736"/>
      <c r="Z191" s="736"/>
      <c r="AA191" s="736"/>
      <c r="AB191" s="736"/>
      <c r="AC191" s="736"/>
      <c r="AD191" s="736"/>
      <c r="AE191" s="736"/>
      <c r="AF191" s="477">
        <f t="shared" si="284"/>
        <v>15000</v>
      </c>
      <c r="AG191" s="638">
        <f t="shared" si="285"/>
        <v>0</v>
      </c>
      <c r="AH191" s="638">
        <f t="shared" si="286"/>
        <v>0</v>
      </c>
      <c r="AI191" s="638">
        <f t="shared" si="287"/>
        <v>8000</v>
      </c>
      <c r="AJ191" s="638">
        <f t="shared" si="288"/>
        <v>0</v>
      </c>
      <c r="AK191" s="638">
        <f t="shared" si="289"/>
        <v>0</v>
      </c>
      <c r="AL191" s="638">
        <f t="shared" si="290"/>
        <v>0</v>
      </c>
      <c r="AM191" s="638">
        <f t="shared" si="291"/>
        <v>0</v>
      </c>
      <c r="AN191" s="638">
        <f t="shared" si="292"/>
        <v>0</v>
      </c>
      <c r="AO191" s="638">
        <f t="shared" si="293"/>
        <v>0</v>
      </c>
      <c r="AP191" s="638">
        <f t="shared" si="294"/>
        <v>0</v>
      </c>
      <c r="AQ191" s="638">
        <f t="shared" si="295"/>
        <v>0</v>
      </c>
      <c r="AR191" s="638">
        <f t="shared" si="296"/>
        <v>0</v>
      </c>
      <c r="AS191" s="639">
        <f t="shared" si="297"/>
        <v>8000</v>
      </c>
      <c r="AT191" s="638">
        <f t="shared" si="298"/>
        <v>0</v>
      </c>
      <c r="AU191" s="638">
        <f t="shared" si="299"/>
        <v>0</v>
      </c>
      <c r="AV191" s="638">
        <f t="shared" ref="AV191:AV194" si="307">SUM(AI191*3%)</f>
        <v>240</v>
      </c>
      <c r="AW191" s="638">
        <f t="shared" si="300"/>
        <v>0</v>
      </c>
      <c r="AX191" s="638">
        <f t="shared" si="300"/>
        <v>0</v>
      </c>
      <c r="AY191" s="638">
        <f t="shared" si="300"/>
        <v>0</v>
      </c>
      <c r="AZ191" s="638">
        <f t="shared" si="300"/>
        <v>0</v>
      </c>
      <c r="BA191" s="638">
        <f t="shared" si="300"/>
        <v>0</v>
      </c>
      <c r="BB191" s="638">
        <f t="shared" si="300"/>
        <v>0</v>
      </c>
      <c r="BC191" s="638">
        <f t="shared" si="300"/>
        <v>0</v>
      </c>
      <c r="BD191" s="638">
        <f t="shared" si="300"/>
        <v>0</v>
      </c>
      <c r="BE191" s="638">
        <f t="shared" si="300"/>
        <v>0</v>
      </c>
      <c r="BF191" s="582">
        <f t="shared" si="301"/>
        <v>240</v>
      </c>
      <c r="BG191" s="553">
        <f t="shared" si="302"/>
        <v>6760</v>
      </c>
      <c r="BH191" s="554">
        <f t="shared" si="303"/>
        <v>15000</v>
      </c>
      <c r="BI191" s="555">
        <f t="shared" si="304"/>
        <v>6760</v>
      </c>
      <c r="BJ191" s="483">
        <f t="shared" si="305"/>
        <v>1</v>
      </c>
      <c r="BK191" s="769">
        <f t="shared" si="306"/>
        <v>7</v>
      </c>
      <c r="BL191" s="556"/>
      <c r="BM191" s="557"/>
      <c r="BN191" s="556"/>
      <c r="BO191" s="672"/>
      <c r="BP191" s="556"/>
      <c r="BQ191" s="556"/>
      <c r="BR191" s="556"/>
      <c r="BS191" s="672"/>
      <c r="BT191" s="556"/>
      <c r="BU191" s="556"/>
      <c r="BV191" s="556"/>
      <c r="BW191" s="672"/>
      <c r="BX191" s="556"/>
      <c r="BY191" s="556"/>
      <c r="BZ191" s="556"/>
      <c r="CA191" s="672"/>
      <c r="CB191" s="556"/>
      <c r="CC191" s="556"/>
      <c r="CD191" s="556"/>
      <c r="CE191" s="672"/>
      <c r="CF191" s="556"/>
      <c r="CG191" s="556"/>
      <c r="CH191" s="556"/>
      <c r="CI191" s="672"/>
      <c r="CJ191" s="556"/>
      <c r="CK191" s="556"/>
      <c r="CL191" s="556"/>
      <c r="CM191" s="672"/>
      <c r="CN191" s="556"/>
      <c r="CO191" s="556"/>
      <c r="CP191" s="556"/>
      <c r="CQ191" s="672"/>
      <c r="CR191" s="556"/>
      <c r="CS191" s="556"/>
      <c r="CT191" s="556"/>
      <c r="CU191" s="557"/>
      <c r="CV191" s="557"/>
      <c r="CW191" s="557"/>
      <c r="CX191" s="557"/>
      <c r="CY191" s="557"/>
      <c r="CZ191" s="557"/>
      <c r="DA191" s="557"/>
      <c r="DB191" s="557"/>
      <c r="DC191" s="557"/>
      <c r="DD191" s="557"/>
      <c r="DE191" s="557"/>
    </row>
    <row r="192" spans="1:127" s="558" customFormat="1" ht="24" customHeight="1" x14ac:dyDescent="0.2">
      <c r="A192" s="546"/>
      <c r="B192" s="435" t="s">
        <v>396</v>
      </c>
      <c r="C192" s="547" t="s">
        <v>65</v>
      </c>
      <c r="D192" s="759">
        <v>16</v>
      </c>
      <c r="E192" s="548"/>
      <c r="F192" s="549"/>
      <c r="G192" s="548">
        <v>16</v>
      </c>
      <c r="H192" s="548"/>
      <c r="I192" s="788"/>
      <c r="J192" s="788"/>
      <c r="K192" s="549"/>
      <c r="L192" s="549"/>
      <c r="M192" s="549"/>
      <c r="N192" s="549"/>
      <c r="O192" s="549"/>
      <c r="P192" s="549"/>
      <c r="Q192" s="550">
        <f t="shared" si="283"/>
        <v>16</v>
      </c>
      <c r="R192" s="760" t="s">
        <v>67</v>
      </c>
      <c r="S192" s="447">
        <v>25000</v>
      </c>
      <c r="T192" s="559"/>
      <c r="U192" s="736"/>
      <c r="V192" s="559">
        <v>20000</v>
      </c>
      <c r="W192" s="559"/>
      <c r="X192" s="736"/>
      <c r="Y192" s="736"/>
      <c r="Z192" s="736"/>
      <c r="AA192" s="736"/>
      <c r="AB192" s="736"/>
      <c r="AC192" s="736"/>
      <c r="AD192" s="736"/>
      <c r="AE192" s="736"/>
      <c r="AF192" s="477">
        <f t="shared" si="284"/>
        <v>400000</v>
      </c>
      <c r="AG192" s="638">
        <f t="shared" si="285"/>
        <v>0</v>
      </c>
      <c r="AH192" s="638">
        <f t="shared" si="286"/>
        <v>0</v>
      </c>
      <c r="AI192" s="638">
        <f t="shared" si="287"/>
        <v>320000</v>
      </c>
      <c r="AJ192" s="638">
        <f t="shared" si="288"/>
        <v>0</v>
      </c>
      <c r="AK192" s="638">
        <f t="shared" si="289"/>
        <v>0</v>
      </c>
      <c r="AL192" s="638">
        <f t="shared" si="290"/>
        <v>0</v>
      </c>
      <c r="AM192" s="638">
        <f t="shared" si="291"/>
        <v>0</v>
      </c>
      <c r="AN192" s="638">
        <f t="shared" si="292"/>
        <v>0</v>
      </c>
      <c r="AO192" s="638">
        <f t="shared" si="293"/>
        <v>0</v>
      </c>
      <c r="AP192" s="638">
        <f t="shared" si="294"/>
        <v>0</v>
      </c>
      <c r="AQ192" s="638">
        <f t="shared" si="295"/>
        <v>0</v>
      </c>
      <c r="AR192" s="638">
        <f t="shared" si="296"/>
        <v>0</v>
      </c>
      <c r="AS192" s="639">
        <f t="shared" si="297"/>
        <v>320000</v>
      </c>
      <c r="AT192" s="638">
        <f t="shared" si="298"/>
        <v>0</v>
      </c>
      <c r="AU192" s="638">
        <f t="shared" si="299"/>
        <v>0</v>
      </c>
      <c r="AV192" s="638">
        <f t="shared" si="307"/>
        <v>9600</v>
      </c>
      <c r="AW192" s="638">
        <f t="shared" si="300"/>
        <v>0</v>
      </c>
      <c r="AX192" s="638">
        <f t="shared" si="300"/>
        <v>0</v>
      </c>
      <c r="AY192" s="638">
        <f t="shared" si="300"/>
        <v>0</v>
      </c>
      <c r="AZ192" s="638">
        <f t="shared" si="300"/>
        <v>0</v>
      </c>
      <c r="BA192" s="638">
        <f t="shared" si="300"/>
        <v>0</v>
      </c>
      <c r="BB192" s="638">
        <f t="shared" si="300"/>
        <v>0</v>
      </c>
      <c r="BC192" s="638">
        <f t="shared" si="300"/>
        <v>0</v>
      </c>
      <c r="BD192" s="638">
        <f t="shared" si="300"/>
        <v>0</v>
      </c>
      <c r="BE192" s="638">
        <f t="shared" si="300"/>
        <v>0</v>
      </c>
      <c r="BF192" s="582">
        <f t="shared" si="301"/>
        <v>9600</v>
      </c>
      <c r="BG192" s="553">
        <f t="shared" si="302"/>
        <v>70400</v>
      </c>
      <c r="BH192" s="554">
        <f t="shared" si="303"/>
        <v>400000</v>
      </c>
      <c r="BI192" s="555">
        <f t="shared" si="304"/>
        <v>70400</v>
      </c>
      <c r="BJ192" s="483">
        <f t="shared" si="305"/>
        <v>1</v>
      </c>
      <c r="BK192" s="769">
        <f t="shared" si="306"/>
        <v>8</v>
      </c>
      <c r="BL192" s="556"/>
      <c r="BM192" s="737"/>
      <c r="BN192" s="556"/>
      <c r="BO192" s="672"/>
      <c r="BP192" s="556"/>
      <c r="BQ192" s="556"/>
      <c r="BR192" s="556"/>
      <c r="BS192" s="672"/>
      <c r="BT192" s="556"/>
      <c r="BU192" s="556"/>
      <c r="BV192" s="556"/>
      <c r="BW192" s="672"/>
      <c r="BX192" s="556"/>
      <c r="BY192" s="556"/>
      <c r="BZ192" s="556"/>
      <c r="CA192" s="672"/>
      <c r="CB192" s="556"/>
      <c r="CC192" s="556"/>
      <c r="CD192" s="556"/>
      <c r="CE192" s="672"/>
      <c r="CF192" s="556"/>
      <c r="CG192" s="556"/>
      <c r="CH192" s="556"/>
      <c r="CI192" s="672"/>
      <c r="CJ192" s="556"/>
      <c r="CK192" s="556"/>
      <c r="CL192" s="556"/>
      <c r="CM192" s="672"/>
      <c r="CN192" s="556"/>
      <c r="CO192" s="556"/>
      <c r="CP192" s="556"/>
      <c r="CQ192" s="672"/>
      <c r="CR192" s="556"/>
      <c r="CS192" s="556"/>
      <c r="CT192" s="556"/>
      <c r="CU192" s="557"/>
      <c r="CV192" s="557"/>
      <c r="CW192" s="557"/>
      <c r="CX192" s="557"/>
      <c r="CY192" s="557"/>
      <c r="CZ192" s="557"/>
      <c r="DA192" s="557"/>
      <c r="DB192" s="557"/>
      <c r="DC192" s="557"/>
      <c r="DD192" s="557"/>
      <c r="DE192" s="557"/>
    </row>
    <row r="193" spans="1:109" s="558" customFormat="1" ht="23.25" customHeight="1" x14ac:dyDescent="0.2">
      <c r="A193" s="546"/>
      <c r="B193" s="448" t="s">
        <v>101</v>
      </c>
      <c r="C193" s="547" t="s">
        <v>65</v>
      </c>
      <c r="D193" s="759">
        <v>1</v>
      </c>
      <c r="E193" s="548"/>
      <c r="F193" s="549"/>
      <c r="G193" s="548">
        <v>1</v>
      </c>
      <c r="H193" s="548"/>
      <c r="I193" s="788"/>
      <c r="J193" s="788"/>
      <c r="K193" s="549"/>
      <c r="L193" s="549"/>
      <c r="M193" s="549"/>
      <c r="N193" s="549"/>
      <c r="O193" s="549"/>
      <c r="P193" s="549"/>
      <c r="Q193" s="550">
        <f t="shared" si="283"/>
        <v>1</v>
      </c>
      <c r="R193" s="760" t="s">
        <v>67</v>
      </c>
      <c r="S193" s="447">
        <v>15000</v>
      </c>
      <c r="T193" s="559"/>
      <c r="U193" s="736"/>
      <c r="V193" s="559">
        <v>12000</v>
      </c>
      <c r="W193" s="559"/>
      <c r="X193" s="736"/>
      <c r="Y193" s="736"/>
      <c r="Z193" s="736"/>
      <c r="AA193" s="736"/>
      <c r="AB193" s="736"/>
      <c r="AC193" s="736"/>
      <c r="AD193" s="736"/>
      <c r="AE193" s="736"/>
      <c r="AF193" s="477">
        <f t="shared" si="284"/>
        <v>15000</v>
      </c>
      <c r="AG193" s="638">
        <f t="shared" si="285"/>
        <v>0</v>
      </c>
      <c r="AH193" s="638">
        <f t="shared" si="286"/>
        <v>0</v>
      </c>
      <c r="AI193" s="638">
        <f t="shared" si="287"/>
        <v>12000</v>
      </c>
      <c r="AJ193" s="638">
        <f t="shared" si="288"/>
        <v>0</v>
      </c>
      <c r="AK193" s="638">
        <f t="shared" si="289"/>
        <v>0</v>
      </c>
      <c r="AL193" s="638">
        <f t="shared" si="290"/>
        <v>0</v>
      </c>
      <c r="AM193" s="638">
        <f t="shared" si="291"/>
        <v>0</v>
      </c>
      <c r="AN193" s="638">
        <f t="shared" si="292"/>
        <v>0</v>
      </c>
      <c r="AO193" s="638">
        <f t="shared" si="293"/>
        <v>0</v>
      </c>
      <c r="AP193" s="638">
        <f t="shared" si="294"/>
        <v>0</v>
      </c>
      <c r="AQ193" s="638">
        <f t="shared" si="295"/>
        <v>0</v>
      </c>
      <c r="AR193" s="638">
        <f t="shared" si="296"/>
        <v>0</v>
      </c>
      <c r="AS193" s="639">
        <f t="shared" si="297"/>
        <v>12000</v>
      </c>
      <c r="AT193" s="638">
        <f t="shared" si="298"/>
        <v>0</v>
      </c>
      <c r="AU193" s="638">
        <f t="shared" si="299"/>
        <v>0</v>
      </c>
      <c r="AV193" s="638">
        <f t="shared" si="307"/>
        <v>360</v>
      </c>
      <c r="AW193" s="638">
        <f t="shared" si="300"/>
        <v>0</v>
      </c>
      <c r="AX193" s="638">
        <f t="shared" si="300"/>
        <v>0</v>
      </c>
      <c r="AY193" s="638">
        <f t="shared" si="300"/>
        <v>0</v>
      </c>
      <c r="AZ193" s="638">
        <f t="shared" si="300"/>
        <v>0</v>
      </c>
      <c r="BA193" s="638">
        <f t="shared" si="300"/>
        <v>0</v>
      </c>
      <c r="BB193" s="638">
        <f t="shared" si="300"/>
        <v>0</v>
      </c>
      <c r="BC193" s="638">
        <f t="shared" si="300"/>
        <v>0</v>
      </c>
      <c r="BD193" s="638">
        <f t="shared" si="300"/>
        <v>0</v>
      </c>
      <c r="BE193" s="638">
        <f t="shared" si="300"/>
        <v>0</v>
      </c>
      <c r="BF193" s="582">
        <f t="shared" si="301"/>
        <v>360</v>
      </c>
      <c r="BG193" s="553">
        <f t="shared" si="302"/>
        <v>2640</v>
      </c>
      <c r="BH193" s="554">
        <f t="shared" si="303"/>
        <v>15000</v>
      </c>
      <c r="BI193" s="555">
        <f t="shared" si="304"/>
        <v>2640</v>
      </c>
      <c r="BJ193" s="483">
        <f t="shared" si="305"/>
        <v>1</v>
      </c>
      <c r="BK193" s="769">
        <f t="shared" si="306"/>
        <v>9</v>
      </c>
      <c r="BL193" s="556"/>
      <c r="BM193" s="737"/>
      <c r="BN193" s="556"/>
      <c r="BO193" s="672"/>
      <c r="BP193" s="556"/>
      <c r="BQ193" s="556"/>
      <c r="BR193" s="556"/>
      <c r="BS193" s="672"/>
      <c r="BT193" s="556"/>
      <c r="BU193" s="556"/>
      <c r="BV193" s="556"/>
      <c r="BW193" s="672"/>
      <c r="BX193" s="556"/>
      <c r="BY193" s="556"/>
      <c r="BZ193" s="556"/>
      <c r="CA193" s="672"/>
      <c r="CB193" s="556"/>
      <c r="CC193" s="556"/>
      <c r="CD193" s="556"/>
      <c r="CE193" s="672"/>
      <c r="CF193" s="556"/>
      <c r="CG193" s="556"/>
      <c r="CH193" s="556"/>
      <c r="CI193" s="672"/>
      <c r="CJ193" s="556"/>
      <c r="CK193" s="556"/>
      <c r="CL193" s="556"/>
      <c r="CM193" s="672"/>
      <c r="CN193" s="556"/>
      <c r="CO193" s="556"/>
      <c r="CP193" s="556"/>
      <c r="CQ193" s="672"/>
      <c r="CR193" s="556"/>
      <c r="CS193" s="556"/>
      <c r="CT193" s="556"/>
      <c r="CU193" s="557"/>
      <c r="CV193" s="557"/>
      <c r="CW193" s="557"/>
      <c r="CX193" s="557"/>
      <c r="CY193" s="557"/>
      <c r="CZ193" s="557"/>
      <c r="DA193" s="557"/>
      <c r="DB193" s="557"/>
      <c r="DC193" s="557"/>
      <c r="DD193" s="557"/>
      <c r="DE193" s="557"/>
    </row>
    <row r="194" spans="1:109" s="558" customFormat="1" ht="24.75" customHeight="1" x14ac:dyDescent="0.2">
      <c r="A194" s="546"/>
      <c r="B194" s="448" t="s">
        <v>357</v>
      </c>
      <c r="C194" s="547" t="s">
        <v>65</v>
      </c>
      <c r="D194" s="759">
        <v>1</v>
      </c>
      <c r="E194" s="548"/>
      <c r="F194" s="549"/>
      <c r="G194" s="548">
        <v>1</v>
      </c>
      <c r="H194" s="548"/>
      <c r="I194" s="788"/>
      <c r="J194" s="788"/>
      <c r="K194" s="549"/>
      <c r="L194" s="549"/>
      <c r="M194" s="549"/>
      <c r="N194" s="549"/>
      <c r="O194" s="549"/>
      <c r="P194" s="549"/>
      <c r="Q194" s="550">
        <f t="shared" si="283"/>
        <v>1</v>
      </c>
      <c r="R194" s="760" t="s">
        <v>53</v>
      </c>
      <c r="S194" s="447">
        <v>16995</v>
      </c>
      <c r="T194" s="738"/>
      <c r="U194" s="736"/>
      <c r="V194" s="738">
        <v>15000</v>
      </c>
      <c r="W194" s="738"/>
      <c r="X194" s="736"/>
      <c r="Y194" s="736"/>
      <c r="Z194" s="736"/>
      <c r="AA194" s="736"/>
      <c r="AB194" s="736"/>
      <c r="AC194" s="736"/>
      <c r="AD194" s="736"/>
      <c r="AE194" s="736"/>
      <c r="AF194" s="477">
        <f t="shared" si="284"/>
        <v>16995</v>
      </c>
      <c r="AG194" s="638">
        <f t="shared" si="285"/>
        <v>0</v>
      </c>
      <c r="AH194" s="638">
        <f t="shared" si="286"/>
        <v>0</v>
      </c>
      <c r="AI194" s="638">
        <f t="shared" si="287"/>
        <v>15000</v>
      </c>
      <c r="AJ194" s="638">
        <f t="shared" si="288"/>
        <v>0</v>
      </c>
      <c r="AK194" s="638">
        <f t="shared" si="289"/>
        <v>0</v>
      </c>
      <c r="AL194" s="638">
        <f t="shared" si="290"/>
        <v>0</v>
      </c>
      <c r="AM194" s="638">
        <f t="shared" si="291"/>
        <v>0</v>
      </c>
      <c r="AN194" s="638">
        <f t="shared" si="292"/>
        <v>0</v>
      </c>
      <c r="AO194" s="638">
        <f t="shared" si="293"/>
        <v>0</v>
      </c>
      <c r="AP194" s="638">
        <f t="shared" si="294"/>
        <v>0</v>
      </c>
      <c r="AQ194" s="638">
        <f t="shared" si="295"/>
        <v>0</v>
      </c>
      <c r="AR194" s="638">
        <f t="shared" si="296"/>
        <v>0</v>
      </c>
      <c r="AS194" s="639">
        <f t="shared" si="297"/>
        <v>15000</v>
      </c>
      <c r="AT194" s="638">
        <f t="shared" si="298"/>
        <v>0</v>
      </c>
      <c r="AU194" s="638">
        <f t="shared" si="299"/>
        <v>0</v>
      </c>
      <c r="AV194" s="638">
        <f t="shared" si="307"/>
        <v>450</v>
      </c>
      <c r="AW194" s="638">
        <f t="shared" si="300"/>
        <v>0</v>
      </c>
      <c r="AX194" s="638">
        <f t="shared" si="300"/>
        <v>0</v>
      </c>
      <c r="AY194" s="638">
        <f t="shared" si="300"/>
        <v>0</v>
      </c>
      <c r="AZ194" s="638">
        <f t="shared" si="300"/>
        <v>0</v>
      </c>
      <c r="BA194" s="638">
        <f t="shared" si="300"/>
        <v>0</v>
      </c>
      <c r="BB194" s="638">
        <f t="shared" si="300"/>
        <v>0</v>
      </c>
      <c r="BC194" s="638">
        <f t="shared" si="300"/>
        <v>0</v>
      </c>
      <c r="BD194" s="638">
        <f t="shared" si="300"/>
        <v>0</v>
      </c>
      <c r="BE194" s="638">
        <f t="shared" si="300"/>
        <v>0</v>
      </c>
      <c r="BF194" s="582">
        <f t="shared" si="301"/>
        <v>450</v>
      </c>
      <c r="BG194" s="553">
        <f t="shared" si="302"/>
        <v>1545</v>
      </c>
      <c r="BH194" s="554">
        <f t="shared" si="303"/>
        <v>16995</v>
      </c>
      <c r="BI194" s="555">
        <f t="shared" si="304"/>
        <v>1545</v>
      </c>
      <c r="BJ194" s="483">
        <f t="shared" si="305"/>
        <v>1</v>
      </c>
      <c r="BK194" s="769">
        <f t="shared" si="306"/>
        <v>10</v>
      </c>
      <c r="BL194" s="556"/>
      <c r="BM194" s="557"/>
      <c r="BN194" s="556"/>
      <c r="BO194" s="672"/>
      <c r="BP194" s="556"/>
      <c r="BQ194" s="556"/>
      <c r="BR194" s="556"/>
      <c r="BS194" s="672"/>
      <c r="BT194" s="556"/>
      <c r="BU194" s="556"/>
      <c r="BV194" s="556"/>
      <c r="BW194" s="672"/>
      <c r="BX194" s="556"/>
      <c r="BY194" s="556"/>
      <c r="BZ194" s="556"/>
      <c r="CA194" s="672"/>
      <c r="CB194" s="556"/>
      <c r="CC194" s="556"/>
      <c r="CD194" s="556"/>
      <c r="CE194" s="672"/>
      <c r="CF194" s="556"/>
      <c r="CG194" s="556"/>
      <c r="CH194" s="556"/>
      <c r="CI194" s="672"/>
      <c r="CJ194" s="556"/>
      <c r="CK194" s="556"/>
      <c r="CL194" s="556"/>
      <c r="CM194" s="672"/>
      <c r="CN194" s="556"/>
      <c r="CO194" s="556"/>
      <c r="CP194" s="556"/>
      <c r="CQ194" s="672"/>
      <c r="CR194" s="556"/>
      <c r="CS194" s="556"/>
      <c r="CT194" s="556"/>
      <c r="CU194" s="557"/>
      <c r="CV194" s="557"/>
      <c r="CW194" s="557"/>
      <c r="CX194" s="557"/>
      <c r="CY194" s="557"/>
      <c r="CZ194" s="557"/>
      <c r="DA194" s="557"/>
      <c r="DB194" s="557"/>
      <c r="DC194" s="557"/>
      <c r="DD194" s="557"/>
      <c r="DE194" s="557"/>
    </row>
    <row r="195" spans="1:109" s="558" customFormat="1" ht="24.75" customHeight="1" x14ac:dyDescent="0.2">
      <c r="A195" s="546"/>
      <c r="B195" s="448" t="s">
        <v>397</v>
      </c>
      <c r="C195" s="547" t="s">
        <v>65</v>
      </c>
      <c r="D195" s="436">
        <v>2</v>
      </c>
      <c r="E195" s="548"/>
      <c r="F195" s="549"/>
      <c r="G195" s="632">
        <v>2</v>
      </c>
      <c r="H195" s="549"/>
      <c r="I195" s="788"/>
      <c r="J195" s="788"/>
      <c r="K195" s="549"/>
      <c r="L195" s="549"/>
      <c r="M195" s="549"/>
      <c r="N195" s="549"/>
      <c r="O195" s="549"/>
      <c r="P195" s="549"/>
      <c r="Q195" s="550">
        <f t="shared" si="283"/>
        <v>2</v>
      </c>
      <c r="R195" s="437" t="s">
        <v>8</v>
      </c>
      <c r="S195" s="438">
        <v>350000</v>
      </c>
      <c r="T195" s="738"/>
      <c r="U195" s="736"/>
      <c r="V195" s="736">
        <v>350000</v>
      </c>
      <c r="W195" s="736"/>
      <c r="X195" s="736"/>
      <c r="Y195" s="736"/>
      <c r="Z195" s="736"/>
      <c r="AA195" s="736"/>
      <c r="AB195" s="736"/>
      <c r="AC195" s="736"/>
      <c r="AD195" s="736"/>
      <c r="AE195" s="736"/>
      <c r="AF195" s="477">
        <f t="shared" si="284"/>
        <v>700000</v>
      </c>
      <c r="AG195" s="638">
        <f t="shared" si="285"/>
        <v>0</v>
      </c>
      <c r="AH195" s="638">
        <f t="shared" si="286"/>
        <v>0</v>
      </c>
      <c r="AI195" s="638">
        <f t="shared" si="287"/>
        <v>700000</v>
      </c>
      <c r="AJ195" s="638">
        <f t="shared" si="288"/>
        <v>0</v>
      </c>
      <c r="AK195" s="638">
        <f t="shared" si="289"/>
        <v>0</v>
      </c>
      <c r="AL195" s="638">
        <f t="shared" si="290"/>
        <v>0</v>
      </c>
      <c r="AM195" s="638">
        <f t="shared" si="291"/>
        <v>0</v>
      </c>
      <c r="AN195" s="638">
        <f t="shared" si="292"/>
        <v>0</v>
      </c>
      <c r="AO195" s="638">
        <f t="shared" si="293"/>
        <v>0</v>
      </c>
      <c r="AP195" s="638">
        <f t="shared" si="294"/>
        <v>0</v>
      </c>
      <c r="AQ195" s="638">
        <f t="shared" si="295"/>
        <v>0</v>
      </c>
      <c r="AR195" s="638">
        <f t="shared" si="296"/>
        <v>0</v>
      </c>
      <c r="AS195" s="639">
        <f t="shared" si="297"/>
        <v>700000</v>
      </c>
      <c r="AT195" s="638">
        <f t="shared" si="298"/>
        <v>0</v>
      </c>
      <c r="AU195" s="638">
        <f t="shared" si="299"/>
        <v>0</v>
      </c>
      <c r="AV195" s="638"/>
      <c r="AW195" s="638">
        <f t="shared" si="300"/>
        <v>0</v>
      </c>
      <c r="AX195" s="638">
        <f t="shared" si="300"/>
        <v>0</v>
      </c>
      <c r="AY195" s="638">
        <f t="shared" si="300"/>
        <v>0</v>
      </c>
      <c r="AZ195" s="638">
        <f t="shared" si="300"/>
        <v>0</v>
      </c>
      <c r="BA195" s="638">
        <f t="shared" si="300"/>
        <v>0</v>
      </c>
      <c r="BB195" s="638">
        <f t="shared" si="300"/>
        <v>0</v>
      </c>
      <c r="BC195" s="638">
        <f t="shared" si="300"/>
        <v>0</v>
      </c>
      <c r="BD195" s="638">
        <f t="shared" si="300"/>
        <v>0</v>
      </c>
      <c r="BE195" s="638">
        <f t="shared" si="300"/>
        <v>0</v>
      </c>
      <c r="BF195" s="582">
        <f t="shared" si="301"/>
        <v>0</v>
      </c>
      <c r="BG195" s="553">
        <f t="shared" si="302"/>
        <v>0</v>
      </c>
      <c r="BH195" s="554">
        <f t="shared" si="303"/>
        <v>700000</v>
      </c>
      <c r="BI195" s="555">
        <f t="shared" si="304"/>
        <v>0</v>
      </c>
      <c r="BJ195" s="483">
        <f t="shared" si="305"/>
        <v>1</v>
      </c>
      <c r="BK195" s="769">
        <f t="shared" si="306"/>
        <v>11</v>
      </c>
      <c r="BL195" s="556"/>
      <c r="BM195" s="557"/>
      <c r="BN195" s="556"/>
      <c r="BO195" s="672"/>
      <c r="BP195" s="556"/>
      <c r="BQ195" s="556"/>
      <c r="BR195" s="556"/>
      <c r="BS195" s="672"/>
      <c r="BT195" s="556"/>
      <c r="BU195" s="556"/>
      <c r="BV195" s="556"/>
      <c r="BW195" s="672"/>
      <c r="BX195" s="556"/>
      <c r="BY195" s="556"/>
      <c r="BZ195" s="556"/>
      <c r="CA195" s="672"/>
      <c r="CB195" s="556"/>
      <c r="CC195" s="556"/>
      <c r="CD195" s="556"/>
      <c r="CE195" s="672"/>
      <c r="CF195" s="556"/>
      <c r="CG195" s="556"/>
      <c r="CH195" s="556"/>
      <c r="CI195" s="672"/>
      <c r="CJ195" s="556"/>
      <c r="CK195" s="556"/>
      <c r="CL195" s="556"/>
      <c r="CM195" s="672"/>
      <c r="CN195" s="556"/>
      <c r="CO195" s="556"/>
      <c r="CP195" s="556"/>
      <c r="CQ195" s="672"/>
      <c r="CR195" s="556"/>
      <c r="CS195" s="556"/>
      <c r="CT195" s="556"/>
      <c r="CU195" s="557"/>
      <c r="CV195" s="557"/>
      <c r="CW195" s="557"/>
      <c r="CX195" s="557"/>
      <c r="CY195" s="557"/>
      <c r="CZ195" s="557"/>
      <c r="DA195" s="557"/>
      <c r="DB195" s="557"/>
      <c r="DC195" s="557"/>
      <c r="DD195" s="557"/>
      <c r="DE195" s="557"/>
    </row>
    <row r="196" spans="1:109" s="558" customFormat="1" ht="24.75" customHeight="1" x14ac:dyDescent="0.2">
      <c r="A196" s="546"/>
      <c r="B196" s="762" t="s">
        <v>398</v>
      </c>
      <c r="C196" s="547" t="s">
        <v>65</v>
      </c>
      <c r="D196" s="436">
        <v>19</v>
      </c>
      <c r="E196" s="548"/>
      <c r="F196" s="549">
        <v>3</v>
      </c>
      <c r="G196" s="632">
        <v>16</v>
      </c>
      <c r="H196" s="549"/>
      <c r="I196" s="788"/>
      <c r="J196" s="788"/>
      <c r="K196" s="549"/>
      <c r="L196" s="549"/>
      <c r="M196" s="549"/>
      <c r="N196" s="549"/>
      <c r="O196" s="549"/>
      <c r="P196" s="549"/>
      <c r="Q196" s="550">
        <f t="shared" si="283"/>
        <v>19</v>
      </c>
      <c r="R196" s="437" t="s">
        <v>105</v>
      </c>
      <c r="S196" s="438">
        <v>100000</v>
      </c>
      <c r="T196" s="738"/>
      <c r="U196" s="736">
        <v>50000</v>
      </c>
      <c r="V196" s="736">
        <v>100000</v>
      </c>
      <c r="W196" s="736"/>
      <c r="X196" s="736"/>
      <c r="Y196" s="736"/>
      <c r="Z196" s="736"/>
      <c r="AA196" s="736"/>
      <c r="AB196" s="736"/>
      <c r="AC196" s="736"/>
      <c r="AD196" s="736"/>
      <c r="AE196" s="736"/>
      <c r="AF196" s="477">
        <f t="shared" si="284"/>
        <v>1900000</v>
      </c>
      <c r="AG196" s="638">
        <f t="shared" si="285"/>
        <v>0</v>
      </c>
      <c r="AH196" s="638">
        <f t="shared" si="286"/>
        <v>150000</v>
      </c>
      <c r="AI196" s="638">
        <f t="shared" si="287"/>
        <v>1600000</v>
      </c>
      <c r="AJ196" s="638">
        <f t="shared" si="288"/>
        <v>0</v>
      </c>
      <c r="AK196" s="638">
        <f t="shared" si="289"/>
        <v>0</v>
      </c>
      <c r="AL196" s="638">
        <f t="shared" si="290"/>
        <v>0</v>
      </c>
      <c r="AM196" s="638">
        <f t="shared" si="291"/>
        <v>0</v>
      </c>
      <c r="AN196" s="638">
        <f t="shared" si="292"/>
        <v>0</v>
      </c>
      <c r="AO196" s="638">
        <f t="shared" si="293"/>
        <v>0</v>
      </c>
      <c r="AP196" s="638">
        <f t="shared" si="294"/>
        <v>0</v>
      </c>
      <c r="AQ196" s="638">
        <f t="shared" si="295"/>
        <v>0</v>
      </c>
      <c r="AR196" s="638">
        <f t="shared" si="296"/>
        <v>0</v>
      </c>
      <c r="AS196" s="639">
        <f t="shared" si="297"/>
        <v>1750000</v>
      </c>
      <c r="AT196" s="638">
        <f t="shared" si="298"/>
        <v>0</v>
      </c>
      <c r="AU196" s="638"/>
      <c r="AV196" s="638"/>
      <c r="AW196" s="638">
        <f t="shared" si="300"/>
        <v>0</v>
      </c>
      <c r="AX196" s="638">
        <f t="shared" si="300"/>
        <v>0</v>
      </c>
      <c r="AY196" s="638">
        <f t="shared" si="300"/>
        <v>0</v>
      </c>
      <c r="AZ196" s="638">
        <f t="shared" si="300"/>
        <v>0</v>
      </c>
      <c r="BA196" s="638">
        <f t="shared" si="300"/>
        <v>0</v>
      </c>
      <c r="BB196" s="638">
        <f t="shared" si="300"/>
        <v>0</v>
      </c>
      <c r="BC196" s="638">
        <f t="shared" si="300"/>
        <v>0</v>
      </c>
      <c r="BD196" s="638">
        <f t="shared" si="300"/>
        <v>0</v>
      </c>
      <c r="BE196" s="638">
        <f t="shared" si="300"/>
        <v>0</v>
      </c>
      <c r="BF196" s="582">
        <f t="shared" si="301"/>
        <v>0</v>
      </c>
      <c r="BG196" s="553">
        <f t="shared" si="302"/>
        <v>150000</v>
      </c>
      <c r="BH196" s="554">
        <f t="shared" si="303"/>
        <v>1900000</v>
      </c>
      <c r="BI196" s="555">
        <f t="shared" si="304"/>
        <v>150000</v>
      </c>
      <c r="BJ196" s="483">
        <f t="shared" si="305"/>
        <v>1</v>
      </c>
      <c r="BK196" s="769">
        <f t="shared" si="306"/>
        <v>12</v>
      </c>
      <c r="BL196" s="556"/>
      <c r="BM196" s="557"/>
      <c r="BN196" s="556"/>
      <c r="BO196" s="672"/>
      <c r="BP196" s="556"/>
      <c r="BQ196" s="556"/>
      <c r="BR196" s="556"/>
      <c r="BS196" s="672"/>
      <c r="BT196" s="556"/>
      <c r="BU196" s="556"/>
      <c r="BV196" s="556"/>
      <c r="BW196" s="672"/>
      <c r="BX196" s="556"/>
      <c r="BY196" s="556"/>
      <c r="BZ196" s="556"/>
      <c r="CA196" s="672"/>
      <c r="CB196" s="556"/>
      <c r="CC196" s="556"/>
      <c r="CD196" s="556"/>
      <c r="CE196" s="672"/>
      <c r="CF196" s="556"/>
      <c r="CG196" s="556"/>
      <c r="CH196" s="556"/>
      <c r="CI196" s="672"/>
      <c r="CJ196" s="556"/>
      <c r="CK196" s="556"/>
      <c r="CL196" s="556"/>
      <c r="CM196" s="672"/>
      <c r="CN196" s="556"/>
      <c r="CO196" s="556"/>
      <c r="CP196" s="556"/>
      <c r="CQ196" s="672"/>
      <c r="CR196" s="556"/>
      <c r="CS196" s="556"/>
      <c r="CT196" s="556"/>
      <c r="CU196" s="557"/>
      <c r="CV196" s="557"/>
      <c r="CW196" s="557"/>
      <c r="CX196" s="557"/>
      <c r="CY196" s="557"/>
      <c r="CZ196" s="557"/>
      <c r="DA196" s="557"/>
      <c r="DB196" s="557"/>
      <c r="DC196" s="557"/>
      <c r="DD196" s="557"/>
      <c r="DE196" s="557"/>
    </row>
    <row r="197" spans="1:109" s="558" customFormat="1" ht="24.75" customHeight="1" x14ac:dyDescent="0.2">
      <c r="A197" s="546"/>
      <c r="B197" s="442" t="s">
        <v>399</v>
      </c>
      <c r="C197" s="547"/>
      <c r="D197" s="436"/>
      <c r="E197" s="548"/>
      <c r="F197" s="549"/>
      <c r="G197" s="632"/>
      <c r="H197" s="549"/>
      <c r="I197" s="788"/>
      <c r="J197" s="788"/>
      <c r="K197" s="549"/>
      <c r="L197" s="549"/>
      <c r="M197" s="549"/>
      <c r="N197" s="549"/>
      <c r="O197" s="549"/>
      <c r="P197" s="549"/>
      <c r="Q197" s="550"/>
      <c r="R197" s="437"/>
      <c r="S197" s="438"/>
      <c r="T197" s="738"/>
      <c r="U197" s="736"/>
      <c r="V197" s="736"/>
      <c r="W197" s="736"/>
      <c r="X197" s="736"/>
      <c r="Y197" s="736"/>
      <c r="Z197" s="736"/>
      <c r="AA197" s="736"/>
      <c r="AB197" s="736"/>
      <c r="AC197" s="736"/>
      <c r="AD197" s="736"/>
      <c r="AE197" s="736"/>
      <c r="AF197" s="561">
        <f>SUM(S197*E197)</f>
        <v>0</v>
      </c>
      <c r="AG197" s="704">
        <f t="shared" si="285"/>
        <v>0</v>
      </c>
      <c r="AH197" s="704">
        <f t="shared" si="286"/>
        <v>0</v>
      </c>
      <c r="AI197" s="704">
        <f t="shared" si="287"/>
        <v>0</v>
      </c>
      <c r="AJ197" s="704">
        <f t="shared" si="288"/>
        <v>0</v>
      </c>
      <c r="AK197" s="704">
        <f t="shared" si="289"/>
        <v>0</v>
      </c>
      <c r="AL197" s="704">
        <f t="shared" si="290"/>
        <v>0</v>
      </c>
      <c r="AM197" s="704">
        <f t="shared" si="291"/>
        <v>0</v>
      </c>
      <c r="AN197" s="704">
        <f t="shared" si="292"/>
        <v>0</v>
      </c>
      <c r="AO197" s="704">
        <f t="shared" si="293"/>
        <v>0</v>
      </c>
      <c r="AP197" s="704">
        <f t="shared" si="294"/>
        <v>0</v>
      </c>
      <c r="AQ197" s="704">
        <f t="shared" si="295"/>
        <v>0</v>
      </c>
      <c r="AR197" s="704">
        <f t="shared" si="296"/>
        <v>0</v>
      </c>
      <c r="AS197" s="763">
        <f t="shared" si="297"/>
        <v>0</v>
      </c>
      <c r="AT197" s="704">
        <f t="shared" ref="AT197:BE197" si="308">AG197*R197</f>
        <v>0</v>
      </c>
      <c r="AU197" s="704">
        <f t="shared" si="308"/>
        <v>0</v>
      </c>
      <c r="AV197" s="704">
        <f t="shared" si="308"/>
        <v>0</v>
      </c>
      <c r="AW197" s="704">
        <f t="shared" si="308"/>
        <v>0</v>
      </c>
      <c r="AX197" s="704">
        <f t="shared" si="308"/>
        <v>0</v>
      </c>
      <c r="AY197" s="704">
        <f t="shared" si="308"/>
        <v>0</v>
      </c>
      <c r="AZ197" s="704">
        <f t="shared" si="308"/>
        <v>0</v>
      </c>
      <c r="BA197" s="704">
        <f t="shared" si="308"/>
        <v>0</v>
      </c>
      <c r="BB197" s="704">
        <f t="shared" si="308"/>
        <v>0</v>
      </c>
      <c r="BC197" s="704">
        <f t="shared" si="308"/>
        <v>0</v>
      </c>
      <c r="BD197" s="704">
        <f t="shared" si="308"/>
        <v>0</v>
      </c>
      <c r="BE197" s="704">
        <f t="shared" si="308"/>
        <v>0</v>
      </c>
      <c r="BF197" s="553">
        <f>AS197*4%</f>
        <v>0</v>
      </c>
      <c r="BG197" s="553">
        <f t="shared" si="302"/>
        <v>0</v>
      </c>
      <c r="BH197" s="554">
        <f t="shared" si="303"/>
        <v>0</v>
      </c>
      <c r="BI197" s="555">
        <f t="shared" si="304"/>
        <v>0</v>
      </c>
      <c r="BJ197" s="483"/>
      <c r="BK197" s="769"/>
      <c r="BL197" s="556"/>
      <c r="BM197" s="557"/>
      <c r="BN197" s="556"/>
      <c r="BO197" s="672"/>
      <c r="BP197" s="556"/>
      <c r="BQ197" s="556"/>
      <c r="BR197" s="556"/>
      <c r="BS197" s="672"/>
      <c r="BT197" s="556"/>
      <c r="BU197" s="556"/>
      <c r="BV197" s="556"/>
      <c r="BW197" s="672"/>
      <c r="BX197" s="556"/>
      <c r="BY197" s="556"/>
      <c r="BZ197" s="556"/>
      <c r="CA197" s="672"/>
      <c r="CB197" s="556"/>
      <c r="CC197" s="556"/>
      <c r="CD197" s="556"/>
      <c r="CE197" s="672"/>
      <c r="CF197" s="556"/>
      <c r="CG197" s="556"/>
      <c r="CH197" s="556"/>
      <c r="CI197" s="672"/>
      <c r="CJ197" s="556"/>
      <c r="CK197" s="556"/>
      <c r="CL197" s="556"/>
      <c r="CM197" s="672"/>
      <c r="CN197" s="556"/>
      <c r="CO197" s="556"/>
      <c r="CP197" s="556"/>
      <c r="CQ197" s="672"/>
      <c r="CR197" s="556"/>
      <c r="CS197" s="556"/>
      <c r="CT197" s="556"/>
      <c r="CU197" s="557"/>
      <c r="CV197" s="557"/>
      <c r="CW197" s="557"/>
      <c r="CX197" s="557"/>
      <c r="CY197" s="557"/>
      <c r="CZ197" s="557"/>
      <c r="DA197" s="557"/>
      <c r="DB197" s="557"/>
      <c r="DC197" s="557"/>
      <c r="DD197" s="557"/>
      <c r="DE197" s="557"/>
    </row>
    <row r="198" spans="1:109" s="558" customFormat="1" ht="24.75" customHeight="1" x14ac:dyDescent="0.2">
      <c r="A198" s="546"/>
      <c r="B198" s="435" t="s">
        <v>400</v>
      </c>
      <c r="C198" s="547" t="s">
        <v>65</v>
      </c>
      <c r="D198" s="436">
        <v>200</v>
      </c>
      <c r="E198" s="548"/>
      <c r="F198" s="549"/>
      <c r="G198" s="632">
        <v>200</v>
      </c>
      <c r="H198" s="549"/>
      <c r="I198" s="788"/>
      <c r="J198" s="788"/>
      <c r="K198" s="549"/>
      <c r="L198" s="549"/>
      <c r="M198" s="549"/>
      <c r="N198" s="549"/>
      <c r="O198" s="549"/>
      <c r="P198" s="549"/>
      <c r="Q198" s="550">
        <f>SUM(E198:P198)</f>
        <v>200</v>
      </c>
      <c r="R198" s="760" t="s">
        <v>96</v>
      </c>
      <c r="S198" s="447">
        <v>24200</v>
      </c>
      <c r="T198" s="738"/>
      <c r="U198" s="736"/>
      <c r="V198" s="736">
        <v>22000</v>
      </c>
      <c r="W198" s="736"/>
      <c r="X198" s="736"/>
      <c r="Y198" s="736"/>
      <c r="Z198" s="736"/>
      <c r="AA198" s="736"/>
      <c r="AB198" s="736"/>
      <c r="AC198" s="736"/>
      <c r="AD198" s="736"/>
      <c r="AE198" s="736"/>
      <c r="AF198" s="477">
        <f>SUM(Q198*S198)</f>
        <v>4840000</v>
      </c>
      <c r="AG198" s="638">
        <f t="shared" si="285"/>
        <v>0</v>
      </c>
      <c r="AH198" s="638">
        <f t="shared" si="286"/>
        <v>0</v>
      </c>
      <c r="AI198" s="638">
        <f t="shared" si="287"/>
        <v>4400000</v>
      </c>
      <c r="AJ198" s="638">
        <f t="shared" si="288"/>
        <v>0</v>
      </c>
      <c r="AK198" s="638">
        <f t="shared" si="289"/>
        <v>0</v>
      </c>
      <c r="AL198" s="638">
        <f t="shared" si="290"/>
        <v>0</v>
      </c>
      <c r="AM198" s="638">
        <f t="shared" si="291"/>
        <v>0</v>
      </c>
      <c r="AN198" s="638">
        <f t="shared" si="292"/>
        <v>0</v>
      </c>
      <c r="AO198" s="638">
        <f t="shared" si="293"/>
        <v>0</v>
      </c>
      <c r="AP198" s="638">
        <f t="shared" si="294"/>
        <v>0</v>
      </c>
      <c r="AQ198" s="638">
        <f t="shared" si="295"/>
        <v>0</v>
      </c>
      <c r="AR198" s="638">
        <f t="shared" si="296"/>
        <v>0</v>
      </c>
      <c r="AS198" s="639">
        <f t="shared" si="297"/>
        <v>4400000</v>
      </c>
      <c r="AT198" s="638">
        <f>SUM(AG198*14%)</f>
        <v>0</v>
      </c>
      <c r="AU198" s="638">
        <f>SUM(AH198*14%)</f>
        <v>0</v>
      </c>
      <c r="AV198" s="638">
        <f t="shared" ref="AV198:AX201" si="309">SUM(AI198*4%)</f>
        <v>176000</v>
      </c>
      <c r="AW198" s="638">
        <f t="shared" ref="AW198:BE198" si="310">SUM(AJ198*14%)</f>
        <v>0</v>
      </c>
      <c r="AX198" s="638">
        <f t="shared" si="310"/>
        <v>0</v>
      </c>
      <c r="AY198" s="638">
        <f t="shared" si="310"/>
        <v>0</v>
      </c>
      <c r="AZ198" s="638">
        <f t="shared" si="310"/>
        <v>0</v>
      </c>
      <c r="BA198" s="638">
        <f t="shared" si="310"/>
        <v>0</v>
      </c>
      <c r="BB198" s="638">
        <f t="shared" si="310"/>
        <v>0</v>
      </c>
      <c r="BC198" s="638">
        <f t="shared" si="310"/>
        <v>0</v>
      </c>
      <c r="BD198" s="638">
        <f t="shared" si="310"/>
        <v>0</v>
      </c>
      <c r="BE198" s="638">
        <f t="shared" si="310"/>
        <v>0</v>
      </c>
      <c r="BF198" s="582">
        <f>SUM(AT198:BE198)</f>
        <v>176000</v>
      </c>
      <c r="BG198" s="553">
        <f t="shared" si="302"/>
        <v>264000</v>
      </c>
      <c r="BH198" s="554">
        <f t="shared" si="303"/>
        <v>4840000</v>
      </c>
      <c r="BI198" s="555">
        <f t="shared" si="304"/>
        <v>264000</v>
      </c>
      <c r="BJ198" s="483">
        <f>SUM(Q198/D198)</f>
        <v>1</v>
      </c>
      <c r="BK198" s="769">
        <v>13</v>
      </c>
      <c r="BL198" s="556"/>
      <c r="BM198" s="557"/>
      <c r="BN198" s="556"/>
      <c r="BO198" s="672"/>
      <c r="BP198" s="556"/>
      <c r="BQ198" s="556"/>
      <c r="BR198" s="556"/>
      <c r="BS198" s="672"/>
      <c r="BT198" s="556"/>
      <c r="BU198" s="556"/>
      <c r="BV198" s="556"/>
      <c r="BW198" s="672"/>
      <c r="BX198" s="556"/>
      <c r="BY198" s="556"/>
      <c r="BZ198" s="556"/>
      <c r="CA198" s="672"/>
      <c r="CB198" s="556"/>
      <c r="CC198" s="556"/>
      <c r="CD198" s="556"/>
      <c r="CE198" s="672"/>
      <c r="CF198" s="556"/>
      <c r="CG198" s="556"/>
      <c r="CH198" s="556"/>
      <c r="CI198" s="672"/>
      <c r="CJ198" s="556"/>
      <c r="CK198" s="556"/>
      <c r="CL198" s="556"/>
      <c r="CM198" s="672"/>
      <c r="CN198" s="556"/>
      <c r="CO198" s="556"/>
      <c r="CP198" s="556"/>
      <c r="CQ198" s="672"/>
      <c r="CR198" s="556"/>
      <c r="CS198" s="556"/>
      <c r="CT198" s="556"/>
      <c r="CU198" s="557"/>
      <c r="CV198" s="557"/>
      <c r="CW198" s="557"/>
      <c r="CX198" s="557"/>
      <c r="CY198" s="557"/>
      <c r="CZ198" s="557"/>
      <c r="DA198" s="557"/>
      <c r="DB198" s="557"/>
      <c r="DC198" s="557"/>
      <c r="DD198" s="557"/>
      <c r="DE198" s="557"/>
    </row>
    <row r="199" spans="1:109" s="558" customFormat="1" ht="30.75" customHeight="1" x14ac:dyDescent="0.2">
      <c r="A199" s="546"/>
      <c r="B199" s="764" t="s">
        <v>401</v>
      </c>
      <c r="C199" s="547"/>
      <c r="D199" s="436"/>
      <c r="E199" s="548"/>
      <c r="F199" s="549"/>
      <c r="G199" s="632"/>
      <c r="H199" s="549"/>
      <c r="I199" s="788"/>
      <c r="J199" s="788"/>
      <c r="K199" s="549"/>
      <c r="L199" s="549"/>
      <c r="M199" s="549"/>
      <c r="N199" s="549"/>
      <c r="O199" s="549"/>
      <c r="P199" s="549"/>
      <c r="Q199" s="550"/>
      <c r="R199" s="437"/>
      <c r="S199" s="438"/>
      <c r="T199" s="738"/>
      <c r="U199" s="736"/>
      <c r="V199" s="736"/>
      <c r="W199" s="736"/>
      <c r="X199" s="736"/>
      <c r="Y199" s="736"/>
      <c r="Z199" s="736"/>
      <c r="AA199" s="736"/>
      <c r="AB199" s="736"/>
      <c r="AC199" s="736"/>
      <c r="AD199" s="736"/>
      <c r="AE199" s="736"/>
      <c r="AF199" s="561">
        <f>SUM(S199*E199)</f>
        <v>0</v>
      </c>
      <c r="AG199" s="704">
        <f t="shared" si="285"/>
        <v>0</v>
      </c>
      <c r="AH199" s="704">
        <f t="shared" si="286"/>
        <v>0</v>
      </c>
      <c r="AI199" s="704">
        <f t="shared" si="287"/>
        <v>0</v>
      </c>
      <c r="AJ199" s="704">
        <f t="shared" si="288"/>
        <v>0</v>
      </c>
      <c r="AK199" s="704">
        <f t="shared" si="289"/>
        <v>0</v>
      </c>
      <c r="AL199" s="704">
        <f t="shared" si="290"/>
        <v>0</v>
      </c>
      <c r="AM199" s="704">
        <f t="shared" si="291"/>
        <v>0</v>
      </c>
      <c r="AN199" s="704">
        <f t="shared" si="292"/>
        <v>0</v>
      </c>
      <c r="AO199" s="704">
        <f t="shared" si="293"/>
        <v>0</v>
      </c>
      <c r="AP199" s="704">
        <f t="shared" si="294"/>
        <v>0</v>
      </c>
      <c r="AQ199" s="704">
        <f t="shared" si="295"/>
        <v>0</v>
      </c>
      <c r="AR199" s="704">
        <f t="shared" si="296"/>
        <v>0</v>
      </c>
      <c r="AS199" s="763">
        <f t="shared" si="297"/>
        <v>0</v>
      </c>
      <c r="AT199" s="704">
        <f t="shared" ref="AT199:BE199" si="311">AG199*R199</f>
        <v>0</v>
      </c>
      <c r="AU199" s="704">
        <f t="shared" si="311"/>
        <v>0</v>
      </c>
      <c r="AV199" s="704">
        <f t="shared" si="311"/>
        <v>0</v>
      </c>
      <c r="AW199" s="704">
        <f t="shared" si="311"/>
        <v>0</v>
      </c>
      <c r="AX199" s="704">
        <f t="shared" si="311"/>
        <v>0</v>
      </c>
      <c r="AY199" s="704">
        <f t="shared" si="311"/>
        <v>0</v>
      </c>
      <c r="AZ199" s="704">
        <f t="shared" si="311"/>
        <v>0</v>
      </c>
      <c r="BA199" s="704">
        <f t="shared" si="311"/>
        <v>0</v>
      </c>
      <c r="BB199" s="704">
        <f t="shared" si="311"/>
        <v>0</v>
      </c>
      <c r="BC199" s="704">
        <f t="shared" si="311"/>
        <v>0</v>
      </c>
      <c r="BD199" s="704">
        <f t="shared" si="311"/>
        <v>0</v>
      </c>
      <c r="BE199" s="704">
        <f t="shared" si="311"/>
        <v>0</v>
      </c>
      <c r="BF199" s="553">
        <f>AS199*4%</f>
        <v>0</v>
      </c>
      <c r="BG199" s="553">
        <f t="shared" si="302"/>
        <v>0</v>
      </c>
      <c r="BH199" s="554">
        <f t="shared" si="303"/>
        <v>0</v>
      </c>
      <c r="BI199" s="555">
        <f t="shared" si="304"/>
        <v>0</v>
      </c>
      <c r="BJ199" s="483"/>
      <c r="BK199" s="769"/>
      <c r="BL199" s="556"/>
      <c r="BM199" s="557"/>
      <c r="BN199" s="556"/>
      <c r="BO199" s="672"/>
      <c r="BP199" s="556"/>
      <c r="BQ199" s="556"/>
      <c r="BR199" s="556"/>
      <c r="BS199" s="672"/>
      <c r="BT199" s="556"/>
      <c r="BU199" s="556"/>
      <c r="BV199" s="556"/>
      <c r="BW199" s="672"/>
      <c r="BX199" s="556"/>
      <c r="BY199" s="556"/>
      <c r="BZ199" s="556"/>
      <c r="CA199" s="672"/>
      <c r="CB199" s="556"/>
      <c r="CC199" s="556"/>
      <c r="CD199" s="556"/>
      <c r="CE199" s="672"/>
      <c r="CF199" s="556"/>
      <c r="CG199" s="556"/>
      <c r="CH199" s="556"/>
      <c r="CI199" s="672"/>
      <c r="CJ199" s="556"/>
      <c r="CK199" s="556"/>
      <c r="CL199" s="556"/>
      <c r="CM199" s="672"/>
      <c r="CN199" s="556"/>
      <c r="CO199" s="556"/>
      <c r="CP199" s="556"/>
      <c r="CQ199" s="672"/>
      <c r="CR199" s="556"/>
      <c r="CS199" s="556"/>
      <c r="CT199" s="556"/>
      <c r="CU199" s="557"/>
      <c r="CV199" s="557"/>
      <c r="CW199" s="557"/>
      <c r="CX199" s="557"/>
      <c r="CY199" s="557"/>
      <c r="CZ199" s="557"/>
      <c r="DA199" s="557"/>
      <c r="DB199" s="557"/>
      <c r="DC199" s="557"/>
      <c r="DD199" s="557"/>
      <c r="DE199" s="557"/>
    </row>
    <row r="200" spans="1:109" s="558" customFormat="1" ht="32.25" customHeight="1" x14ac:dyDescent="0.2">
      <c r="A200" s="546"/>
      <c r="B200" s="435" t="s">
        <v>402</v>
      </c>
      <c r="C200" s="547" t="s">
        <v>65</v>
      </c>
      <c r="D200" s="436">
        <v>150</v>
      </c>
      <c r="E200" s="548">
        <v>30</v>
      </c>
      <c r="F200" s="549"/>
      <c r="G200" s="632"/>
      <c r="H200" s="549"/>
      <c r="I200" s="549">
        <v>30</v>
      </c>
      <c r="J200" s="788"/>
      <c r="K200" s="549"/>
      <c r="L200" s="549"/>
      <c r="M200" s="549"/>
      <c r="N200" s="549"/>
      <c r="O200" s="549"/>
      <c r="P200" s="549"/>
      <c r="Q200" s="550">
        <f>SUM(E200:P200)</f>
        <v>60</v>
      </c>
      <c r="R200" s="760" t="s">
        <v>96</v>
      </c>
      <c r="S200" s="449">
        <v>8800</v>
      </c>
      <c r="T200" s="559">
        <v>8000</v>
      </c>
      <c r="U200" s="736"/>
      <c r="V200" s="736"/>
      <c r="W200" s="736"/>
      <c r="X200" s="559">
        <v>8000</v>
      </c>
      <c r="Y200" s="736"/>
      <c r="Z200" s="736"/>
      <c r="AA200" s="736"/>
      <c r="AB200" s="736"/>
      <c r="AC200" s="736"/>
      <c r="AD200" s="736"/>
      <c r="AE200" s="736"/>
      <c r="AF200" s="477">
        <f>SUM(Q200*S200)</f>
        <v>528000</v>
      </c>
      <c r="AG200" s="638">
        <f t="shared" si="285"/>
        <v>240000</v>
      </c>
      <c r="AH200" s="638">
        <f t="shared" si="286"/>
        <v>0</v>
      </c>
      <c r="AI200" s="638">
        <f t="shared" si="287"/>
        <v>0</v>
      </c>
      <c r="AJ200" s="638">
        <f t="shared" si="288"/>
        <v>0</v>
      </c>
      <c r="AK200" s="638">
        <f t="shared" si="289"/>
        <v>240000</v>
      </c>
      <c r="AL200" s="638">
        <f t="shared" si="290"/>
        <v>0</v>
      </c>
      <c r="AM200" s="638">
        <f t="shared" si="291"/>
        <v>0</v>
      </c>
      <c r="AN200" s="638">
        <f t="shared" si="292"/>
        <v>0</v>
      </c>
      <c r="AO200" s="638">
        <f t="shared" si="293"/>
        <v>0</v>
      </c>
      <c r="AP200" s="638">
        <f t="shared" si="294"/>
        <v>0</v>
      </c>
      <c r="AQ200" s="638">
        <f t="shared" si="295"/>
        <v>0</v>
      </c>
      <c r="AR200" s="638">
        <f t="shared" si="296"/>
        <v>0</v>
      </c>
      <c r="AS200" s="639">
        <f t="shared" si="297"/>
        <v>480000</v>
      </c>
      <c r="AT200" s="638">
        <f>SUM(AG200*4%)</f>
        <v>9600</v>
      </c>
      <c r="AU200" s="638">
        <f>SUM(AH200*14%)</f>
        <v>0</v>
      </c>
      <c r="AV200" s="638">
        <f t="shared" ref="AV200:BE202" si="312">SUM(AI200*14%)</f>
        <v>0</v>
      </c>
      <c r="AW200" s="638">
        <f t="shared" si="312"/>
        <v>0</v>
      </c>
      <c r="AX200" s="638">
        <f t="shared" si="309"/>
        <v>9600</v>
      </c>
      <c r="AY200" s="638">
        <f t="shared" si="312"/>
        <v>0</v>
      </c>
      <c r="AZ200" s="638">
        <f t="shared" si="312"/>
        <v>0</v>
      </c>
      <c r="BA200" s="638">
        <f t="shared" si="312"/>
        <v>0</v>
      </c>
      <c r="BB200" s="638">
        <f t="shared" si="312"/>
        <v>0</v>
      </c>
      <c r="BC200" s="638">
        <f t="shared" si="312"/>
        <v>0</v>
      </c>
      <c r="BD200" s="638">
        <f t="shared" si="312"/>
        <v>0</v>
      </c>
      <c r="BE200" s="638">
        <f t="shared" si="312"/>
        <v>0</v>
      </c>
      <c r="BF200" s="582">
        <f>SUM(AT200:BE200)</f>
        <v>19200</v>
      </c>
      <c r="BG200" s="553">
        <f t="shared" si="302"/>
        <v>28800</v>
      </c>
      <c r="BH200" s="554">
        <f t="shared" si="303"/>
        <v>1320000</v>
      </c>
      <c r="BI200" s="555">
        <f t="shared" si="304"/>
        <v>820800</v>
      </c>
      <c r="BJ200" s="483">
        <f>SUM(Q200/D200)</f>
        <v>0.4</v>
      </c>
      <c r="BK200" s="769">
        <v>14</v>
      </c>
      <c r="BL200" s="556"/>
      <c r="BM200" s="737"/>
      <c r="BN200" s="556"/>
      <c r="BO200" s="672"/>
      <c r="BP200" s="556"/>
      <c r="BQ200" s="556"/>
      <c r="BR200" s="556"/>
      <c r="BS200" s="672"/>
      <c r="BT200" s="556"/>
      <c r="BU200" s="556"/>
      <c r="BV200" s="556"/>
      <c r="BW200" s="672"/>
      <c r="BX200" s="556"/>
      <c r="BY200" s="556"/>
      <c r="BZ200" s="556"/>
      <c r="CA200" s="672"/>
      <c r="CB200" s="556"/>
      <c r="CC200" s="556"/>
      <c r="CD200" s="556"/>
      <c r="CE200" s="672"/>
      <c r="CF200" s="556"/>
      <c r="CG200" s="556"/>
      <c r="CH200" s="556"/>
      <c r="CI200" s="672"/>
      <c r="CJ200" s="556"/>
      <c r="CK200" s="556"/>
      <c r="CL200" s="556"/>
      <c r="CM200" s="672"/>
      <c r="CN200" s="556"/>
      <c r="CO200" s="556"/>
      <c r="CP200" s="556"/>
      <c r="CQ200" s="672"/>
      <c r="CR200" s="556"/>
      <c r="CS200" s="556"/>
      <c r="CT200" s="556"/>
      <c r="CU200" s="557"/>
      <c r="CV200" s="557"/>
      <c r="CW200" s="557"/>
      <c r="CX200" s="557"/>
      <c r="CY200" s="557"/>
      <c r="CZ200" s="557"/>
      <c r="DA200" s="557"/>
      <c r="DB200" s="557"/>
      <c r="DC200" s="557"/>
      <c r="DD200" s="557"/>
      <c r="DE200" s="557"/>
    </row>
    <row r="201" spans="1:109" s="558" customFormat="1" ht="32.25" customHeight="1" x14ac:dyDescent="0.2">
      <c r="A201" s="546"/>
      <c r="B201" s="435" t="s">
        <v>403</v>
      </c>
      <c r="C201" s="547" t="s">
        <v>65</v>
      </c>
      <c r="D201" s="436">
        <v>150</v>
      </c>
      <c r="E201" s="548">
        <v>30</v>
      </c>
      <c r="F201" s="549"/>
      <c r="G201" s="632"/>
      <c r="H201" s="549"/>
      <c r="I201" s="549">
        <v>30</v>
      </c>
      <c r="J201" s="788"/>
      <c r="K201" s="549"/>
      <c r="L201" s="549"/>
      <c r="M201" s="549"/>
      <c r="N201" s="549"/>
      <c r="O201" s="549"/>
      <c r="P201" s="549"/>
      <c r="Q201" s="550">
        <f>SUM(E201:P201)</f>
        <v>60</v>
      </c>
      <c r="R201" s="760" t="s">
        <v>96</v>
      </c>
      <c r="S201" s="447">
        <v>24200</v>
      </c>
      <c r="T201" s="559">
        <v>22000</v>
      </c>
      <c r="U201" s="736"/>
      <c r="V201" s="736"/>
      <c r="W201" s="736"/>
      <c r="X201" s="559">
        <v>22000</v>
      </c>
      <c r="Y201" s="736"/>
      <c r="Z201" s="736"/>
      <c r="AA201" s="736"/>
      <c r="AB201" s="736"/>
      <c r="AC201" s="736"/>
      <c r="AD201" s="736"/>
      <c r="AE201" s="736"/>
      <c r="AF201" s="477">
        <f>SUM(Q201*S201)</f>
        <v>1452000</v>
      </c>
      <c r="AG201" s="638">
        <f t="shared" si="285"/>
        <v>660000</v>
      </c>
      <c r="AH201" s="638">
        <f t="shared" si="286"/>
        <v>0</v>
      </c>
      <c r="AI201" s="638">
        <f t="shared" si="287"/>
        <v>0</v>
      </c>
      <c r="AJ201" s="638">
        <f t="shared" si="288"/>
        <v>0</v>
      </c>
      <c r="AK201" s="638">
        <f t="shared" si="289"/>
        <v>660000</v>
      </c>
      <c r="AL201" s="638">
        <f t="shared" si="290"/>
        <v>0</v>
      </c>
      <c r="AM201" s="638">
        <f t="shared" si="291"/>
        <v>0</v>
      </c>
      <c r="AN201" s="638">
        <f t="shared" si="292"/>
        <v>0</v>
      </c>
      <c r="AO201" s="638">
        <f t="shared" si="293"/>
        <v>0</v>
      </c>
      <c r="AP201" s="638">
        <f t="shared" si="294"/>
        <v>0</v>
      </c>
      <c r="AQ201" s="638">
        <f t="shared" si="295"/>
        <v>0</v>
      </c>
      <c r="AR201" s="638">
        <f t="shared" si="296"/>
        <v>0</v>
      </c>
      <c r="AS201" s="639">
        <f t="shared" si="297"/>
        <v>1320000</v>
      </c>
      <c r="AT201" s="638">
        <f>SUM(AG201*4%)</f>
        <v>26400</v>
      </c>
      <c r="AU201" s="638">
        <f>SUM(AH201*14%)</f>
        <v>0</v>
      </c>
      <c r="AV201" s="638">
        <f t="shared" si="312"/>
        <v>0</v>
      </c>
      <c r="AW201" s="638">
        <f t="shared" si="312"/>
        <v>0</v>
      </c>
      <c r="AX201" s="638">
        <f t="shared" si="309"/>
        <v>26400</v>
      </c>
      <c r="AY201" s="638">
        <f t="shared" si="312"/>
        <v>0</v>
      </c>
      <c r="AZ201" s="638">
        <f t="shared" si="312"/>
        <v>0</v>
      </c>
      <c r="BA201" s="638">
        <f t="shared" si="312"/>
        <v>0</v>
      </c>
      <c r="BB201" s="638">
        <f t="shared" si="312"/>
        <v>0</v>
      </c>
      <c r="BC201" s="638">
        <f t="shared" si="312"/>
        <v>0</v>
      </c>
      <c r="BD201" s="638">
        <f t="shared" si="312"/>
        <v>0</v>
      </c>
      <c r="BE201" s="638">
        <f t="shared" si="312"/>
        <v>0</v>
      </c>
      <c r="BF201" s="582">
        <f>SUM(AT201:BE201)</f>
        <v>52800</v>
      </c>
      <c r="BG201" s="553">
        <f t="shared" si="302"/>
        <v>79200</v>
      </c>
      <c r="BH201" s="554">
        <f t="shared" si="303"/>
        <v>3630000</v>
      </c>
      <c r="BI201" s="555">
        <f t="shared" si="304"/>
        <v>2257200</v>
      </c>
      <c r="BJ201" s="483">
        <f>SUM(Q201/D201)</f>
        <v>0.4</v>
      </c>
      <c r="BK201" s="769">
        <f t="shared" si="306"/>
        <v>15</v>
      </c>
      <c r="BL201" s="556"/>
      <c r="BM201" s="737"/>
      <c r="BN201" s="556"/>
      <c r="BO201" s="672"/>
      <c r="BP201" s="556"/>
      <c r="BQ201" s="556"/>
      <c r="BR201" s="556"/>
      <c r="BS201" s="672"/>
      <c r="BT201" s="556"/>
      <c r="BU201" s="556"/>
      <c r="BV201" s="556"/>
      <c r="BW201" s="672"/>
      <c r="BX201" s="556"/>
      <c r="BY201" s="556"/>
      <c r="BZ201" s="556"/>
      <c r="CA201" s="672"/>
      <c r="CB201" s="556"/>
      <c r="CC201" s="556"/>
      <c r="CD201" s="556"/>
      <c r="CE201" s="672"/>
      <c r="CF201" s="556"/>
      <c r="CG201" s="556"/>
      <c r="CH201" s="556"/>
      <c r="CI201" s="672"/>
      <c r="CJ201" s="556"/>
      <c r="CK201" s="556"/>
      <c r="CL201" s="556"/>
      <c r="CM201" s="672"/>
      <c r="CN201" s="556"/>
      <c r="CO201" s="556"/>
      <c r="CP201" s="556"/>
      <c r="CQ201" s="672"/>
      <c r="CR201" s="556"/>
      <c r="CS201" s="556"/>
      <c r="CT201" s="556"/>
      <c r="CU201" s="557"/>
      <c r="CV201" s="557"/>
      <c r="CW201" s="557"/>
      <c r="CX201" s="557"/>
      <c r="CY201" s="557"/>
      <c r="CZ201" s="557"/>
      <c r="DA201" s="557"/>
      <c r="DB201" s="557"/>
      <c r="DC201" s="557"/>
      <c r="DD201" s="557"/>
      <c r="DE201" s="557"/>
    </row>
    <row r="202" spans="1:109" s="558" customFormat="1" ht="24.75" customHeight="1" x14ac:dyDescent="0.2">
      <c r="A202" s="546"/>
      <c r="B202" s="435" t="s">
        <v>219</v>
      </c>
      <c r="C202" s="547" t="s">
        <v>65</v>
      </c>
      <c r="D202" s="436">
        <v>10</v>
      </c>
      <c r="E202" s="548">
        <v>2</v>
      </c>
      <c r="F202" s="549"/>
      <c r="G202" s="632"/>
      <c r="H202" s="549"/>
      <c r="I202" s="549">
        <v>2</v>
      </c>
      <c r="J202" s="788"/>
      <c r="K202" s="549"/>
      <c r="L202" s="549"/>
      <c r="M202" s="549"/>
      <c r="N202" s="549"/>
      <c r="O202" s="549"/>
      <c r="P202" s="549"/>
      <c r="Q202" s="550">
        <f>SUM(E202:P202)</f>
        <v>4</v>
      </c>
      <c r="R202" s="437" t="s">
        <v>55</v>
      </c>
      <c r="S202" s="438">
        <v>35000</v>
      </c>
      <c r="T202" s="559">
        <v>30000</v>
      </c>
      <c r="U202" s="736"/>
      <c r="V202" s="736"/>
      <c r="W202" s="736"/>
      <c r="X202" s="559">
        <v>30000</v>
      </c>
      <c r="Y202" s="736"/>
      <c r="Z202" s="736"/>
      <c r="AA202" s="736"/>
      <c r="AB202" s="736"/>
      <c r="AC202" s="736"/>
      <c r="AD202" s="736"/>
      <c r="AE202" s="736"/>
      <c r="AF202" s="477">
        <f>SUM(Q202*S202)</f>
        <v>140000</v>
      </c>
      <c r="AG202" s="638">
        <f t="shared" si="285"/>
        <v>60000</v>
      </c>
      <c r="AH202" s="638">
        <f t="shared" si="286"/>
        <v>0</v>
      </c>
      <c r="AI202" s="638">
        <f t="shared" si="287"/>
        <v>0</v>
      </c>
      <c r="AJ202" s="638">
        <f t="shared" si="288"/>
        <v>0</v>
      </c>
      <c r="AK202" s="638">
        <f t="shared" si="289"/>
        <v>60000</v>
      </c>
      <c r="AL202" s="638">
        <f t="shared" si="290"/>
        <v>0</v>
      </c>
      <c r="AM202" s="638">
        <f t="shared" si="291"/>
        <v>0</v>
      </c>
      <c r="AN202" s="638">
        <f t="shared" si="292"/>
        <v>0</v>
      </c>
      <c r="AO202" s="638">
        <f t="shared" si="293"/>
        <v>0</v>
      </c>
      <c r="AP202" s="638">
        <f t="shared" si="294"/>
        <v>0</v>
      </c>
      <c r="AQ202" s="638">
        <f t="shared" si="295"/>
        <v>0</v>
      </c>
      <c r="AR202" s="638">
        <f t="shared" si="296"/>
        <v>0</v>
      </c>
      <c r="AS202" s="639">
        <f t="shared" si="297"/>
        <v>120000</v>
      </c>
      <c r="AT202" s="638">
        <f>SUM(AG202*4%)</f>
        <v>2400</v>
      </c>
      <c r="AU202" s="638">
        <f>SUM(AH202*14%)</f>
        <v>0</v>
      </c>
      <c r="AV202" s="638">
        <f t="shared" si="312"/>
        <v>0</v>
      </c>
      <c r="AW202" s="638">
        <f t="shared" si="312"/>
        <v>0</v>
      </c>
      <c r="AX202" s="638">
        <f>SUM(AK202*4%)</f>
        <v>2400</v>
      </c>
      <c r="AY202" s="638">
        <f t="shared" si="312"/>
        <v>0</v>
      </c>
      <c r="AZ202" s="638">
        <f t="shared" si="312"/>
        <v>0</v>
      </c>
      <c r="BA202" s="638">
        <f t="shared" si="312"/>
        <v>0</v>
      </c>
      <c r="BB202" s="638">
        <f t="shared" si="312"/>
        <v>0</v>
      </c>
      <c r="BC202" s="638">
        <f t="shared" si="312"/>
        <v>0</v>
      </c>
      <c r="BD202" s="638">
        <f t="shared" si="312"/>
        <v>0</v>
      </c>
      <c r="BE202" s="638">
        <f t="shared" si="312"/>
        <v>0</v>
      </c>
      <c r="BF202" s="582">
        <f>SUM(AT202:BE202)</f>
        <v>4800</v>
      </c>
      <c r="BG202" s="553">
        <f t="shared" si="302"/>
        <v>15200</v>
      </c>
      <c r="BH202" s="554">
        <f t="shared" si="303"/>
        <v>350000</v>
      </c>
      <c r="BI202" s="555">
        <f t="shared" si="304"/>
        <v>225200</v>
      </c>
      <c r="BJ202" s="483">
        <f>SUM(Q202/D202)</f>
        <v>0.4</v>
      </c>
      <c r="BK202" s="769">
        <f t="shared" si="306"/>
        <v>16</v>
      </c>
      <c r="BL202" s="556"/>
      <c r="BM202" s="737"/>
      <c r="BN202" s="556"/>
      <c r="BO202" s="672"/>
      <c r="BP202" s="556"/>
      <c r="BQ202" s="556"/>
      <c r="BR202" s="556"/>
      <c r="BS202" s="672"/>
      <c r="BT202" s="556"/>
      <c r="BU202" s="556"/>
      <c r="BV202" s="556"/>
      <c r="BW202" s="672"/>
      <c r="BX202" s="556"/>
      <c r="BY202" s="556"/>
      <c r="BZ202" s="556"/>
      <c r="CA202" s="672"/>
      <c r="CB202" s="556"/>
      <c r="CC202" s="556"/>
      <c r="CD202" s="556"/>
      <c r="CE202" s="672"/>
      <c r="CF202" s="556"/>
      <c r="CG202" s="556"/>
      <c r="CH202" s="556"/>
      <c r="CI202" s="672"/>
      <c r="CJ202" s="556"/>
      <c r="CK202" s="556"/>
      <c r="CL202" s="556"/>
      <c r="CM202" s="672"/>
      <c r="CN202" s="556"/>
      <c r="CO202" s="556"/>
      <c r="CP202" s="556"/>
      <c r="CQ202" s="672"/>
      <c r="CR202" s="556"/>
      <c r="CS202" s="556"/>
      <c r="CT202" s="556"/>
      <c r="CU202" s="557"/>
      <c r="CV202" s="557"/>
      <c r="CW202" s="557"/>
      <c r="CX202" s="557"/>
      <c r="CY202" s="557"/>
      <c r="CZ202" s="557"/>
      <c r="DA202" s="557"/>
      <c r="DB202" s="557"/>
      <c r="DC202" s="557"/>
      <c r="DD202" s="557"/>
      <c r="DE202" s="557"/>
    </row>
    <row r="203" spans="1:109" s="558" customFormat="1" ht="32.25" customHeight="1" x14ac:dyDescent="0.2">
      <c r="A203" s="546"/>
      <c r="B203" s="442" t="s">
        <v>404</v>
      </c>
      <c r="C203" s="547"/>
      <c r="D203" s="436"/>
      <c r="E203" s="548"/>
      <c r="F203" s="549"/>
      <c r="G203" s="632"/>
      <c r="H203" s="549"/>
      <c r="I203" s="549"/>
      <c r="J203" s="788"/>
      <c r="K203" s="549"/>
      <c r="L203" s="549"/>
      <c r="M203" s="549"/>
      <c r="N203" s="549"/>
      <c r="O203" s="549"/>
      <c r="P203" s="549"/>
      <c r="Q203" s="550"/>
      <c r="R203" s="437"/>
      <c r="S203" s="438"/>
      <c r="T203" s="559"/>
      <c r="U203" s="736"/>
      <c r="V203" s="736"/>
      <c r="W203" s="736"/>
      <c r="X203" s="736"/>
      <c r="Y203" s="736"/>
      <c r="Z203" s="736"/>
      <c r="AA203" s="736"/>
      <c r="AB203" s="736"/>
      <c r="AC203" s="736"/>
      <c r="AD203" s="736"/>
      <c r="AE203" s="736"/>
      <c r="AF203" s="477">
        <f t="shared" ref="AF203:AF211" si="313">SUM(Q203*S203)</f>
        <v>0</v>
      </c>
      <c r="AG203" s="704">
        <f t="shared" si="285"/>
        <v>0</v>
      </c>
      <c r="AH203" s="704">
        <f t="shared" si="286"/>
        <v>0</v>
      </c>
      <c r="AI203" s="704">
        <f t="shared" si="287"/>
        <v>0</v>
      </c>
      <c r="AJ203" s="704">
        <f t="shared" si="288"/>
        <v>0</v>
      </c>
      <c r="AK203" s="704">
        <f t="shared" si="289"/>
        <v>0</v>
      </c>
      <c r="AL203" s="704">
        <f t="shared" si="290"/>
        <v>0</v>
      </c>
      <c r="AM203" s="704">
        <f t="shared" si="291"/>
        <v>0</v>
      </c>
      <c r="AN203" s="704">
        <f t="shared" si="292"/>
        <v>0</v>
      </c>
      <c r="AO203" s="704">
        <f t="shared" si="293"/>
        <v>0</v>
      </c>
      <c r="AP203" s="704">
        <f t="shared" si="294"/>
        <v>0</v>
      </c>
      <c r="AQ203" s="704">
        <f t="shared" si="295"/>
        <v>0</v>
      </c>
      <c r="AR203" s="704">
        <f t="shared" si="296"/>
        <v>0</v>
      </c>
      <c r="AS203" s="763">
        <f t="shared" si="297"/>
        <v>0</v>
      </c>
      <c r="AT203" s="704">
        <f t="shared" ref="AT203:BE203" si="314">AG203*R203</f>
        <v>0</v>
      </c>
      <c r="AU203" s="704">
        <f t="shared" si="314"/>
        <v>0</v>
      </c>
      <c r="AV203" s="704">
        <f t="shared" si="314"/>
        <v>0</v>
      </c>
      <c r="AW203" s="704">
        <f t="shared" si="314"/>
        <v>0</v>
      </c>
      <c r="AX203" s="704">
        <f t="shared" si="314"/>
        <v>0</v>
      </c>
      <c r="AY203" s="704">
        <f t="shared" si="314"/>
        <v>0</v>
      </c>
      <c r="AZ203" s="704">
        <f t="shared" si="314"/>
        <v>0</v>
      </c>
      <c r="BA203" s="704">
        <f t="shared" si="314"/>
        <v>0</v>
      </c>
      <c r="BB203" s="704">
        <f t="shared" si="314"/>
        <v>0</v>
      </c>
      <c r="BC203" s="704">
        <f t="shared" si="314"/>
        <v>0</v>
      </c>
      <c r="BD203" s="704">
        <f t="shared" si="314"/>
        <v>0</v>
      </c>
      <c r="BE203" s="704">
        <f t="shared" si="314"/>
        <v>0</v>
      </c>
      <c r="BF203" s="553">
        <f>AS203*14%</f>
        <v>0</v>
      </c>
      <c r="BG203" s="553">
        <f t="shared" si="302"/>
        <v>0</v>
      </c>
      <c r="BH203" s="554">
        <f t="shared" si="303"/>
        <v>0</v>
      </c>
      <c r="BI203" s="555">
        <f t="shared" si="304"/>
        <v>0</v>
      </c>
      <c r="BJ203" s="483"/>
      <c r="BK203" s="769"/>
      <c r="BL203" s="556"/>
      <c r="BM203" s="737"/>
      <c r="BN203" s="556"/>
      <c r="BO203" s="672"/>
      <c r="BP203" s="556"/>
      <c r="BQ203" s="556"/>
      <c r="BR203" s="556"/>
      <c r="BS203" s="672"/>
      <c r="BT203" s="556"/>
      <c r="BU203" s="556"/>
      <c r="BV203" s="556"/>
      <c r="BW203" s="672"/>
      <c r="BX203" s="556"/>
      <c r="BY203" s="556"/>
      <c r="BZ203" s="556"/>
      <c r="CA203" s="672"/>
      <c r="CB203" s="556"/>
      <c r="CC203" s="556"/>
      <c r="CD203" s="556"/>
      <c r="CE203" s="672"/>
      <c r="CF203" s="556"/>
      <c r="CG203" s="556"/>
      <c r="CH203" s="556"/>
      <c r="CI203" s="672"/>
      <c r="CJ203" s="556"/>
      <c r="CK203" s="556"/>
      <c r="CL203" s="556"/>
      <c r="CM203" s="672"/>
      <c r="CN203" s="556"/>
      <c r="CO203" s="556"/>
      <c r="CP203" s="556"/>
      <c r="CQ203" s="672"/>
      <c r="CR203" s="556"/>
      <c r="CS203" s="556"/>
      <c r="CT203" s="556"/>
      <c r="CU203" s="557"/>
      <c r="CV203" s="557"/>
      <c r="CW203" s="557"/>
      <c r="CX203" s="557"/>
      <c r="CY203" s="557"/>
      <c r="CZ203" s="557"/>
      <c r="DA203" s="557"/>
      <c r="DB203" s="557"/>
      <c r="DC203" s="557"/>
      <c r="DD203" s="557"/>
      <c r="DE203" s="557"/>
    </row>
    <row r="204" spans="1:109" s="558" customFormat="1" ht="24.75" customHeight="1" x14ac:dyDescent="0.2">
      <c r="A204" s="546"/>
      <c r="B204" s="765" t="s">
        <v>405</v>
      </c>
      <c r="C204" s="547" t="s">
        <v>65</v>
      </c>
      <c r="D204" s="436">
        <v>90</v>
      </c>
      <c r="E204" s="548"/>
      <c r="F204" s="549"/>
      <c r="G204" s="632">
        <v>18</v>
      </c>
      <c r="H204" s="549">
        <v>27</v>
      </c>
      <c r="I204" s="549">
        <v>45</v>
      </c>
      <c r="J204" s="788"/>
      <c r="K204" s="549"/>
      <c r="L204" s="549"/>
      <c r="M204" s="549"/>
      <c r="N204" s="549"/>
      <c r="O204" s="549"/>
      <c r="P204" s="549"/>
      <c r="Q204" s="550">
        <f>SUM(E204:P204)</f>
        <v>90</v>
      </c>
      <c r="R204" s="190" t="s">
        <v>71</v>
      </c>
      <c r="S204" s="449">
        <v>8800</v>
      </c>
      <c r="T204" s="559"/>
      <c r="U204" s="736"/>
      <c r="V204" s="736">
        <v>8000</v>
      </c>
      <c r="W204" s="736">
        <v>8000</v>
      </c>
      <c r="X204" s="736">
        <v>8000</v>
      </c>
      <c r="Y204" s="736"/>
      <c r="Z204" s="736"/>
      <c r="AA204" s="736"/>
      <c r="AB204" s="736"/>
      <c r="AC204" s="736"/>
      <c r="AD204" s="736"/>
      <c r="AE204" s="736"/>
      <c r="AF204" s="477">
        <f t="shared" si="313"/>
        <v>792000</v>
      </c>
      <c r="AG204" s="638">
        <f t="shared" si="285"/>
        <v>0</v>
      </c>
      <c r="AH204" s="638">
        <f t="shared" si="286"/>
        <v>0</v>
      </c>
      <c r="AI204" s="638">
        <f t="shared" si="287"/>
        <v>144000</v>
      </c>
      <c r="AJ204" s="638">
        <f t="shared" si="288"/>
        <v>216000</v>
      </c>
      <c r="AK204" s="638">
        <f t="shared" si="289"/>
        <v>360000</v>
      </c>
      <c r="AL204" s="638">
        <f t="shared" si="290"/>
        <v>0</v>
      </c>
      <c r="AM204" s="638">
        <f t="shared" si="291"/>
        <v>0</v>
      </c>
      <c r="AN204" s="638">
        <f t="shared" si="292"/>
        <v>0</v>
      </c>
      <c r="AO204" s="638">
        <f t="shared" si="293"/>
        <v>0</v>
      </c>
      <c r="AP204" s="638">
        <f t="shared" si="294"/>
        <v>0</v>
      </c>
      <c r="AQ204" s="638">
        <f t="shared" si="295"/>
        <v>0</v>
      </c>
      <c r="AR204" s="638">
        <f t="shared" si="296"/>
        <v>0</v>
      </c>
      <c r="AS204" s="639">
        <f t="shared" si="297"/>
        <v>720000</v>
      </c>
      <c r="AT204" s="638">
        <f>SUM(AG204*14%)</f>
        <v>0</v>
      </c>
      <c r="AU204" s="638">
        <f>SUM(AH204*14%)</f>
        <v>0</v>
      </c>
      <c r="AV204" s="638">
        <f>SUM(AI204*4%)</f>
        <v>5760</v>
      </c>
      <c r="AW204" s="638">
        <f>SUM(AJ204*4%)</f>
        <v>8640</v>
      </c>
      <c r="AX204" s="638">
        <f>SUM(AK204*4%)</f>
        <v>14400</v>
      </c>
      <c r="AY204" s="638">
        <f t="shared" ref="AY204:BE204" si="315">SUM(AL204*14%)</f>
        <v>0</v>
      </c>
      <c r="AZ204" s="638">
        <f t="shared" si="315"/>
        <v>0</v>
      </c>
      <c r="BA204" s="638">
        <f t="shared" si="315"/>
        <v>0</v>
      </c>
      <c r="BB204" s="638">
        <f t="shared" si="315"/>
        <v>0</v>
      </c>
      <c r="BC204" s="638">
        <f t="shared" si="315"/>
        <v>0</v>
      </c>
      <c r="BD204" s="638">
        <f t="shared" si="315"/>
        <v>0</v>
      </c>
      <c r="BE204" s="638">
        <f t="shared" si="315"/>
        <v>0</v>
      </c>
      <c r="BF204" s="582">
        <f>SUM(AT204:BE204)</f>
        <v>28800</v>
      </c>
      <c r="BG204" s="553">
        <f t="shared" si="302"/>
        <v>43200</v>
      </c>
      <c r="BH204" s="554">
        <f t="shared" si="303"/>
        <v>792000</v>
      </c>
      <c r="BI204" s="555">
        <f t="shared" si="304"/>
        <v>43200</v>
      </c>
      <c r="BJ204" s="483">
        <f>SUM(Q204/D204)</f>
        <v>1</v>
      </c>
      <c r="BK204" s="769">
        <v>17</v>
      </c>
      <c r="BL204" s="556"/>
      <c r="BM204" s="737"/>
      <c r="BN204" s="556"/>
      <c r="BO204" s="672"/>
      <c r="BP204" s="556"/>
      <c r="BQ204" s="556"/>
      <c r="BR204" s="556"/>
      <c r="BS204" s="672"/>
      <c r="BT204" s="556"/>
      <c r="BU204" s="556"/>
      <c r="BV204" s="556"/>
      <c r="BW204" s="672"/>
      <c r="BX204" s="556"/>
      <c r="BY204" s="556"/>
      <c r="BZ204" s="556"/>
      <c r="CA204" s="672"/>
      <c r="CB204" s="556"/>
      <c r="CC204" s="556"/>
      <c r="CD204" s="556"/>
      <c r="CE204" s="672"/>
      <c r="CF204" s="556"/>
      <c r="CG204" s="556"/>
      <c r="CH204" s="556"/>
      <c r="CI204" s="672"/>
      <c r="CJ204" s="556"/>
      <c r="CK204" s="556"/>
      <c r="CL204" s="556"/>
      <c r="CM204" s="672"/>
      <c r="CN204" s="556"/>
      <c r="CO204" s="556"/>
      <c r="CP204" s="556"/>
      <c r="CQ204" s="672"/>
      <c r="CR204" s="556"/>
      <c r="CS204" s="556"/>
      <c r="CT204" s="556"/>
      <c r="CU204" s="557"/>
      <c r="CV204" s="557"/>
      <c r="CW204" s="557"/>
      <c r="CX204" s="557"/>
      <c r="CY204" s="557"/>
      <c r="CZ204" s="557"/>
      <c r="DA204" s="557"/>
      <c r="DB204" s="557"/>
      <c r="DC204" s="557"/>
      <c r="DD204" s="557"/>
      <c r="DE204" s="557"/>
    </row>
    <row r="205" spans="1:109" s="558" customFormat="1" ht="32.25" customHeight="1" x14ac:dyDescent="0.2">
      <c r="A205" s="546"/>
      <c r="B205" s="442" t="s">
        <v>406</v>
      </c>
      <c r="C205" s="547" t="s">
        <v>65</v>
      </c>
      <c r="D205" s="436"/>
      <c r="E205" s="548"/>
      <c r="F205" s="549"/>
      <c r="G205" s="632"/>
      <c r="H205" s="549"/>
      <c r="I205" s="549"/>
      <c r="J205" s="788"/>
      <c r="K205" s="549"/>
      <c r="L205" s="549"/>
      <c r="M205" s="549"/>
      <c r="N205" s="549"/>
      <c r="O205" s="549"/>
      <c r="P205" s="549"/>
      <c r="Q205" s="550"/>
      <c r="R205" s="437"/>
      <c r="S205" s="438"/>
      <c r="T205" s="559"/>
      <c r="U205" s="736"/>
      <c r="V205" s="736"/>
      <c r="W205" s="736"/>
      <c r="X205" s="736"/>
      <c r="Y205" s="736"/>
      <c r="Z205" s="736"/>
      <c r="AA205" s="736"/>
      <c r="AB205" s="736"/>
      <c r="AC205" s="736"/>
      <c r="AD205" s="736"/>
      <c r="AE205" s="736"/>
      <c r="AF205" s="477">
        <f t="shared" si="313"/>
        <v>0</v>
      </c>
      <c r="AG205" s="704">
        <f t="shared" si="285"/>
        <v>0</v>
      </c>
      <c r="AH205" s="704">
        <f t="shared" si="286"/>
        <v>0</v>
      </c>
      <c r="AI205" s="704">
        <f t="shared" si="287"/>
        <v>0</v>
      </c>
      <c r="AJ205" s="704">
        <f t="shared" si="288"/>
        <v>0</v>
      </c>
      <c r="AK205" s="704">
        <f t="shared" si="289"/>
        <v>0</v>
      </c>
      <c r="AL205" s="704">
        <f t="shared" si="290"/>
        <v>0</v>
      </c>
      <c r="AM205" s="704">
        <f t="shared" si="291"/>
        <v>0</v>
      </c>
      <c r="AN205" s="704">
        <f t="shared" si="292"/>
        <v>0</v>
      </c>
      <c r="AO205" s="704">
        <f t="shared" si="293"/>
        <v>0</v>
      </c>
      <c r="AP205" s="704">
        <f t="shared" si="294"/>
        <v>0</v>
      </c>
      <c r="AQ205" s="704">
        <f t="shared" si="295"/>
        <v>0</v>
      </c>
      <c r="AR205" s="704">
        <f t="shared" si="296"/>
        <v>0</v>
      </c>
      <c r="AS205" s="763">
        <f t="shared" si="297"/>
        <v>0</v>
      </c>
      <c r="AT205" s="704">
        <f t="shared" ref="AT205:BE205" si="316">AG205*R205</f>
        <v>0</v>
      </c>
      <c r="AU205" s="704">
        <f t="shared" si="316"/>
        <v>0</v>
      </c>
      <c r="AV205" s="704">
        <f t="shared" si="316"/>
        <v>0</v>
      </c>
      <c r="AW205" s="704">
        <f t="shared" si="316"/>
        <v>0</v>
      </c>
      <c r="AX205" s="704">
        <f t="shared" si="316"/>
        <v>0</v>
      </c>
      <c r="AY205" s="704">
        <f t="shared" si="316"/>
        <v>0</v>
      </c>
      <c r="AZ205" s="704">
        <f t="shared" si="316"/>
        <v>0</v>
      </c>
      <c r="BA205" s="704">
        <f t="shared" si="316"/>
        <v>0</v>
      </c>
      <c r="BB205" s="704">
        <f t="shared" si="316"/>
        <v>0</v>
      </c>
      <c r="BC205" s="704">
        <f t="shared" si="316"/>
        <v>0</v>
      </c>
      <c r="BD205" s="704">
        <f t="shared" si="316"/>
        <v>0</v>
      </c>
      <c r="BE205" s="704">
        <f t="shared" si="316"/>
        <v>0</v>
      </c>
      <c r="BF205" s="553">
        <f>AS205*14%</f>
        <v>0</v>
      </c>
      <c r="BG205" s="553">
        <f t="shared" si="302"/>
        <v>0</v>
      </c>
      <c r="BH205" s="554">
        <f t="shared" si="303"/>
        <v>0</v>
      </c>
      <c r="BI205" s="555">
        <f t="shared" si="304"/>
        <v>0</v>
      </c>
      <c r="BJ205" s="483"/>
      <c r="BK205" s="769"/>
      <c r="BL205" s="556"/>
      <c r="BM205" s="737"/>
      <c r="BN205" s="556"/>
      <c r="BO205" s="672"/>
      <c r="BP205" s="556"/>
      <c r="BQ205" s="556"/>
      <c r="BR205" s="556"/>
      <c r="BS205" s="672"/>
      <c r="BT205" s="556"/>
      <c r="BU205" s="556"/>
      <c r="BV205" s="556"/>
      <c r="BW205" s="672"/>
      <c r="BX205" s="556"/>
      <c r="BY205" s="556"/>
      <c r="BZ205" s="556"/>
      <c r="CA205" s="672"/>
      <c r="CB205" s="556"/>
      <c r="CC205" s="556"/>
      <c r="CD205" s="556"/>
      <c r="CE205" s="672"/>
      <c r="CF205" s="556"/>
      <c r="CG205" s="556"/>
      <c r="CH205" s="556"/>
      <c r="CI205" s="672"/>
      <c r="CJ205" s="556"/>
      <c r="CK205" s="556"/>
      <c r="CL205" s="556"/>
      <c r="CM205" s="672"/>
      <c r="CN205" s="556"/>
      <c r="CO205" s="556"/>
      <c r="CP205" s="556"/>
      <c r="CQ205" s="672"/>
      <c r="CR205" s="556"/>
      <c r="CS205" s="556"/>
      <c r="CT205" s="556"/>
      <c r="CU205" s="557"/>
      <c r="CV205" s="557"/>
      <c r="CW205" s="557"/>
      <c r="CX205" s="557"/>
      <c r="CY205" s="557"/>
      <c r="CZ205" s="557"/>
      <c r="DA205" s="557"/>
      <c r="DB205" s="557"/>
      <c r="DC205" s="557"/>
      <c r="DD205" s="557"/>
      <c r="DE205" s="557"/>
    </row>
    <row r="206" spans="1:109" s="558" customFormat="1" ht="24.75" customHeight="1" x14ac:dyDescent="0.2">
      <c r="A206" s="546"/>
      <c r="B206" s="435" t="s">
        <v>154</v>
      </c>
      <c r="C206" s="547" t="s">
        <v>65</v>
      </c>
      <c r="D206" s="436">
        <v>9</v>
      </c>
      <c r="E206" s="548"/>
      <c r="F206" s="549"/>
      <c r="G206" s="632"/>
      <c r="H206" s="549"/>
      <c r="I206" s="549"/>
      <c r="J206" s="549">
        <v>9</v>
      </c>
      <c r="K206" s="549"/>
      <c r="L206" s="549"/>
      <c r="M206" s="549"/>
      <c r="N206" s="549"/>
      <c r="O206" s="549"/>
      <c r="P206" s="549"/>
      <c r="Q206" s="550">
        <f>SUM(E206:P206)</f>
        <v>9</v>
      </c>
      <c r="R206" s="190" t="s">
        <v>71</v>
      </c>
      <c r="S206" s="449">
        <v>8800</v>
      </c>
      <c r="T206" s="559"/>
      <c r="U206" s="736"/>
      <c r="V206" s="736"/>
      <c r="W206" s="736"/>
      <c r="X206" s="736"/>
      <c r="Y206" s="736">
        <v>8000</v>
      </c>
      <c r="Z206" s="736"/>
      <c r="AA206" s="736"/>
      <c r="AB206" s="736"/>
      <c r="AC206" s="736"/>
      <c r="AD206" s="736"/>
      <c r="AE206" s="736"/>
      <c r="AF206" s="477">
        <f t="shared" si="313"/>
        <v>79200</v>
      </c>
      <c r="AG206" s="638">
        <f t="shared" si="285"/>
        <v>0</v>
      </c>
      <c r="AH206" s="638">
        <f t="shared" si="286"/>
        <v>0</v>
      </c>
      <c r="AI206" s="638">
        <f t="shared" si="287"/>
        <v>0</v>
      </c>
      <c r="AJ206" s="638">
        <f t="shared" si="288"/>
        <v>0</v>
      </c>
      <c r="AK206" s="638">
        <f t="shared" si="289"/>
        <v>0</v>
      </c>
      <c r="AL206" s="638">
        <f t="shared" si="290"/>
        <v>72000</v>
      </c>
      <c r="AM206" s="638">
        <f t="shared" si="291"/>
        <v>0</v>
      </c>
      <c r="AN206" s="638">
        <f t="shared" si="292"/>
        <v>0</v>
      </c>
      <c r="AO206" s="638">
        <f t="shared" si="293"/>
        <v>0</v>
      </c>
      <c r="AP206" s="638">
        <f t="shared" si="294"/>
        <v>0</v>
      </c>
      <c r="AQ206" s="638">
        <f t="shared" si="295"/>
        <v>0</v>
      </c>
      <c r="AR206" s="638">
        <f t="shared" si="296"/>
        <v>0</v>
      </c>
      <c r="AS206" s="639">
        <f t="shared" si="297"/>
        <v>72000</v>
      </c>
      <c r="AT206" s="638">
        <f>SUM(AG206*14%)</f>
        <v>0</v>
      </c>
      <c r="AU206" s="638">
        <f>SUM(AH206*14%)</f>
        <v>0</v>
      </c>
      <c r="AV206" s="638">
        <f t="shared" ref="AV206:BE206" si="317">SUM(AI206*14%)</f>
        <v>0</v>
      </c>
      <c r="AW206" s="638">
        <f t="shared" si="317"/>
        <v>0</v>
      </c>
      <c r="AX206" s="638">
        <f t="shared" si="317"/>
        <v>0</v>
      </c>
      <c r="AY206" s="638">
        <f>SUM(AL206*4%)</f>
        <v>2880</v>
      </c>
      <c r="AZ206" s="638">
        <f t="shared" si="317"/>
        <v>0</v>
      </c>
      <c r="BA206" s="638">
        <f t="shared" si="317"/>
        <v>0</v>
      </c>
      <c r="BB206" s="638">
        <f t="shared" si="317"/>
        <v>0</v>
      </c>
      <c r="BC206" s="638">
        <f t="shared" si="317"/>
        <v>0</v>
      </c>
      <c r="BD206" s="638">
        <f t="shared" si="317"/>
        <v>0</v>
      </c>
      <c r="BE206" s="638">
        <f t="shared" si="317"/>
        <v>0</v>
      </c>
      <c r="BF206" s="582">
        <f>SUM(AT206:BE206)</f>
        <v>2880</v>
      </c>
      <c r="BG206" s="553">
        <f t="shared" si="302"/>
        <v>4320</v>
      </c>
      <c r="BH206" s="554">
        <f t="shared" si="303"/>
        <v>79200</v>
      </c>
      <c r="BI206" s="555">
        <f t="shared" si="304"/>
        <v>4320</v>
      </c>
      <c r="BJ206" s="483">
        <f>SUM(Q206/D206)</f>
        <v>1</v>
      </c>
      <c r="BK206" s="769">
        <v>18</v>
      </c>
      <c r="BL206" s="556"/>
      <c r="BM206" s="737"/>
      <c r="BN206" s="556"/>
      <c r="BO206" s="672"/>
      <c r="BP206" s="556"/>
      <c r="BQ206" s="556"/>
      <c r="BR206" s="556"/>
      <c r="BS206" s="672"/>
      <c r="BT206" s="556"/>
      <c r="BU206" s="556"/>
      <c r="BV206" s="556"/>
      <c r="BW206" s="672"/>
      <c r="BX206" s="556"/>
      <c r="BY206" s="556"/>
      <c r="BZ206" s="556"/>
      <c r="CA206" s="672"/>
      <c r="CB206" s="556"/>
      <c r="CC206" s="556"/>
      <c r="CD206" s="556"/>
      <c r="CE206" s="672"/>
      <c r="CF206" s="556"/>
      <c r="CG206" s="556"/>
      <c r="CH206" s="556"/>
      <c r="CI206" s="672"/>
      <c r="CJ206" s="556"/>
      <c r="CK206" s="556"/>
      <c r="CL206" s="556"/>
      <c r="CM206" s="672"/>
      <c r="CN206" s="556"/>
      <c r="CO206" s="556"/>
      <c r="CP206" s="556"/>
      <c r="CQ206" s="672"/>
      <c r="CR206" s="556"/>
      <c r="CS206" s="556"/>
      <c r="CT206" s="556"/>
      <c r="CU206" s="557"/>
      <c r="CV206" s="557"/>
      <c r="CW206" s="557"/>
      <c r="CX206" s="557"/>
      <c r="CY206" s="557"/>
      <c r="CZ206" s="557"/>
      <c r="DA206" s="557"/>
      <c r="DB206" s="557"/>
      <c r="DC206" s="557"/>
      <c r="DD206" s="557"/>
      <c r="DE206" s="557"/>
    </row>
    <row r="207" spans="1:109" s="558" customFormat="1" ht="32.25" customHeight="1" x14ac:dyDescent="0.2">
      <c r="A207" s="546"/>
      <c r="B207" s="442" t="s">
        <v>407</v>
      </c>
      <c r="C207" s="547"/>
      <c r="D207" s="436"/>
      <c r="E207" s="548"/>
      <c r="F207" s="549"/>
      <c r="G207" s="632"/>
      <c r="H207" s="549"/>
      <c r="I207" s="549"/>
      <c r="J207" s="549"/>
      <c r="K207" s="549"/>
      <c r="L207" s="549"/>
      <c r="M207" s="549"/>
      <c r="N207" s="549"/>
      <c r="O207" s="549"/>
      <c r="P207" s="549"/>
      <c r="Q207" s="550"/>
      <c r="R207" s="437"/>
      <c r="S207" s="438"/>
      <c r="T207" s="559"/>
      <c r="U207" s="736"/>
      <c r="V207" s="736"/>
      <c r="W207" s="736"/>
      <c r="X207" s="736"/>
      <c r="Y207" s="736"/>
      <c r="Z207" s="736"/>
      <c r="AA207" s="736"/>
      <c r="AB207" s="736"/>
      <c r="AC207" s="736"/>
      <c r="AD207" s="736"/>
      <c r="AE207" s="736"/>
      <c r="AF207" s="477">
        <f t="shared" si="313"/>
        <v>0</v>
      </c>
      <c r="AG207" s="704">
        <f t="shared" si="285"/>
        <v>0</v>
      </c>
      <c r="AH207" s="704">
        <f t="shared" si="286"/>
        <v>0</v>
      </c>
      <c r="AI207" s="704">
        <f t="shared" si="287"/>
        <v>0</v>
      </c>
      <c r="AJ207" s="704">
        <f t="shared" si="288"/>
        <v>0</v>
      </c>
      <c r="AK207" s="704">
        <f t="shared" si="289"/>
        <v>0</v>
      </c>
      <c r="AL207" s="704">
        <f t="shared" si="290"/>
        <v>0</v>
      </c>
      <c r="AM207" s="704">
        <f t="shared" si="291"/>
        <v>0</v>
      </c>
      <c r="AN207" s="704">
        <f t="shared" si="292"/>
        <v>0</v>
      </c>
      <c r="AO207" s="704">
        <f t="shared" si="293"/>
        <v>0</v>
      </c>
      <c r="AP207" s="704">
        <f t="shared" si="294"/>
        <v>0</v>
      </c>
      <c r="AQ207" s="704">
        <f t="shared" si="295"/>
        <v>0</v>
      </c>
      <c r="AR207" s="704">
        <f t="shared" si="296"/>
        <v>0</v>
      </c>
      <c r="AS207" s="763">
        <f t="shared" si="297"/>
        <v>0</v>
      </c>
      <c r="AT207" s="704">
        <f t="shared" ref="AT207:BE207" si="318">AG207*R207</f>
        <v>0</v>
      </c>
      <c r="AU207" s="704">
        <f t="shared" si="318"/>
        <v>0</v>
      </c>
      <c r="AV207" s="704">
        <f t="shared" si="318"/>
        <v>0</v>
      </c>
      <c r="AW207" s="704">
        <f t="shared" si="318"/>
        <v>0</v>
      </c>
      <c r="AX207" s="704">
        <f t="shared" si="318"/>
        <v>0</v>
      </c>
      <c r="AY207" s="704">
        <f t="shared" si="318"/>
        <v>0</v>
      </c>
      <c r="AZ207" s="704">
        <f t="shared" si="318"/>
        <v>0</v>
      </c>
      <c r="BA207" s="704">
        <f t="shared" si="318"/>
        <v>0</v>
      </c>
      <c r="BB207" s="704">
        <f t="shared" si="318"/>
        <v>0</v>
      </c>
      <c r="BC207" s="704">
        <f t="shared" si="318"/>
        <v>0</v>
      </c>
      <c r="BD207" s="704">
        <f t="shared" si="318"/>
        <v>0</v>
      </c>
      <c r="BE207" s="704">
        <f t="shared" si="318"/>
        <v>0</v>
      </c>
      <c r="BF207" s="553">
        <f>AS207*14%</f>
        <v>0</v>
      </c>
      <c r="BG207" s="553">
        <f t="shared" si="302"/>
        <v>0</v>
      </c>
      <c r="BH207" s="554">
        <f t="shared" si="303"/>
        <v>0</v>
      </c>
      <c r="BI207" s="555">
        <f t="shared" si="304"/>
        <v>0</v>
      </c>
      <c r="BJ207" s="483"/>
      <c r="BK207" s="769"/>
      <c r="BL207" s="556"/>
      <c r="BM207" s="737"/>
      <c r="BN207" s="556"/>
      <c r="BO207" s="672"/>
      <c r="BP207" s="556"/>
      <c r="BQ207" s="556"/>
      <c r="BR207" s="556"/>
      <c r="BS207" s="672"/>
      <c r="BT207" s="556"/>
      <c r="BU207" s="556"/>
      <c r="BV207" s="556"/>
      <c r="BW207" s="672"/>
      <c r="BX207" s="556"/>
      <c r="BY207" s="556"/>
      <c r="BZ207" s="556"/>
      <c r="CA207" s="672"/>
      <c r="CB207" s="556"/>
      <c r="CC207" s="556"/>
      <c r="CD207" s="556"/>
      <c r="CE207" s="672"/>
      <c r="CF207" s="556"/>
      <c r="CG207" s="556"/>
      <c r="CH207" s="556"/>
      <c r="CI207" s="672"/>
      <c r="CJ207" s="556"/>
      <c r="CK207" s="556"/>
      <c r="CL207" s="556"/>
      <c r="CM207" s="672"/>
      <c r="CN207" s="556"/>
      <c r="CO207" s="556"/>
      <c r="CP207" s="556"/>
      <c r="CQ207" s="672"/>
      <c r="CR207" s="556"/>
      <c r="CS207" s="556"/>
      <c r="CT207" s="556"/>
      <c r="CU207" s="557"/>
      <c r="CV207" s="557"/>
      <c r="CW207" s="557"/>
      <c r="CX207" s="557"/>
      <c r="CY207" s="557"/>
      <c r="CZ207" s="557"/>
      <c r="DA207" s="557"/>
      <c r="DB207" s="557"/>
      <c r="DC207" s="557"/>
      <c r="DD207" s="557"/>
      <c r="DE207" s="557"/>
    </row>
    <row r="208" spans="1:109" s="558" customFormat="1" ht="24.75" customHeight="1" x14ac:dyDescent="0.2">
      <c r="A208" s="546"/>
      <c r="B208" s="435" t="s">
        <v>408</v>
      </c>
      <c r="C208" s="547" t="s">
        <v>65</v>
      </c>
      <c r="D208" s="436">
        <v>18</v>
      </c>
      <c r="E208" s="548"/>
      <c r="F208" s="549"/>
      <c r="G208" s="632"/>
      <c r="H208" s="549">
        <v>9</v>
      </c>
      <c r="I208" s="549">
        <v>9</v>
      </c>
      <c r="J208" s="549"/>
      <c r="K208" s="549"/>
      <c r="L208" s="549"/>
      <c r="M208" s="549"/>
      <c r="N208" s="549"/>
      <c r="O208" s="549"/>
      <c r="P208" s="549"/>
      <c r="Q208" s="550">
        <f>SUM(E208:P208)</f>
        <v>18</v>
      </c>
      <c r="R208" s="437" t="s">
        <v>71</v>
      </c>
      <c r="S208" s="438">
        <v>24200</v>
      </c>
      <c r="T208" s="559"/>
      <c r="U208" s="736"/>
      <c r="V208" s="736"/>
      <c r="W208" s="736">
        <v>22000</v>
      </c>
      <c r="X208" s="736">
        <v>22000</v>
      </c>
      <c r="Y208" s="736"/>
      <c r="Z208" s="736"/>
      <c r="AA208" s="736"/>
      <c r="AB208" s="736"/>
      <c r="AC208" s="736"/>
      <c r="AD208" s="736"/>
      <c r="AE208" s="736"/>
      <c r="AF208" s="477">
        <f t="shared" si="313"/>
        <v>435600</v>
      </c>
      <c r="AG208" s="638">
        <f t="shared" si="285"/>
        <v>0</v>
      </c>
      <c r="AH208" s="638">
        <f t="shared" si="286"/>
        <v>0</v>
      </c>
      <c r="AI208" s="638">
        <f t="shared" si="287"/>
        <v>0</v>
      </c>
      <c r="AJ208" s="638">
        <f t="shared" si="288"/>
        <v>198000</v>
      </c>
      <c r="AK208" s="638">
        <f t="shared" si="289"/>
        <v>198000</v>
      </c>
      <c r="AL208" s="638">
        <f t="shared" si="290"/>
        <v>0</v>
      </c>
      <c r="AM208" s="638">
        <f t="shared" si="291"/>
        <v>0</v>
      </c>
      <c r="AN208" s="638">
        <f t="shared" si="292"/>
        <v>0</v>
      </c>
      <c r="AO208" s="638">
        <f t="shared" si="293"/>
        <v>0</v>
      </c>
      <c r="AP208" s="638">
        <f t="shared" si="294"/>
        <v>0</v>
      </c>
      <c r="AQ208" s="638">
        <f t="shared" si="295"/>
        <v>0</v>
      </c>
      <c r="AR208" s="638">
        <f t="shared" si="296"/>
        <v>0</v>
      </c>
      <c r="AS208" s="639">
        <f t="shared" si="297"/>
        <v>396000</v>
      </c>
      <c r="AT208" s="638">
        <f>SUM(AG208*14%)</f>
        <v>0</v>
      </c>
      <c r="AU208" s="638">
        <f>SUM(AH208*14%)</f>
        <v>0</v>
      </c>
      <c r="AV208" s="638">
        <f t="shared" ref="AV208:BE208" si="319">SUM(AI208*14%)</f>
        <v>0</v>
      </c>
      <c r="AW208" s="638">
        <f>SUM(AJ208*4%)</f>
        <v>7920</v>
      </c>
      <c r="AX208" s="638">
        <f>SUM(AK208*4%)</f>
        <v>7920</v>
      </c>
      <c r="AY208" s="638">
        <f t="shared" si="319"/>
        <v>0</v>
      </c>
      <c r="AZ208" s="638">
        <f t="shared" si="319"/>
        <v>0</v>
      </c>
      <c r="BA208" s="638">
        <f t="shared" si="319"/>
        <v>0</v>
      </c>
      <c r="BB208" s="638">
        <f t="shared" si="319"/>
        <v>0</v>
      </c>
      <c r="BC208" s="638">
        <f t="shared" si="319"/>
        <v>0</v>
      </c>
      <c r="BD208" s="638">
        <f t="shared" si="319"/>
        <v>0</v>
      </c>
      <c r="BE208" s="638">
        <f t="shared" si="319"/>
        <v>0</v>
      </c>
      <c r="BF208" s="582">
        <f>SUM(AT208:BE208)</f>
        <v>15840</v>
      </c>
      <c r="BG208" s="553">
        <f t="shared" si="302"/>
        <v>23760</v>
      </c>
      <c r="BH208" s="554">
        <f t="shared" si="303"/>
        <v>435600</v>
      </c>
      <c r="BI208" s="555">
        <f t="shared" si="304"/>
        <v>23760</v>
      </c>
      <c r="BJ208" s="483">
        <f>SUM(Q208/D208)</f>
        <v>1</v>
      </c>
      <c r="BK208" s="769">
        <v>19</v>
      </c>
      <c r="BL208" s="556"/>
      <c r="BM208" s="737"/>
      <c r="BN208" s="556"/>
      <c r="BO208" s="672"/>
      <c r="BP208" s="556"/>
      <c r="BQ208" s="556"/>
      <c r="BR208" s="556"/>
      <c r="BS208" s="672"/>
      <c r="BT208" s="556"/>
      <c r="BU208" s="556"/>
      <c r="BV208" s="556"/>
      <c r="BW208" s="672"/>
      <c r="BX208" s="556"/>
      <c r="BY208" s="556"/>
      <c r="BZ208" s="556"/>
      <c r="CA208" s="672"/>
      <c r="CB208" s="556"/>
      <c r="CC208" s="556"/>
      <c r="CD208" s="556"/>
      <c r="CE208" s="672"/>
      <c r="CF208" s="556"/>
      <c r="CG208" s="556"/>
      <c r="CH208" s="556"/>
      <c r="CI208" s="672"/>
      <c r="CJ208" s="556"/>
      <c r="CK208" s="556"/>
      <c r="CL208" s="556"/>
      <c r="CM208" s="672"/>
      <c r="CN208" s="556"/>
      <c r="CO208" s="556"/>
      <c r="CP208" s="556"/>
      <c r="CQ208" s="672"/>
      <c r="CR208" s="556"/>
      <c r="CS208" s="556"/>
      <c r="CT208" s="556"/>
      <c r="CU208" s="557"/>
      <c r="CV208" s="557"/>
      <c r="CW208" s="557"/>
      <c r="CX208" s="557"/>
      <c r="CY208" s="557"/>
      <c r="CZ208" s="557"/>
      <c r="DA208" s="557"/>
      <c r="DB208" s="557"/>
      <c r="DC208" s="557"/>
      <c r="DD208" s="557"/>
      <c r="DE208" s="557"/>
    </row>
    <row r="209" spans="1:127" s="558" customFormat="1" ht="24.75" customHeight="1" x14ac:dyDescent="0.2">
      <c r="A209" s="546"/>
      <c r="B209" s="442" t="s">
        <v>409</v>
      </c>
      <c r="C209" s="547"/>
      <c r="D209" s="436"/>
      <c r="E209" s="548"/>
      <c r="F209" s="549"/>
      <c r="G209" s="632"/>
      <c r="H209" s="549"/>
      <c r="I209" s="549"/>
      <c r="J209" s="549"/>
      <c r="K209" s="549"/>
      <c r="L209" s="549"/>
      <c r="M209" s="549"/>
      <c r="N209" s="549"/>
      <c r="O209" s="549"/>
      <c r="P209" s="549"/>
      <c r="Q209" s="550"/>
      <c r="R209" s="437"/>
      <c r="S209" s="438"/>
      <c r="T209" s="738"/>
      <c r="U209" s="736"/>
      <c r="V209" s="736"/>
      <c r="W209" s="736"/>
      <c r="X209" s="736"/>
      <c r="Y209" s="736"/>
      <c r="Z209" s="736"/>
      <c r="AA209" s="736"/>
      <c r="AB209" s="736"/>
      <c r="AC209" s="736"/>
      <c r="AD209" s="736"/>
      <c r="AE209" s="736"/>
      <c r="AF209" s="477">
        <f t="shared" si="313"/>
        <v>0</v>
      </c>
      <c r="AG209" s="704">
        <f t="shared" si="285"/>
        <v>0</v>
      </c>
      <c r="AH209" s="704">
        <f t="shared" si="286"/>
        <v>0</v>
      </c>
      <c r="AI209" s="704">
        <f t="shared" si="287"/>
        <v>0</v>
      </c>
      <c r="AJ209" s="704">
        <f t="shared" si="288"/>
        <v>0</v>
      </c>
      <c r="AK209" s="704">
        <f t="shared" si="289"/>
        <v>0</v>
      </c>
      <c r="AL209" s="704">
        <f t="shared" si="290"/>
        <v>0</v>
      </c>
      <c r="AM209" s="704">
        <f t="shared" si="291"/>
        <v>0</v>
      </c>
      <c r="AN209" s="704">
        <f t="shared" si="292"/>
        <v>0</v>
      </c>
      <c r="AO209" s="704">
        <f t="shared" si="293"/>
        <v>0</v>
      </c>
      <c r="AP209" s="704">
        <f t="shared" si="294"/>
        <v>0</v>
      </c>
      <c r="AQ209" s="704">
        <f t="shared" si="295"/>
        <v>0</v>
      </c>
      <c r="AR209" s="704">
        <f t="shared" si="296"/>
        <v>0</v>
      </c>
      <c r="AS209" s="763">
        <f t="shared" si="297"/>
        <v>0</v>
      </c>
      <c r="AT209" s="704">
        <f t="shared" ref="AT209:BE209" si="320">AG209*R209</f>
        <v>0</v>
      </c>
      <c r="AU209" s="704">
        <f t="shared" si="320"/>
        <v>0</v>
      </c>
      <c r="AV209" s="704">
        <f t="shared" si="320"/>
        <v>0</v>
      </c>
      <c r="AW209" s="704">
        <f t="shared" si="320"/>
        <v>0</v>
      </c>
      <c r="AX209" s="704">
        <f t="shared" si="320"/>
        <v>0</v>
      </c>
      <c r="AY209" s="704">
        <f t="shared" si="320"/>
        <v>0</v>
      </c>
      <c r="AZ209" s="704">
        <f t="shared" si="320"/>
        <v>0</v>
      </c>
      <c r="BA209" s="704">
        <f t="shared" si="320"/>
        <v>0</v>
      </c>
      <c r="BB209" s="704">
        <f t="shared" si="320"/>
        <v>0</v>
      </c>
      <c r="BC209" s="704">
        <f t="shared" si="320"/>
        <v>0</v>
      </c>
      <c r="BD209" s="704">
        <f t="shared" si="320"/>
        <v>0</v>
      </c>
      <c r="BE209" s="704">
        <f t="shared" si="320"/>
        <v>0</v>
      </c>
      <c r="BF209" s="553">
        <f>AS209*4%</f>
        <v>0</v>
      </c>
      <c r="BG209" s="553">
        <f t="shared" si="302"/>
        <v>0</v>
      </c>
      <c r="BH209" s="554">
        <f t="shared" si="303"/>
        <v>0</v>
      </c>
      <c r="BI209" s="555">
        <f t="shared" si="304"/>
        <v>0</v>
      </c>
      <c r="BJ209" s="483"/>
      <c r="BK209" s="769"/>
      <c r="BL209" s="556"/>
      <c r="BM209" s="557"/>
      <c r="BN209" s="556"/>
      <c r="BO209" s="672"/>
      <c r="BP209" s="556"/>
      <c r="BQ209" s="556"/>
      <c r="BR209" s="556"/>
      <c r="BS209" s="672"/>
      <c r="BT209" s="556"/>
      <c r="BU209" s="556"/>
      <c r="BV209" s="556"/>
      <c r="BW209" s="672"/>
      <c r="BX209" s="556"/>
      <c r="BY209" s="556"/>
      <c r="BZ209" s="556"/>
      <c r="CA209" s="672"/>
      <c r="CB209" s="556"/>
      <c r="CC209" s="556"/>
      <c r="CD209" s="556"/>
      <c r="CE209" s="672"/>
      <c r="CF209" s="556"/>
      <c r="CG209" s="556"/>
      <c r="CH209" s="556"/>
      <c r="CI209" s="672"/>
      <c r="CJ209" s="556"/>
      <c r="CK209" s="556"/>
      <c r="CL209" s="556"/>
      <c r="CM209" s="672"/>
      <c r="CN209" s="556"/>
      <c r="CO209" s="556"/>
      <c r="CP209" s="556"/>
      <c r="CQ209" s="672"/>
      <c r="CR209" s="556"/>
      <c r="CS209" s="556"/>
      <c r="CT209" s="556"/>
      <c r="CU209" s="557"/>
      <c r="CV209" s="557"/>
      <c r="CW209" s="557"/>
      <c r="CX209" s="557"/>
      <c r="CY209" s="557"/>
      <c r="CZ209" s="557"/>
      <c r="DA209" s="557"/>
      <c r="DB209" s="557"/>
      <c r="DC209" s="557"/>
      <c r="DD209" s="557"/>
      <c r="DE209" s="557"/>
    </row>
    <row r="210" spans="1:127" s="558" customFormat="1" ht="24.75" customHeight="1" x14ac:dyDescent="0.2">
      <c r="A210" s="546"/>
      <c r="B210" s="435" t="s">
        <v>154</v>
      </c>
      <c r="C210" s="547" t="s">
        <v>65</v>
      </c>
      <c r="D210" s="436">
        <v>40</v>
      </c>
      <c r="E210" s="548"/>
      <c r="F210" s="549"/>
      <c r="G210" s="632"/>
      <c r="H210" s="549"/>
      <c r="I210" s="549"/>
      <c r="J210" s="549">
        <v>40</v>
      </c>
      <c r="K210" s="549"/>
      <c r="L210" s="549"/>
      <c r="M210" s="549"/>
      <c r="N210" s="549"/>
      <c r="O210" s="549"/>
      <c r="P210" s="549"/>
      <c r="Q210" s="550">
        <f>SUM(E210:P210)</f>
        <v>40</v>
      </c>
      <c r="R210" s="437" t="s">
        <v>71</v>
      </c>
      <c r="S210" s="438">
        <v>8800</v>
      </c>
      <c r="T210" s="738"/>
      <c r="U210" s="736"/>
      <c r="V210" s="736"/>
      <c r="W210" s="736"/>
      <c r="X210" s="736"/>
      <c r="Y210" s="736">
        <v>8000</v>
      </c>
      <c r="Z210" s="736"/>
      <c r="AA210" s="736"/>
      <c r="AB210" s="736"/>
      <c r="AC210" s="736"/>
      <c r="AD210" s="736"/>
      <c r="AE210" s="736"/>
      <c r="AF210" s="477">
        <f t="shared" si="313"/>
        <v>352000</v>
      </c>
      <c r="AG210" s="638">
        <f t="shared" si="285"/>
        <v>0</v>
      </c>
      <c r="AH210" s="638">
        <f t="shared" si="286"/>
        <v>0</v>
      </c>
      <c r="AI210" s="638">
        <f t="shared" si="287"/>
        <v>0</v>
      </c>
      <c r="AJ210" s="638">
        <f t="shared" si="288"/>
        <v>0</v>
      </c>
      <c r="AK210" s="638">
        <f t="shared" si="289"/>
        <v>0</v>
      </c>
      <c r="AL210" s="638">
        <f t="shared" si="290"/>
        <v>320000</v>
      </c>
      <c r="AM210" s="638">
        <f t="shared" si="291"/>
        <v>0</v>
      </c>
      <c r="AN210" s="638">
        <f t="shared" si="292"/>
        <v>0</v>
      </c>
      <c r="AO210" s="638">
        <f t="shared" si="293"/>
        <v>0</v>
      </c>
      <c r="AP210" s="638">
        <f t="shared" si="294"/>
        <v>0</v>
      </c>
      <c r="AQ210" s="638">
        <f t="shared" si="295"/>
        <v>0</v>
      </c>
      <c r="AR210" s="638">
        <f t="shared" si="296"/>
        <v>0</v>
      </c>
      <c r="AS210" s="639">
        <f t="shared" si="297"/>
        <v>320000</v>
      </c>
      <c r="AT210" s="638">
        <f>SUM(AG210*14%)</f>
        <v>0</v>
      </c>
      <c r="AU210" s="638">
        <f>SUM(AH210*14%)</f>
        <v>0</v>
      </c>
      <c r="AV210" s="638">
        <f t="shared" ref="AV210:BE211" si="321">SUM(AI210*14%)</f>
        <v>0</v>
      </c>
      <c r="AW210" s="638">
        <f t="shared" si="321"/>
        <v>0</v>
      </c>
      <c r="AX210" s="638">
        <f t="shared" si="321"/>
        <v>0</v>
      </c>
      <c r="AY210" s="638">
        <f>SUM(AL210*4%)</f>
        <v>12800</v>
      </c>
      <c r="AZ210" s="638">
        <f t="shared" si="321"/>
        <v>0</v>
      </c>
      <c r="BA210" s="638">
        <f t="shared" si="321"/>
        <v>0</v>
      </c>
      <c r="BB210" s="638">
        <f t="shared" si="321"/>
        <v>0</v>
      </c>
      <c r="BC210" s="638">
        <f t="shared" si="321"/>
        <v>0</v>
      </c>
      <c r="BD210" s="638">
        <f t="shared" si="321"/>
        <v>0</v>
      </c>
      <c r="BE210" s="638">
        <f t="shared" si="321"/>
        <v>0</v>
      </c>
      <c r="BF210" s="582">
        <f>SUM(AT210:BE210)</f>
        <v>12800</v>
      </c>
      <c r="BG210" s="553">
        <f t="shared" si="302"/>
        <v>19200</v>
      </c>
      <c r="BH210" s="554">
        <f t="shared" si="303"/>
        <v>352000</v>
      </c>
      <c r="BI210" s="555">
        <f t="shared" si="304"/>
        <v>19200</v>
      </c>
      <c r="BJ210" s="483">
        <f>SUM(Q210/D210)</f>
        <v>1</v>
      </c>
      <c r="BK210" s="769">
        <v>20</v>
      </c>
      <c r="BL210" s="556"/>
      <c r="BM210" s="557"/>
      <c r="BN210" s="556"/>
      <c r="BO210" s="672"/>
      <c r="BP210" s="556"/>
      <c r="BQ210" s="556"/>
      <c r="BR210" s="556"/>
      <c r="BS210" s="672"/>
      <c r="BT210" s="556"/>
      <c r="BU210" s="556"/>
      <c r="BV210" s="556"/>
      <c r="BW210" s="672"/>
      <c r="BX210" s="556"/>
      <c r="BY210" s="556"/>
      <c r="BZ210" s="556"/>
      <c r="CA210" s="672"/>
      <c r="CB210" s="556"/>
      <c r="CC210" s="556"/>
      <c r="CD210" s="556"/>
      <c r="CE210" s="672"/>
      <c r="CF210" s="556"/>
      <c r="CG210" s="556"/>
      <c r="CH210" s="556"/>
      <c r="CI210" s="672"/>
      <c r="CJ210" s="556"/>
      <c r="CK210" s="556"/>
      <c r="CL210" s="556"/>
      <c r="CM210" s="672"/>
      <c r="CN210" s="556"/>
      <c r="CO210" s="556"/>
      <c r="CP210" s="556"/>
      <c r="CQ210" s="672"/>
      <c r="CR210" s="556"/>
      <c r="CS210" s="556"/>
      <c r="CT210" s="556"/>
      <c r="CU210" s="557"/>
      <c r="CV210" s="557"/>
      <c r="CW210" s="557"/>
      <c r="CX210" s="557"/>
      <c r="CY210" s="557"/>
      <c r="CZ210" s="557"/>
      <c r="DA210" s="557"/>
      <c r="DB210" s="557"/>
      <c r="DC210" s="557"/>
      <c r="DD210" s="557"/>
      <c r="DE210" s="557"/>
    </row>
    <row r="211" spans="1:127" s="558" customFormat="1" ht="32.25" customHeight="1" thickBot="1" x14ac:dyDescent="0.25">
      <c r="A211" s="546"/>
      <c r="B211" s="435" t="s">
        <v>155</v>
      </c>
      <c r="C211" s="547" t="s">
        <v>65</v>
      </c>
      <c r="D211" s="436">
        <v>40</v>
      </c>
      <c r="E211" s="548"/>
      <c r="F211" s="549"/>
      <c r="G211" s="632"/>
      <c r="H211" s="549"/>
      <c r="I211" s="549"/>
      <c r="J211" s="549">
        <v>40</v>
      </c>
      <c r="K211" s="549"/>
      <c r="L211" s="549"/>
      <c r="M211" s="549"/>
      <c r="N211" s="549"/>
      <c r="O211" s="549"/>
      <c r="P211" s="549"/>
      <c r="Q211" s="550">
        <f>SUM(E211:P211)</f>
        <v>40</v>
      </c>
      <c r="R211" s="190" t="s">
        <v>71</v>
      </c>
      <c r="S211" s="740">
        <v>24200</v>
      </c>
      <c r="T211" s="559"/>
      <c r="U211" s="736"/>
      <c r="V211" s="736"/>
      <c r="W211" s="736"/>
      <c r="X211" s="736"/>
      <c r="Y211" s="736">
        <v>22000</v>
      </c>
      <c r="Z211" s="736"/>
      <c r="AA211" s="736"/>
      <c r="AB211" s="736"/>
      <c r="AC211" s="736"/>
      <c r="AD211" s="736"/>
      <c r="AE211" s="736"/>
      <c r="AF211" s="477">
        <f t="shared" si="313"/>
        <v>968000</v>
      </c>
      <c r="AG211" s="638">
        <f t="shared" si="285"/>
        <v>0</v>
      </c>
      <c r="AH211" s="638">
        <f t="shared" si="286"/>
        <v>0</v>
      </c>
      <c r="AI211" s="638">
        <f t="shared" si="287"/>
        <v>0</v>
      </c>
      <c r="AJ211" s="638">
        <f t="shared" si="288"/>
        <v>0</v>
      </c>
      <c r="AK211" s="638">
        <f t="shared" si="289"/>
        <v>0</v>
      </c>
      <c r="AL211" s="638">
        <f t="shared" si="290"/>
        <v>880000</v>
      </c>
      <c r="AM211" s="638">
        <f t="shared" si="291"/>
        <v>0</v>
      </c>
      <c r="AN211" s="638">
        <f t="shared" si="292"/>
        <v>0</v>
      </c>
      <c r="AO211" s="638">
        <f t="shared" si="293"/>
        <v>0</v>
      </c>
      <c r="AP211" s="638">
        <f t="shared" si="294"/>
        <v>0</v>
      </c>
      <c r="AQ211" s="638">
        <f t="shared" si="295"/>
        <v>0</v>
      </c>
      <c r="AR211" s="638">
        <f t="shared" si="296"/>
        <v>0</v>
      </c>
      <c r="AS211" s="639">
        <f t="shared" si="297"/>
        <v>880000</v>
      </c>
      <c r="AT211" s="638">
        <f>SUM(AG211*14%)</f>
        <v>0</v>
      </c>
      <c r="AU211" s="638">
        <f>SUM(AH211*14%)</f>
        <v>0</v>
      </c>
      <c r="AV211" s="638">
        <f t="shared" si="321"/>
        <v>0</v>
      </c>
      <c r="AW211" s="638">
        <f t="shared" si="321"/>
        <v>0</v>
      </c>
      <c r="AX211" s="638">
        <f t="shared" si="321"/>
        <v>0</v>
      </c>
      <c r="AY211" s="638">
        <f>SUM(AL211*4%)</f>
        <v>35200</v>
      </c>
      <c r="AZ211" s="638">
        <f t="shared" si="321"/>
        <v>0</v>
      </c>
      <c r="BA211" s="638">
        <f t="shared" si="321"/>
        <v>0</v>
      </c>
      <c r="BB211" s="638">
        <f t="shared" si="321"/>
        <v>0</v>
      </c>
      <c r="BC211" s="638">
        <f t="shared" si="321"/>
        <v>0</v>
      </c>
      <c r="BD211" s="638">
        <f t="shared" si="321"/>
        <v>0</v>
      </c>
      <c r="BE211" s="638">
        <f t="shared" si="321"/>
        <v>0</v>
      </c>
      <c r="BF211" s="582">
        <f>SUM(AT211:BE211)</f>
        <v>35200</v>
      </c>
      <c r="BG211" s="553">
        <f t="shared" si="302"/>
        <v>52800</v>
      </c>
      <c r="BH211" s="554">
        <f t="shared" si="303"/>
        <v>968000</v>
      </c>
      <c r="BI211" s="555">
        <f t="shared" si="304"/>
        <v>52800</v>
      </c>
      <c r="BJ211" s="483">
        <f>SUM(Q211/D211)</f>
        <v>1</v>
      </c>
      <c r="BK211" s="769">
        <f t="shared" si="306"/>
        <v>21</v>
      </c>
      <c r="BL211" s="556"/>
      <c r="BM211" s="737"/>
      <c r="BN211" s="556"/>
      <c r="BO211" s="672"/>
      <c r="BP211" s="556"/>
      <c r="BQ211" s="556"/>
      <c r="BR211" s="556"/>
      <c r="BS211" s="672"/>
      <c r="BT211" s="556"/>
      <c r="BU211" s="556"/>
      <c r="BV211" s="556"/>
      <c r="BW211" s="672"/>
      <c r="BX211" s="556"/>
      <c r="BY211" s="556"/>
      <c r="BZ211" s="556"/>
      <c r="CA211" s="672"/>
      <c r="CB211" s="556"/>
      <c r="CC211" s="556"/>
      <c r="CD211" s="556"/>
      <c r="CE211" s="672"/>
      <c r="CF211" s="556"/>
      <c r="CG211" s="556"/>
      <c r="CH211" s="556"/>
      <c r="CI211" s="672"/>
      <c r="CJ211" s="556"/>
      <c r="CK211" s="556"/>
      <c r="CL211" s="556"/>
      <c r="CM211" s="672"/>
      <c r="CN211" s="556"/>
      <c r="CO211" s="556"/>
      <c r="CP211" s="556"/>
      <c r="CQ211" s="672"/>
      <c r="CR211" s="556"/>
      <c r="CS211" s="556"/>
      <c r="CT211" s="556"/>
      <c r="CU211" s="557"/>
      <c r="CV211" s="557"/>
      <c r="CW211" s="557"/>
      <c r="CX211" s="557"/>
      <c r="CY211" s="557"/>
      <c r="CZ211" s="557"/>
      <c r="DA211" s="557"/>
      <c r="DB211" s="557"/>
      <c r="DC211" s="557"/>
      <c r="DD211" s="557"/>
      <c r="DE211" s="557"/>
    </row>
    <row r="212" spans="1:127" s="514" customFormat="1" ht="24.75" customHeight="1" thickBot="1" x14ac:dyDescent="0.25">
      <c r="A212" s="563"/>
      <c r="B212" s="564" t="s">
        <v>15</v>
      </c>
      <c r="C212" s="564"/>
      <c r="D212" s="565"/>
      <c r="E212" s="566"/>
      <c r="F212" s="566"/>
      <c r="G212" s="633"/>
      <c r="H212" s="566"/>
      <c r="I212" s="789"/>
      <c r="J212" s="789"/>
      <c r="K212" s="566"/>
      <c r="L212" s="566"/>
      <c r="M212" s="566"/>
      <c r="N212" s="566"/>
      <c r="O212" s="566"/>
      <c r="P212" s="566"/>
      <c r="Q212" s="567"/>
      <c r="R212" s="568"/>
      <c r="S212" s="569"/>
      <c r="T212" s="570"/>
      <c r="U212" s="570"/>
      <c r="V212" s="570"/>
      <c r="W212" s="570"/>
      <c r="X212" s="570"/>
      <c r="Y212" s="570"/>
      <c r="Z212" s="570"/>
      <c r="AA212" s="570"/>
      <c r="AB212" s="570"/>
      <c r="AC212" s="570"/>
      <c r="AD212" s="570"/>
      <c r="AE212" s="570"/>
      <c r="AF212" s="571">
        <f t="shared" ref="AF212:BE212" si="322">SUM(AF185:AF211)</f>
        <v>13208795</v>
      </c>
      <c r="AG212" s="571">
        <f t="shared" si="322"/>
        <v>960000</v>
      </c>
      <c r="AH212" s="571">
        <f t="shared" si="322"/>
        <v>150000</v>
      </c>
      <c r="AI212" s="571">
        <f t="shared" si="322"/>
        <v>7427000</v>
      </c>
      <c r="AJ212" s="571">
        <f t="shared" si="322"/>
        <v>744000</v>
      </c>
      <c r="AK212" s="705">
        <f>SUM(AK185:AK211)</f>
        <v>1518000</v>
      </c>
      <c r="AL212" s="571">
        <f t="shared" si="322"/>
        <v>1272000</v>
      </c>
      <c r="AM212" s="571">
        <f t="shared" si="322"/>
        <v>0</v>
      </c>
      <c r="AN212" s="571">
        <f t="shared" si="322"/>
        <v>0</v>
      </c>
      <c r="AO212" s="571">
        <f t="shared" si="322"/>
        <v>0</v>
      </c>
      <c r="AP212" s="571">
        <f t="shared" si="322"/>
        <v>0</v>
      </c>
      <c r="AQ212" s="571">
        <f t="shared" si="322"/>
        <v>0</v>
      </c>
      <c r="AR212" s="571">
        <f t="shared" si="322"/>
        <v>0</v>
      </c>
      <c r="AS212" s="571">
        <f t="shared" si="322"/>
        <v>12071000</v>
      </c>
      <c r="AT212" s="571">
        <f t="shared" si="322"/>
        <v>38400</v>
      </c>
      <c r="AU212" s="571">
        <f t="shared" si="322"/>
        <v>0</v>
      </c>
      <c r="AV212" s="571">
        <f t="shared" si="322"/>
        <v>199250</v>
      </c>
      <c r="AW212" s="571">
        <f t="shared" si="322"/>
        <v>16560</v>
      </c>
      <c r="AX212" s="571">
        <f>SUM(AX185:AX211)</f>
        <v>60720</v>
      </c>
      <c r="AY212" s="571">
        <f>SUM(AY185:AY211)</f>
        <v>50880</v>
      </c>
      <c r="AZ212" s="571">
        <f t="shared" si="322"/>
        <v>0</v>
      </c>
      <c r="BA212" s="571">
        <f t="shared" si="322"/>
        <v>0</v>
      </c>
      <c r="BB212" s="571">
        <f t="shared" si="322"/>
        <v>0</v>
      </c>
      <c r="BC212" s="571">
        <f t="shared" si="322"/>
        <v>0</v>
      </c>
      <c r="BD212" s="571">
        <f t="shared" si="322"/>
        <v>0</v>
      </c>
      <c r="BE212" s="571">
        <f t="shared" si="322"/>
        <v>0</v>
      </c>
      <c r="BF212" s="571">
        <f>SUM(BF185:BF211)</f>
        <v>365810</v>
      </c>
      <c r="BG212" s="572">
        <f>AF212-AS212-BF212</f>
        <v>771985</v>
      </c>
      <c r="BH212" s="571">
        <f>SUM(BH185:BH211)</f>
        <v>16388795</v>
      </c>
      <c r="BI212" s="571">
        <f>SUM(BI185:BI211)</f>
        <v>3951985</v>
      </c>
      <c r="BJ212" s="501">
        <f>SUM(BJ185:BJ211)/21</f>
        <v>0.91428571428571437</v>
      </c>
      <c r="BK212" s="769"/>
      <c r="BL212" s="573"/>
      <c r="BM212" s="574"/>
      <c r="BN212" s="573"/>
      <c r="BO212" s="674"/>
      <c r="BP212" s="573"/>
      <c r="BQ212" s="573"/>
      <c r="BR212" s="573"/>
      <c r="BS212" s="674"/>
      <c r="BT212" s="573"/>
      <c r="BU212" s="573"/>
      <c r="BV212" s="573"/>
      <c r="BW212" s="674"/>
      <c r="BX212" s="573"/>
      <c r="BY212" s="573"/>
      <c r="BZ212" s="573"/>
      <c r="CA212" s="674"/>
      <c r="CB212" s="573"/>
      <c r="CC212" s="573"/>
      <c r="CD212" s="573"/>
      <c r="CE212" s="674"/>
      <c r="CF212" s="573"/>
      <c r="CG212" s="573"/>
      <c r="CH212" s="573"/>
      <c r="CI212" s="674"/>
      <c r="CJ212" s="573"/>
      <c r="CK212" s="573"/>
      <c r="CL212" s="573"/>
      <c r="CM212" s="674"/>
      <c r="CN212" s="573"/>
      <c r="CO212" s="573"/>
      <c r="CP212" s="573"/>
      <c r="CQ212" s="674"/>
      <c r="CR212" s="573"/>
      <c r="CS212" s="573"/>
      <c r="CT212" s="573"/>
      <c r="CU212" s="574"/>
      <c r="CV212" s="574"/>
      <c r="CW212" s="574"/>
      <c r="CX212" s="574"/>
      <c r="CY212" s="574"/>
      <c r="CZ212" s="574"/>
      <c r="DA212" s="574"/>
      <c r="DB212" s="574"/>
      <c r="DC212" s="574"/>
      <c r="DD212" s="574"/>
      <c r="DE212" s="574"/>
    </row>
    <row r="213" spans="1:127" s="462" customFormat="1" ht="24.75" customHeight="1" x14ac:dyDescent="0.2">
      <c r="A213" s="533"/>
      <c r="D213" s="533"/>
      <c r="E213" s="533"/>
      <c r="F213" s="533"/>
      <c r="G213" s="631"/>
      <c r="H213" s="533"/>
      <c r="I213" s="787"/>
      <c r="J213" s="787"/>
      <c r="K213" s="533"/>
      <c r="L213" s="533"/>
      <c r="M213" s="533"/>
      <c r="N213" s="533"/>
      <c r="O213" s="533"/>
      <c r="P213" s="533"/>
      <c r="Q213" s="533"/>
      <c r="R213" s="533"/>
      <c r="AS213" s="543"/>
      <c r="BF213" s="575">
        <f>SUM(AS212+BF212)</f>
        <v>12436810</v>
      </c>
      <c r="BG213" s="536">
        <f>AF212-AS212-BF212</f>
        <v>771985</v>
      </c>
      <c r="BH213" s="576">
        <f>SUM(BI212+AS212+BF212)</f>
        <v>16388795</v>
      </c>
      <c r="BI213" s="538">
        <f>SUM(BG212)</f>
        <v>771985</v>
      </c>
      <c r="BJ213" s="503" t="s">
        <v>78</v>
      </c>
      <c r="BK213" s="772"/>
      <c r="BL213" s="446"/>
      <c r="BM213" s="460"/>
      <c r="BN213" s="650"/>
      <c r="BO213" s="663"/>
      <c r="BP213" s="650"/>
      <c r="BQ213" s="650"/>
      <c r="BR213" s="650"/>
      <c r="BS213" s="663"/>
      <c r="BT213" s="650"/>
      <c r="BU213" s="650"/>
      <c r="BV213" s="650"/>
      <c r="BW213" s="663"/>
      <c r="BX213" s="650"/>
      <c r="BY213" s="650"/>
      <c r="BZ213" s="650"/>
      <c r="CA213" s="663"/>
      <c r="CB213" s="650"/>
      <c r="CC213" s="650"/>
      <c r="CD213" s="650"/>
      <c r="CE213" s="663"/>
      <c r="CF213" s="650"/>
      <c r="CG213" s="650"/>
      <c r="CH213" s="650"/>
      <c r="CI213" s="663"/>
      <c r="CJ213" s="650"/>
      <c r="CK213" s="650"/>
      <c r="CL213" s="650"/>
      <c r="CM213" s="663"/>
      <c r="CN213" s="650"/>
      <c r="CO213" s="650"/>
      <c r="CP213" s="650"/>
      <c r="CQ213" s="663"/>
      <c r="CR213" s="650"/>
      <c r="CS213" s="650"/>
      <c r="CT213" s="650"/>
      <c r="CU213" s="460"/>
      <c r="CV213" s="460"/>
      <c r="CW213" s="460"/>
      <c r="CX213" s="460"/>
      <c r="CY213" s="460"/>
      <c r="CZ213" s="460"/>
      <c r="DA213" s="460"/>
      <c r="DB213" s="460"/>
      <c r="DC213" s="460"/>
      <c r="DD213" s="460"/>
      <c r="DE213" s="460"/>
      <c r="DF213" s="460"/>
    </row>
    <row r="214" spans="1:127" s="462" customFormat="1" ht="24.75" customHeight="1" x14ac:dyDescent="0.2">
      <c r="A214" s="533"/>
      <c r="D214" s="533"/>
      <c r="E214" s="533"/>
      <c r="F214" s="533"/>
      <c r="G214" s="631"/>
      <c r="H214" s="533"/>
      <c r="I214" s="787"/>
      <c r="J214" s="787"/>
      <c r="K214" s="533"/>
      <c r="L214" s="533"/>
      <c r="M214" s="533"/>
      <c r="N214" s="533"/>
      <c r="O214" s="533"/>
      <c r="P214" s="533"/>
      <c r="Q214" s="533"/>
      <c r="R214" s="533"/>
      <c r="AS214" s="503"/>
      <c r="AT214" s="613">
        <f>SUM(AG212+AT212)</f>
        <v>998400</v>
      </c>
      <c r="AU214" s="613">
        <f t="shared" ref="AU214" si="323">SUM(AH212+AU212)</f>
        <v>150000</v>
      </c>
      <c r="AV214" s="613">
        <f t="shared" ref="AV214" si="324">SUM(AI212+AV212)</f>
        <v>7626250</v>
      </c>
      <c r="AW214" s="613">
        <f t="shared" ref="AW214" si="325">SUM(AJ212+AW212)</f>
        <v>760560</v>
      </c>
      <c r="AX214" s="613">
        <f t="shared" ref="AX214" si="326">SUM(AK212+AX212)</f>
        <v>1578720</v>
      </c>
      <c r="AY214" s="613">
        <f t="shared" ref="AY214" si="327">SUM(AL212+AY212)</f>
        <v>1322880</v>
      </c>
      <c r="AZ214" s="613">
        <f t="shared" ref="AZ214" si="328">SUM(AM212+AZ212)</f>
        <v>0</v>
      </c>
      <c r="BA214" s="613">
        <f t="shared" ref="BA214" si="329">SUM(AN212+BA212)</f>
        <v>0</v>
      </c>
      <c r="BB214" s="613">
        <f t="shared" ref="BB214" si="330">SUM(AO212+BB212)</f>
        <v>0</v>
      </c>
      <c r="BC214" s="613">
        <f t="shared" ref="BC214" si="331">SUM(AP212+BC212)</f>
        <v>0</v>
      </c>
      <c r="BD214" s="613">
        <f t="shared" ref="BD214" si="332">SUM(AQ212+BD212)</f>
        <v>0</v>
      </c>
      <c r="BE214" s="613">
        <f t="shared" ref="BE214" si="333">SUM(AR212+BE212)</f>
        <v>0</v>
      </c>
      <c r="BF214" s="613">
        <f>SUM(AT214:BE214)</f>
        <v>12436810</v>
      </c>
      <c r="BG214" s="503"/>
      <c r="BH214" s="540"/>
      <c r="BI214" s="541">
        <f>SUM(BI212-BI213)</f>
        <v>3180000</v>
      </c>
      <c r="BJ214" s="503" t="s">
        <v>77</v>
      </c>
      <c r="BK214" s="772"/>
      <c r="BL214" s="446"/>
      <c r="BM214" s="460"/>
      <c r="BN214" s="650"/>
      <c r="BO214" s="663"/>
      <c r="BP214" s="650"/>
      <c r="BQ214" s="650"/>
      <c r="BR214" s="650"/>
      <c r="BS214" s="663"/>
      <c r="BT214" s="650"/>
      <c r="BU214" s="650"/>
      <c r="BV214" s="650"/>
      <c r="BW214" s="663"/>
      <c r="BX214" s="650"/>
      <c r="BY214" s="650"/>
      <c r="BZ214" s="650"/>
      <c r="CA214" s="663"/>
      <c r="CB214" s="650"/>
      <c r="CC214" s="650"/>
      <c r="CD214" s="650"/>
      <c r="CE214" s="663"/>
      <c r="CF214" s="650"/>
      <c r="CG214" s="650"/>
      <c r="CH214" s="650"/>
      <c r="CI214" s="663"/>
      <c r="CJ214" s="650"/>
      <c r="CK214" s="650"/>
      <c r="CL214" s="650"/>
      <c r="CM214" s="663"/>
      <c r="CN214" s="650"/>
      <c r="CO214" s="650"/>
      <c r="CP214" s="650"/>
      <c r="CQ214" s="663"/>
      <c r="CR214" s="650"/>
      <c r="CS214" s="650"/>
      <c r="CT214" s="650"/>
      <c r="CU214" s="460"/>
      <c r="CV214" s="460"/>
      <c r="CW214" s="460"/>
      <c r="CX214" s="460"/>
      <c r="CY214" s="460"/>
      <c r="CZ214" s="460"/>
      <c r="DA214" s="460"/>
      <c r="DB214" s="460"/>
      <c r="DC214" s="460"/>
      <c r="DD214" s="460"/>
      <c r="DE214" s="460"/>
      <c r="DF214" s="460"/>
    </row>
    <row r="215" spans="1:127" s="462" customFormat="1" ht="24.75" customHeight="1" x14ac:dyDescent="0.2">
      <c r="A215" s="1075" t="s">
        <v>43</v>
      </c>
      <c r="B215" s="1076"/>
      <c r="C215" s="424" t="s">
        <v>324</v>
      </c>
      <c r="D215" s="425"/>
      <c r="E215" s="425"/>
      <c r="F215" s="425"/>
      <c r="G215" s="544"/>
      <c r="H215" s="425"/>
      <c r="I215" s="775"/>
      <c r="J215" s="775"/>
      <c r="K215" s="425"/>
      <c r="L215" s="425"/>
      <c r="M215" s="425"/>
      <c r="N215" s="425"/>
      <c r="O215" s="425"/>
      <c r="P215" s="425"/>
      <c r="Q215" s="425"/>
      <c r="R215" s="425"/>
      <c r="S215" s="425"/>
      <c r="T215" s="426"/>
      <c r="U215" s="426"/>
      <c r="V215" s="426"/>
      <c r="W215" s="426"/>
      <c r="X215" s="426"/>
      <c r="Y215" s="426"/>
      <c r="Z215" s="426"/>
      <c r="AA215" s="426"/>
      <c r="AB215" s="426"/>
      <c r="AC215" s="426"/>
      <c r="AD215" s="426"/>
      <c r="AE215" s="426"/>
      <c r="AF215" s="425"/>
      <c r="AG215" s="426"/>
      <c r="AH215" s="426"/>
      <c r="AI215" s="426"/>
      <c r="AJ215" s="426"/>
      <c r="AK215" s="426"/>
      <c r="AL215" s="426"/>
      <c r="AM215" s="426"/>
      <c r="AN215" s="426"/>
      <c r="AO215" s="426"/>
      <c r="AP215" s="426"/>
      <c r="AQ215" s="426"/>
      <c r="AR215" s="426"/>
      <c r="AS215" s="427"/>
      <c r="AT215" s="426"/>
      <c r="AU215" s="426"/>
      <c r="AV215" s="426"/>
      <c r="AW215" s="426"/>
      <c r="AX215" s="426"/>
      <c r="AY215" s="426"/>
      <c r="AZ215" s="426"/>
      <c r="BA215" s="426"/>
      <c r="BB215" s="426"/>
      <c r="BC215" s="426"/>
      <c r="BD215" s="426"/>
      <c r="BE215" s="426"/>
      <c r="BF215" s="427"/>
      <c r="BG215" s="427"/>
      <c r="BH215" s="423"/>
      <c r="BI215" s="428"/>
      <c r="BJ215" s="425"/>
      <c r="BK215" s="544"/>
      <c r="BL215" s="544"/>
      <c r="BM215" s="426"/>
      <c r="BN215" s="544"/>
      <c r="BO215" s="664"/>
      <c r="BP215" s="544"/>
      <c r="BQ215" s="429"/>
      <c r="BR215" s="544"/>
      <c r="BS215" s="664"/>
      <c r="BT215" s="544"/>
      <c r="BU215" s="429"/>
      <c r="BV215" s="544"/>
      <c r="BW215" s="664"/>
      <c r="BX215" s="544"/>
      <c r="BY215" s="429"/>
      <c r="BZ215" s="544"/>
      <c r="CA215" s="664"/>
      <c r="CB215" s="544"/>
      <c r="CC215" s="429"/>
      <c r="CD215" s="544"/>
      <c r="CE215" s="664"/>
      <c r="CF215" s="544"/>
      <c r="CG215" s="429"/>
      <c r="CH215" s="544"/>
      <c r="CI215" s="664"/>
      <c r="CJ215" s="544"/>
      <c r="CK215" s="429"/>
      <c r="CL215" s="544"/>
      <c r="CM215" s="664"/>
      <c r="CN215" s="544"/>
      <c r="CO215" s="429"/>
      <c r="CP215" s="544"/>
      <c r="CQ215" s="664"/>
      <c r="CR215" s="544"/>
      <c r="CS215" s="429"/>
      <c r="CT215" s="544"/>
      <c r="CU215" s="426"/>
      <c r="CV215" s="426"/>
      <c r="CW215" s="426"/>
      <c r="CX215" s="426"/>
      <c r="CY215" s="427"/>
      <c r="CZ215" s="427"/>
      <c r="DA215" s="427"/>
      <c r="DB215" s="423"/>
      <c r="DC215" s="428"/>
      <c r="DD215" s="427"/>
      <c r="DE215" s="427"/>
      <c r="DF215" s="460"/>
      <c r="DG215" s="460"/>
      <c r="DH215" s="460"/>
      <c r="DI215" s="460"/>
      <c r="DJ215" s="460"/>
      <c r="DK215" s="461"/>
      <c r="DL215" s="460"/>
      <c r="DM215" s="460"/>
      <c r="DN215" s="460"/>
      <c r="DO215" s="460"/>
      <c r="DP215" s="460"/>
      <c r="DQ215" s="460"/>
      <c r="DR215" s="460"/>
      <c r="DS215" s="460"/>
      <c r="DT215" s="460"/>
      <c r="DU215" s="460"/>
      <c r="DV215" s="460"/>
      <c r="DW215" s="460"/>
    </row>
    <row r="216" spans="1:127" s="462" customFormat="1" ht="26.25" customHeight="1" x14ac:dyDescent="0.2">
      <c r="A216" s="1080" t="s">
        <v>44</v>
      </c>
      <c r="B216" s="1081"/>
      <c r="C216" s="431" t="s">
        <v>151</v>
      </c>
      <c r="D216" s="432"/>
      <c r="E216" s="432"/>
      <c r="F216" s="432"/>
      <c r="G216" s="627"/>
      <c r="H216" s="432"/>
      <c r="I216" s="777"/>
      <c r="J216" s="777"/>
      <c r="K216" s="432"/>
      <c r="L216" s="432"/>
      <c r="M216" s="432"/>
      <c r="N216" s="432"/>
      <c r="O216" s="432"/>
      <c r="P216" s="432"/>
      <c r="Q216" s="432"/>
      <c r="R216" s="432"/>
      <c r="S216" s="432"/>
      <c r="T216" s="464"/>
      <c r="U216" s="464"/>
      <c r="V216" s="464"/>
      <c r="W216" s="464"/>
      <c r="X216" s="464"/>
      <c r="Y216" s="464"/>
      <c r="Z216" s="464"/>
      <c r="AA216" s="464"/>
      <c r="AB216" s="464"/>
      <c r="AC216" s="464"/>
      <c r="AD216" s="464"/>
      <c r="AE216" s="464"/>
      <c r="AF216" s="432"/>
      <c r="AG216" s="464"/>
      <c r="AH216" s="464"/>
      <c r="AI216" s="464"/>
      <c r="AJ216" s="464"/>
      <c r="AK216" s="464"/>
      <c r="AL216" s="464"/>
      <c r="AM216" s="464"/>
      <c r="AN216" s="464"/>
      <c r="AO216" s="464"/>
      <c r="AP216" s="464"/>
      <c r="AQ216" s="464"/>
      <c r="AR216" s="464"/>
      <c r="AS216" s="433"/>
      <c r="AT216" s="464"/>
      <c r="AU216" s="464"/>
      <c r="AV216" s="464"/>
      <c r="AW216" s="464"/>
      <c r="AX216" s="464"/>
      <c r="AY216" s="464"/>
      <c r="AZ216" s="464"/>
      <c r="BA216" s="464"/>
      <c r="BB216" s="464"/>
      <c r="BC216" s="464"/>
      <c r="BD216" s="464"/>
      <c r="BE216" s="464"/>
      <c r="BF216" s="433"/>
      <c r="BG216" s="433"/>
      <c r="BH216" s="430"/>
      <c r="BI216" s="434"/>
      <c r="BJ216" s="425"/>
      <c r="BK216" s="544"/>
      <c r="BL216" s="544"/>
      <c r="BM216" s="425"/>
      <c r="BN216" s="544"/>
      <c r="BO216" s="664"/>
      <c r="BP216" s="544"/>
      <c r="BQ216" s="544"/>
      <c r="BR216" s="544"/>
      <c r="BS216" s="664"/>
      <c r="BT216" s="544"/>
      <c r="BU216" s="544"/>
      <c r="BV216" s="544"/>
      <c r="BW216" s="664"/>
      <c r="BX216" s="544"/>
      <c r="BY216" s="544"/>
      <c r="BZ216" s="544"/>
      <c r="CA216" s="664"/>
      <c r="CB216" s="544"/>
      <c r="CC216" s="544"/>
      <c r="CD216" s="544"/>
      <c r="CE216" s="664"/>
      <c r="CF216" s="544"/>
      <c r="CG216" s="544"/>
      <c r="CH216" s="544"/>
      <c r="CI216" s="664"/>
      <c r="CJ216" s="544"/>
      <c r="CK216" s="544"/>
      <c r="CL216" s="544"/>
      <c r="CM216" s="664"/>
      <c r="CN216" s="544"/>
      <c r="CO216" s="544"/>
      <c r="CP216" s="544"/>
      <c r="CQ216" s="664"/>
      <c r="CR216" s="544"/>
      <c r="CS216" s="544"/>
      <c r="CT216" s="544"/>
      <c r="CU216" s="425"/>
      <c r="CV216" s="425"/>
      <c r="CW216" s="425"/>
      <c r="CX216" s="425"/>
      <c r="CY216" s="425"/>
      <c r="CZ216" s="425"/>
      <c r="DA216" s="425"/>
      <c r="DB216" s="425"/>
      <c r="DC216" s="425"/>
      <c r="DD216" s="427"/>
      <c r="DE216" s="427"/>
      <c r="DF216" s="460"/>
      <c r="DG216" s="460"/>
      <c r="DH216" s="460"/>
      <c r="DI216" s="460"/>
      <c r="DJ216" s="460"/>
      <c r="DK216" s="461"/>
      <c r="DL216" s="460"/>
      <c r="DM216" s="460"/>
      <c r="DN216" s="460"/>
      <c r="DO216" s="460"/>
      <c r="DP216" s="460"/>
      <c r="DQ216" s="460"/>
      <c r="DR216" s="460"/>
      <c r="DS216" s="460"/>
      <c r="DT216" s="460"/>
      <c r="DU216" s="460"/>
      <c r="DV216" s="460"/>
      <c r="DW216" s="460"/>
    </row>
    <row r="217" spans="1:127" s="466" customFormat="1" ht="48.75" customHeight="1" x14ac:dyDescent="0.2">
      <c r="A217" s="1077" t="s">
        <v>45</v>
      </c>
      <c r="B217" s="1051" t="s">
        <v>46</v>
      </c>
      <c r="C217" s="1051" t="s">
        <v>62</v>
      </c>
      <c r="D217" s="1050" t="s">
        <v>47</v>
      </c>
      <c r="E217" s="1050"/>
      <c r="F217" s="1050"/>
      <c r="G217" s="1050"/>
      <c r="H217" s="1050"/>
      <c r="I217" s="1050"/>
      <c r="J217" s="1050"/>
      <c r="K217" s="1050"/>
      <c r="L217" s="1050"/>
      <c r="M217" s="1050"/>
      <c r="N217" s="1050"/>
      <c r="O217" s="1050"/>
      <c r="P217" s="1050"/>
      <c r="Q217" s="1050"/>
      <c r="R217" s="1051" t="s">
        <v>59</v>
      </c>
      <c r="S217" s="1054" t="s">
        <v>56</v>
      </c>
      <c r="T217" s="1055"/>
      <c r="U217" s="1055"/>
      <c r="V217" s="1055"/>
      <c r="W217" s="1055"/>
      <c r="X217" s="1055"/>
      <c r="Y217" s="1055"/>
      <c r="Z217" s="1055"/>
      <c r="AA217" s="1055"/>
      <c r="AB217" s="1055"/>
      <c r="AC217" s="1055"/>
      <c r="AD217" s="1055"/>
      <c r="AE217" s="1055"/>
      <c r="AF217" s="1056" t="s">
        <v>38</v>
      </c>
      <c r="AG217" s="1056"/>
      <c r="AH217" s="1056"/>
      <c r="AI217" s="1056"/>
      <c r="AJ217" s="1056"/>
      <c r="AK217" s="1056"/>
      <c r="AL217" s="1056"/>
      <c r="AM217" s="1056"/>
      <c r="AN217" s="1056"/>
      <c r="AO217" s="1056"/>
      <c r="AP217" s="1056"/>
      <c r="AQ217" s="1056"/>
      <c r="AR217" s="1056"/>
      <c r="AS217" s="1056"/>
      <c r="AT217" s="1057" t="s">
        <v>82</v>
      </c>
      <c r="AU217" s="1058"/>
      <c r="AV217" s="1058"/>
      <c r="AW217" s="1058"/>
      <c r="AX217" s="1058"/>
      <c r="AY217" s="1058"/>
      <c r="AZ217" s="1058"/>
      <c r="BA217" s="1058"/>
      <c r="BB217" s="1058"/>
      <c r="BC217" s="1058"/>
      <c r="BD217" s="1058"/>
      <c r="BE217" s="1058"/>
      <c r="BF217" s="1059"/>
      <c r="BG217" s="1051" t="s">
        <v>78</v>
      </c>
      <c r="BH217" s="1051" t="s">
        <v>561</v>
      </c>
      <c r="BI217" s="1063" t="s">
        <v>79</v>
      </c>
      <c r="BJ217" s="423"/>
      <c r="BK217" s="767"/>
      <c r="BL217" s="425"/>
      <c r="BM217" s="425"/>
      <c r="BN217" s="544"/>
      <c r="BO217" s="664"/>
      <c r="BP217" s="544"/>
      <c r="BQ217" s="544"/>
      <c r="BR217" s="544"/>
      <c r="BS217" s="664"/>
      <c r="BT217" s="544"/>
      <c r="BU217" s="544"/>
      <c r="BV217" s="544"/>
      <c r="BW217" s="664"/>
      <c r="BX217" s="544"/>
      <c r="BY217" s="544"/>
      <c r="BZ217" s="544"/>
      <c r="CA217" s="664"/>
      <c r="CB217" s="544"/>
      <c r="CC217" s="544"/>
      <c r="CD217" s="544"/>
      <c r="CE217" s="664"/>
      <c r="CF217" s="544"/>
      <c r="CG217" s="544"/>
      <c r="CH217" s="544"/>
      <c r="CI217" s="664"/>
      <c r="CJ217" s="544"/>
      <c r="CK217" s="544"/>
      <c r="CL217" s="544"/>
      <c r="CM217" s="664"/>
      <c r="CN217" s="544"/>
      <c r="CO217" s="544"/>
      <c r="CP217" s="544"/>
      <c r="CQ217" s="664"/>
      <c r="CR217" s="544"/>
      <c r="CS217" s="544"/>
      <c r="CT217" s="544"/>
      <c r="CU217" s="425"/>
      <c r="CV217" s="425"/>
      <c r="CW217" s="425"/>
      <c r="CX217" s="425"/>
      <c r="CY217" s="425"/>
      <c r="CZ217" s="425"/>
      <c r="DA217" s="425"/>
      <c r="DB217" s="425"/>
      <c r="DC217" s="425"/>
      <c r="DD217" s="465"/>
      <c r="DE217" s="465"/>
    </row>
    <row r="218" spans="1:127" s="466" customFormat="1" ht="48.75" customHeight="1" x14ac:dyDescent="0.2">
      <c r="A218" s="1078"/>
      <c r="B218" s="1052"/>
      <c r="C218" s="1052"/>
      <c r="D218" s="1066" t="s">
        <v>57</v>
      </c>
      <c r="E218" s="1068" t="s">
        <v>58</v>
      </c>
      <c r="F218" s="1069"/>
      <c r="G218" s="1069"/>
      <c r="H218" s="1069"/>
      <c r="I218" s="1069"/>
      <c r="J218" s="1069"/>
      <c r="K218" s="1069"/>
      <c r="L218" s="1069"/>
      <c r="M218" s="1069"/>
      <c r="N218" s="1069"/>
      <c r="O218" s="1069"/>
      <c r="P218" s="1069"/>
      <c r="Q218" s="1069"/>
      <c r="R218" s="1052"/>
      <c r="S218" s="1066" t="s">
        <v>57</v>
      </c>
      <c r="T218" s="1068" t="s">
        <v>58</v>
      </c>
      <c r="U218" s="1069"/>
      <c r="V218" s="1069"/>
      <c r="W218" s="1069"/>
      <c r="X218" s="1069"/>
      <c r="Y218" s="1069"/>
      <c r="Z218" s="1069"/>
      <c r="AA218" s="1069"/>
      <c r="AB218" s="1069"/>
      <c r="AC218" s="1069"/>
      <c r="AD218" s="1069"/>
      <c r="AE218" s="1069"/>
      <c r="AF218" s="1066" t="s">
        <v>57</v>
      </c>
      <c r="AG218" s="1068" t="s">
        <v>58</v>
      </c>
      <c r="AH218" s="1069"/>
      <c r="AI218" s="1069"/>
      <c r="AJ218" s="1069"/>
      <c r="AK218" s="1069"/>
      <c r="AL218" s="1069"/>
      <c r="AM218" s="1069"/>
      <c r="AN218" s="1069"/>
      <c r="AO218" s="1069"/>
      <c r="AP218" s="1069"/>
      <c r="AQ218" s="1069"/>
      <c r="AR218" s="1069"/>
      <c r="AS218" s="1070"/>
      <c r="AT218" s="1060"/>
      <c r="AU218" s="1061"/>
      <c r="AV218" s="1061"/>
      <c r="AW218" s="1061"/>
      <c r="AX218" s="1061"/>
      <c r="AY218" s="1061"/>
      <c r="AZ218" s="1061"/>
      <c r="BA218" s="1061"/>
      <c r="BB218" s="1061"/>
      <c r="BC218" s="1061"/>
      <c r="BD218" s="1061"/>
      <c r="BE218" s="1061"/>
      <c r="BF218" s="1062"/>
      <c r="BG218" s="1052"/>
      <c r="BH218" s="1052"/>
      <c r="BI218" s="1064"/>
      <c r="BJ218" s="423"/>
      <c r="BK218" s="767"/>
      <c r="BL218" s="425"/>
      <c r="BM218" s="425"/>
      <c r="BN218" s="544"/>
      <c r="BO218" s="664"/>
      <c r="BP218" s="544"/>
      <c r="BQ218" s="544"/>
      <c r="BR218" s="544"/>
      <c r="BS218" s="664"/>
      <c r="BT218" s="544"/>
      <c r="BU218" s="544"/>
      <c r="BV218" s="544"/>
      <c r="BW218" s="664"/>
      <c r="BX218" s="544"/>
      <c r="BY218" s="544"/>
      <c r="BZ218" s="544"/>
      <c r="CA218" s="664"/>
      <c r="CB218" s="544"/>
      <c r="CC218" s="544"/>
      <c r="CD218" s="544"/>
      <c r="CE218" s="664"/>
      <c r="CF218" s="544"/>
      <c r="CG218" s="544"/>
      <c r="CH218" s="544"/>
      <c r="CI218" s="664"/>
      <c r="CJ218" s="544"/>
      <c r="CK218" s="544"/>
      <c r="CL218" s="544"/>
      <c r="CM218" s="664"/>
      <c r="CN218" s="544"/>
      <c r="CO218" s="544"/>
      <c r="CP218" s="544"/>
      <c r="CQ218" s="664"/>
      <c r="CR218" s="544"/>
      <c r="CS218" s="544"/>
      <c r="CT218" s="544"/>
      <c r="CU218" s="425"/>
      <c r="CV218" s="425"/>
      <c r="CW218" s="425"/>
      <c r="CX218" s="425"/>
      <c r="CY218" s="425"/>
      <c r="CZ218" s="425"/>
      <c r="DA218" s="425"/>
      <c r="DB218" s="425"/>
      <c r="DC218" s="425"/>
      <c r="DD218" s="465"/>
      <c r="DE218" s="465"/>
    </row>
    <row r="219" spans="1:127" s="469" customFormat="1" ht="28.5" customHeight="1" x14ac:dyDescent="0.2">
      <c r="A219" s="1079"/>
      <c r="B219" s="1053"/>
      <c r="C219" s="1053"/>
      <c r="D219" s="1067"/>
      <c r="E219" s="467">
        <v>1</v>
      </c>
      <c r="F219" s="467">
        <v>2</v>
      </c>
      <c r="G219" s="628">
        <v>3</v>
      </c>
      <c r="H219" s="467">
        <v>4</v>
      </c>
      <c r="I219" s="467">
        <v>5</v>
      </c>
      <c r="J219" s="467">
        <v>6</v>
      </c>
      <c r="K219" s="467">
        <v>7</v>
      </c>
      <c r="L219" s="467">
        <v>8</v>
      </c>
      <c r="M219" s="467">
        <v>9</v>
      </c>
      <c r="N219" s="467">
        <v>10</v>
      </c>
      <c r="O219" s="467">
        <v>11</v>
      </c>
      <c r="P219" s="467">
        <v>12</v>
      </c>
      <c r="Q219" s="467" t="s">
        <v>61</v>
      </c>
      <c r="R219" s="1053"/>
      <c r="S219" s="1067"/>
      <c r="T219" s="467">
        <v>1</v>
      </c>
      <c r="U219" s="467">
        <v>2</v>
      </c>
      <c r="V219" s="467">
        <v>3</v>
      </c>
      <c r="W219" s="467">
        <v>4</v>
      </c>
      <c r="X219" s="467">
        <v>5</v>
      </c>
      <c r="Y219" s="467">
        <v>6</v>
      </c>
      <c r="Z219" s="467">
        <v>7</v>
      </c>
      <c r="AA219" s="467">
        <v>8</v>
      </c>
      <c r="AB219" s="467">
        <v>9</v>
      </c>
      <c r="AC219" s="467">
        <v>10</v>
      </c>
      <c r="AD219" s="467">
        <v>11</v>
      </c>
      <c r="AE219" s="467">
        <v>12</v>
      </c>
      <c r="AF219" s="1067"/>
      <c r="AG219" s="467">
        <v>1</v>
      </c>
      <c r="AH219" s="467">
        <v>2</v>
      </c>
      <c r="AI219" s="467">
        <v>3</v>
      </c>
      <c r="AJ219" s="467">
        <v>4</v>
      </c>
      <c r="AK219" s="703">
        <v>5</v>
      </c>
      <c r="AL219" s="467">
        <v>6</v>
      </c>
      <c r="AM219" s="467">
        <v>7</v>
      </c>
      <c r="AN219" s="467">
        <v>8</v>
      </c>
      <c r="AO219" s="467">
        <v>9</v>
      </c>
      <c r="AP219" s="467">
        <v>10</v>
      </c>
      <c r="AQ219" s="467">
        <v>11</v>
      </c>
      <c r="AR219" s="467">
        <v>12</v>
      </c>
      <c r="AS219" s="467" t="s">
        <v>51</v>
      </c>
      <c r="AT219" s="468">
        <v>1</v>
      </c>
      <c r="AU219" s="468">
        <v>2</v>
      </c>
      <c r="AV219" s="468">
        <v>3</v>
      </c>
      <c r="AW219" s="468">
        <v>4</v>
      </c>
      <c r="AX219" s="468">
        <v>5</v>
      </c>
      <c r="AY219" s="468">
        <v>6</v>
      </c>
      <c r="AZ219" s="468">
        <v>7</v>
      </c>
      <c r="BA219" s="468">
        <v>8</v>
      </c>
      <c r="BB219" s="468">
        <v>9</v>
      </c>
      <c r="BC219" s="468">
        <v>10</v>
      </c>
      <c r="BD219" s="468">
        <v>11</v>
      </c>
      <c r="BE219" s="468">
        <v>12</v>
      </c>
      <c r="BF219" s="467" t="s">
        <v>51</v>
      </c>
      <c r="BG219" s="1053"/>
      <c r="BH219" s="1053"/>
      <c r="BI219" s="1065"/>
      <c r="BK219" s="768"/>
      <c r="BL219" s="625"/>
      <c r="BM219" s="625"/>
      <c r="BN219" s="659"/>
      <c r="BO219" s="671"/>
      <c r="BP219" s="659"/>
      <c r="BQ219" s="659"/>
      <c r="BR219" s="659"/>
      <c r="BS219" s="671"/>
      <c r="BT219" s="659"/>
      <c r="BU219" s="659"/>
      <c r="BV219" s="659"/>
      <c r="BW219" s="671"/>
      <c r="BX219" s="659"/>
      <c r="BY219" s="659"/>
      <c r="BZ219" s="659"/>
      <c r="CA219" s="671"/>
      <c r="CB219" s="659"/>
      <c r="CC219" s="659"/>
      <c r="CD219" s="659"/>
      <c r="CE219" s="671"/>
      <c r="CF219" s="659"/>
      <c r="CG219" s="659"/>
      <c r="CH219" s="659"/>
      <c r="CI219" s="671"/>
      <c r="CJ219" s="659"/>
      <c r="CK219" s="659"/>
      <c r="CL219" s="659"/>
      <c r="CM219" s="671"/>
      <c r="CN219" s="659"/>
      <c r="CO219" s="659"/>
      <c r="CP219" s="659"/>
      <c r="CQ219" s="671"/>
      <c r="CR219" s="659"/>
      <c r="CS219" s="659"/>
      <c r="CT219" s="659"/>
      <c r="CU219" s="625"/>
      <c r="CV219" s="625"/>
      <c r="CW219" s="625"/>
      <c r="CX219" s="625"/>
      <c r="CY219" s="625"/>
      <c r="CZ219" s="625"/>
      <c r="DA219" s="625"/>
      <c r="DB219" s="625"/>
      <c r="DC219" s="625"/>
      <c r="DD219" s="625"/>
      <c r="DE219" s="625"/>
    </row>
    <row r="220" spans="1:127" s="558" customFormat="1" ht="24.75" customHeight="1" thickBot="1" x14ac:dyDescent="0.25">
      <c r="A220" s="546"/>
      <c r="B220" s="235" t="s">
        <v>578</v>
      </c>
      <c r="C220" s="547" t="s">
        <v>65</v>
      </c>
      <c r="D220" s="436">
        <v>108</v>
      </c>
      <c r="E220" s="436">
        <v>9</v>
      </c>
      <c r="F220" s="436">
        <v>9</v>
      </c>
      <c r="G220" s="632">
        <v>9</v>
      </c>
      <c r="H220" s="549">
        <v>9</v>
      </c>
      <c r="I220" s="788">
        <v>9</v>
      </c>
      <c r="J220" s="788">
        <v>9</v>
      </c>
      <c r="K220" s="549">
        <v>9</v>
      </c>
      <c r="L220" s="549">
        <v>9</v>
      </c>
      <c r="M220" s="549">
        <v>9</v>
      </c>
      <c r="N220" s="549">
        <v>9</v>
      </c>
      <c r="O220" s="549">
        <v>9</v>
      </c>
      <c r="P220" s="549">
        <v>9</v>
      </c>
      <c r="Q220" s="550">
        <f>SUM(E220:P220)</f>
        <v>108</v>
      </c>
      <c r="R220" s="190" t="s">
        <v>195</v>
      </c>
      <c r="S220" s="440">
        <v>1100000</v>
      </c>
      <c r="T220" s="440">
        <v>1100000</v>
      </c>
      <c r="U220" s="440">
        <v>1100000</v>
      </c>
      <c r="V220" s="440">
        <v>1100000</v>
      </c>
      <c r="W220" s="440">
        <v>1100000</v>
      </c>
      <c r="X220" s="440">
        <v>1100000</v>
      </c>
      <c r="Y220" s="440">
        <v>1100000</v>
      </c>
      <c r="Z220" s="440">
        <v>1100000</v>
      </c>
      <c r="AA220" s="440">
        <v>1100000</v>
      </c>
      <c r="AB220" s="440">
        <v>1100000</v>
      </c>
      <c r="AC220" s="440">
        <v>1100000</v>
      </c>
      <c r="AD220" s="440">
        <v>1100000</v>
      </c>
      <c r="AE220" s="440">
        <v>1100000</v>
      </c>
      <c r="AF220" s="477">
        <f>SUM(Q220*S220)</f>
        <v>118800000</v>
      </c>
      <c r="AG220" s="478">
        <f>T220*E220</f>
        <v>9900000</v>
      </c>
      <c r="AH220" s="478">
        <f>U220*F220</f>
        <v>9900000</v>
      </c>
      <c r="AI220" s="478">
        <f>V220*G220</f>
        <v>9900000</v>
      </c>
      <c r="AJ220" s="478">
        <f t="shared" ref="AJ220:AR220" si="334">W220*H220</f>
        <v>9900000</v>
      </c>
      <c r="AK220" s="638">
        <f t="shared" si="334"/>
        <v>9900000</v>
      </c>
      <c r="AL220" s="478">
        <f t="shared" si="334"/>
        <v>9900000</v>
      </c>
      <c r="AM220" s="478">
        <f t="shared" si="334"/>
        <v>9900000</v>
      </c>
      <c r="AN220" s="478">
        <f t="shared" si="334"/>
        <v>9900000</v>
      </c>
      <c r="AO220" s="478">
        <f t="shared" si="334"/>
        <v>9900000</v>
      </c>
      <c r="AP220" s="478">
        <f t="shared" si="334"/>
        <v>9900000</v>
      </c>
      <c r="AQ220" s="478">
        <f t="shared" si="334"/>
        <v>9900000</v>
      </c>
      <c r="AR220" s="478">
        <f t="shared" si="334"/>
        <v>9900000</v>
      </c>
      <c r="AS220" s="479">
        <f>SUM(AG220:AR220)</f>
        <v>118800000</v>
      </c>
      <c r="AT220" s="478"/>
      <c r="AU220" s="478"/>
      <c r="AV220" s="478"/>
      <c r="AW220" s="478"/>
      <c r="AX220" s="478"/>
      <c r="AY220" s="478"/>
      <c r="AZ220" s="478"/>
      <c r="BA220" s="478"/>
      <c r="BB220" s="478"/>
      <c r="BC220" s="478"/>
      <c r="BD220" s="478"/>
      <c r="BE220" s="478"/>
      <c r="BF220" s="552">
        <f>SUM(AT220:BE220)</f>
        <v>0</v>
      </c>
      <c r="BG220" s="553">
        <f>AF220-AS220-BF220</f>
        <v>0</v>
      </c>
      <c r="BH220" s="554">
        <f>S220*D220</f>
        <v>118800000</v>
      </c>
      <c r="BI220" s="555">
        <f>BH220-AS220-BF220</f>
        <v>0</v>
      </c>
      <c r="BJ220" s="483">
        <f>SUM(Q220/D220)</f>
        <v>1</v>
      </c>
      <c r="BK220" s="769"/>
      <c r="BL220" s="556"/>
      <c r="BM220" s="557"/>
      <c r="BN220" s="556"/>
      <c r="BO220" s="672"/>
      <c r="BP220" s="556"/>
      <c r="BQ220" s="556"/>
      <c r="BR220" s="556"/>
      <c r="BS220" s="672"/>
      <c r="BT220" s="556"/>
      <c r="BU220" s="556"/>
      <c r="BV220" s="556"/>
      <c r="BW220" s="672"/>
      <c r="BX220" s="556"/>
      <c r="BY220" s="556"/>
      <c r="BZ220" s="556"/>
      <c r="CA220" s="672"/>
      <c r="CB220" s="556"/>
      <c r="CC220" s="556"/>
      <c r="CD220" s="556"/>
      <c r="CE220" s="672"/>
      <c r="CF220" s="556"/>
      <c r="CG220" s="556"/>
      <c r="CH220" s="556"/>
      <c r="CI220" s="672"/>
      <c r="CJ220" s="556"/>
      <c r="CK220" s="556"/>
      <c r="CL220" s="556"/>
      <c r="CM220" s="672"/>
      <c r="CN220" s="556"/>
      <c r="CO220" s="556"/>
      <c r="CP220" s="556"/>
      <c r="CQ220" s="672"/>
      <c r="CR220" s="556"/>
      <c r="CS220" s="556"/>
      <c r="CT220" s="556"/>
      <c r="CU220" s="557"/>
      <c r="CV220" s="557"/>
      <c r="CW220" s="557"/>
      <c r="CX220" s="557"/>
      <c r="CY220" s="557"/>
      <c r="CZ220" s="557"/>
      <c r="DA220" s="557"/>
      <c r="DB220" s="557"/>
      <c r="DC220" s="557"/>
      <c r="DD220" s="557"/>
      <c r="DE220" s="557"/>
    </row>
    <row r="221" spans="1:127" s="514" customFormat="1" ht="24.75" customHeight="1" thickBot="1" x14ac:dyDescent="0.25">
      <c r="A221" s="563"/>
      <c r="B221" s="564" t="s">
        <v>15</v>
      </c>
      <c r="C221" s="564"/>
      <c r="D221" s="565"/>
      <c r="E221" s="566"/>
      <c r="F221" s="566"/>
      <c r="G221" s="633"/>
      <c r="H221" s="566"/>
      <c r="I221" s="789"/>
      <c r="J221" s="789"/>
      <c r="K221" s="566"/>
      <c r="L221" s="566"/>
      <c r="M221" s="566"/>
      <c r="N221" s="566"/>
      <c r="O221" s="566"/>
      <c r="P221" s="566"/>
      <c r="Q221" s="567"/>
      <c r="R221" s="568"/>
      <c r="S221" s="569"/>
      <c r="T221" s="570"/>
      <c r="U221" s="570"/>
      <c r="V221" s="570"/>
      <c r="W221" s="570"/>
      <c r="X221" s="570"/>
      <c r="Y221" s="570"/>
      <c r="Z221" s="570"/>
      <c r="AA221" s="570"/>
      <c r="AB221" s="570"/>
      <c r="AC221" s="570"/>
      <c r="AD221" s="570"/>
      <c r="AE221" s="570"/>
      <c r="AF221" s="571">
        <f>SUM(AF220:AF220)</f>
        <v>118800000</v>
      </c>
      <c r="AG221" s="571">
        <f>SUM(AG220:AG220)</f>
        <v>9900000</v>
      </c>
      <c r="AH221" s="571">
        <f>SUM(AH220:AH220)</f>
        <v>9900000</v>
      </c>
      <c r="AI221" s="571">
        <f>SUM(AI220:AI220)</f>
        <v>9900000</v>
      </c>
      <c r="AJ221" s="571">
        <f t="shared" ref="AJ221:AR221" si="335">SUM(AJ220:AJ220)</f>
        <v>9900000</v>
      </c>
      <c r="AK221" s="705">
        <f t="shared" si="335"/>
        <v>9900000</v>
      </c>
      <c r="AL221" s="571">
        <f t="shared" si="335"/>
        <v>9900000</v>
      </c>
      <c r="AM221" s="571">
        <f t="shared" si="335"/>
        <v>9900000</v>
      </c>
      <c r="AN221" s="571">
        <f t="shared" si="335"/>
        <v>9900000</v>
      </c>
      <c r="AO221" s="571">
        <f t="shared" si="335"/>
        <v>9900000</v>
      </c>
      <c r="AP221" s="571">
        <f t="shared" si="335"/>
        <v>9900000</v>
      </c>
      <c r="AQ221" s="571">
        <f t="shared" si="335"/>
        <v>9900000</v>
      </c>
      <c r="AR221" s="571">
        <f t="shared" si="335"/>
        <v>9900000</v>
      </c>
      <c r="AS221" s="571">
        <f>SUM(AS220:AS220)</f>
        <v>118800000</v>
      </c>
      <c r="AT221" s="571">
        <f>SUM(AT220:AT220)</f>
        <v>0</v>
      </c>
      <c r="AU221" s="571">
        <f>SUM(AU220:AU220)</f>
        <v>0</v>
      </c>
      <c r="AV221" s="571">
        <f>SUM(AV220:AV220)</f>
        <v>0</v>
      </c>
      <c r="AW221" s="571"/>
      <c r="AX221" s="571"/>
      <c r="AY221" s="571"/>
      <c r="AZ221" s="571"/>
      <c r="BA221" s="571"/>
      <c r="BB221" s="571"/>
      <c r="BC221" s="571"/>
      <c r="BD221" s="571"/>
      <c r="BE221" s="571"/>
      <c r="BF221" s="571">
        <f>SUM(BF220:BF220)</f>
        <v>0</v>
      </c>
      <c r="BG221" s="572">
        <f>AF221-AS221-BF221</f>
        <v>0</v>
      </c>
      <c r="BH221" s="571">
        <f>SUM(BH220:BH220)</f>
        <v>118800000</v>
      </c>
      <c r="BI221" s="571">
        <f>SUM(BI220:BI220)</f>
        <v>0</v>
      </c>
      <c r="BJ221" s="501">
        <f>SUM(BJ220)</f>
        <v>1</v>
      </c>
      <c r="BK221" s="770"/>
      <c r="BL221" s="573"/>
      <c r="BM221" s="574"/>
      <c r="BN221" s="573"/>
      <c r="BO221" s="674"/>
      <c r="BP221" s="573"/>
      <c r="BQ221" s="573"/>
      <c r="BR221" s="573"/>
      <c r="BS221" s="674"/>
      <c r="BT221" s="573"/>
      <c r="BU221" s="573"/>
      <c r="BV221" s="573"/>
      <c r="BW221" s="674"/>
      <c r="BX221" s="573"/>
      <c r="BY221" s="573"/>
      <c r="BZ221" s="573"/>
      <c r="CA221" s="674"/>
      <c r="CB221" s="573"/>
      <c r="CC221" s="573"/>
      <c r="CD221" s="573"/>
      <c r="CE221" s="674"/>
      <c r="CF221" s="573"/>
      <c r="CG221" s="573"/>
      <c r="CH221" s="573"/>
      <c r="CI221" s="674"/>
      <c r="CJ221" s="573"/>
      <c r="CK221" s="573"/>
      <c r="CL221" s="573"/>
      <c r="CM221" s="674"/>
      <c r="CN221" s="573"/>
      <c r="CO221" s="573"/>
      <c r="CP221" s="573"/>
      <c r="CQ221" s="674"/>
      <c r="CR221" s="573"/>
      <c r="CS221" s="573"/>
      <c r="CT221" s="573"/>
      <c r="CU221" s="574"/>
      <c r="CV221" s="574"/>
      <c r="CW221" s="574"/>
      <c r="CX221" s="574"/>
      <c r="CY221" s="574"/>
      <c r="CZ221" s="574"/>
      <c r="DA221" s="574"/>
      <c r="DB221" s="574"/>
      <c r="DC221" s="574"/>
      <c r="DD221" s="574"/>
      <c r="DE221" s="574"/>
    </row>
    <row r="222" spans="1:127" s="462" customFormat="1" ht="24.75" customHeight="1" x14ac:dyDescent="0.2">
      <c r="A222" s="533"/>
      <c r="D222" s="533"/>
      <c r="E222" s="533"/>
      <c r="F222" s="533"/>
      <c r="G222" s="631"/>
      <c r="H222" s="533"/>
      <c r="I222" s="787"/>
      <c r="J222" s="787"/>
      <c r="K222" s="533"/>
      <c r="L222" s="533"/>
      <c r="M222" s="533"/>
      <c r="N222" s="533"/>
      <c r="O222" s="533"/>
      <c r="P222" s="533"/>
      <c r="Q222" s="533"/>
      <c r="R222" s="533"/>
      <c r="AS222" s="543"/>
      <c r="BF222" s="575">
        <f>SUM(AS221+BF221)</f>
        <v>118800000</v>
      </c>
      <c r="BG222" s="536">
        <f>AF221-AS221-BF221</f>
        <v>0</v>
      </c>
      <c r="BH222" s="576">
        <f>SUM(BI221+AS221+BF221)</f>
        <v>118800000</v>
      </c>
      <c r="BI222" s="538">
        <f>SUM(BG221)</f>
        <v>0</v>
      </c>
      <c r="BJ222" s="503" t="s">
        <v>78</v>
      </c>
      <c r="BK222" s="772"/>
      <c r="BL222" s="446"/>
      <c r="BM222" s="460"/>
      <c r="BN222" s="650"/>
      <c r="BO222" s="663"/>
      <c r="BP222" s="650"/>
      <c r="BQ222" s="650"/>
      <c r="BR222" s="650"/>
      <c r="BS222" s="663"/>
      <c r="BT222" s="650"/>
      <c r="BU222" s="650"/>
      <c r="BV222" s="650"/>
      <c r="BW222" s="663"/>
      <c r="BX222" s="650"/>
      <c r="BY222" s="650"/>
      <c r="BZ222" s="650"/>
      <c r="CA222" s="663"/>
      <c r="CB222" s="650"/>
      <c r="CC222" s="650"/>
      <c r="CD222" s="650"/>
      <c r="CE222" s="663"/>
      <c r="CF222" s="650"/>
      <c r="CG222" s="650"/>
      <c r="CH222" s="650"/>
      <c r="CI222" s="663"/>
      <c r="CJ222" s="650"/>
      <c r="CK222" s="650"/>
      <c r="CL222" s="650"/>
      <c r="CM222" s="663"/>
      <c r="CN222" s="650"/>
      <c r="CO222" s="650"/>
      <c r="CP222" s="650"/>
      <c r="CQ222" s="663"/>
      <c r="CR222" s="650"/>
      <c r="CS222" s="650"/>
      <c r="CT222" s="650"/>
      <c r="CU222" s="460"/>
      <c r="CV222" s="460"/>
      <c r="CW222" s="460"/>
      <c r="CX222" s="460"/>
      <c r="CY222" s="460"/>
      <c r="CZ222" s="460"/>
      <c r="DA222" s="460"/>
      <c r="DB222" s="460"/>
      <c r="DC222" s="460"/>
      <c r="DD222" s="460"/>
      <c r="DE222" s="460"/>
      <c r="DF222" s="460"/>
    </row>
    <row r="223" spans="1:127" s="462" customFormat="1" ht="24.75" customHeight="1" x14ac:dyDescent="0.2">
      <c r="A223" s="533"/>
      <c r="D223" s="533"/>
      <c r="E223" s="533"/>
      <c r="F223" s="533"/>
      <c r="G223" s="631"/>
      <c r="H223" s="533"/>
      <c r="I223" s="787"/>
      <c r="J223" s="787"/>
      <c r="K223" s="533"/>
      <c r="L223" s="533"/>
      <c r="M223" s="533"/>
      <c r="N223" s="533"/>
      <c r="O223" s="533"/>
      <c r="P223" s="533"/>
      <c r="Q223" s="533"/>
      <c r="R223" s="533"/>
      <c r="AS223" s="503"/>
      <c r="AT223" s="613">
        <f>SUM(AG221+AT221)</f>
        <v>9900000</v>
      </c>
      <c r="AU223" s="613">
        <f t="shared" ref="AU223" si="336">SUM(AH221+AU221)</f>
        <v>9900000</v>
      </c>
      <c r="AV223" s="613">
        <f t="shared" ref="AV223" si="337">SUM(AI221+AV221)</f>
        <v>9900000</v>
      </c>
      <c r="AW223" s="613">
        <f t="shared" ref="AW223" si="338">SUM(AJ221+AW221)</f>
        <v>9900000</v>
      </c>
      <c r="AX223" s="613">
        <f t="shared" ref="AX223" si="339">SUM(AK221+AX221)</f>
        <v>9900000</v>
      </c>
      <c r="AY223" s="613">
        <f t="shared" ref="AY223" si="340">SUM(AL221+AY221)</f>
        <v>9900000</v>
      </c>
      <c r="AZ223" s="613">
        <f t="shared" ref="AZ223" si="341">SUM(AM221+AZ221)</f>
        <v>9900000</v>
      </c>
      <c r="BA223" s="613">
        <f t="shared" ref="BA223" si="342">SUM(AN221+BA221)</f>
        <v>9900000</v>
      </c>
      <c r="BB223" s="613">
        <f t="shared" ref="BB223" si="343">SUM(AO221+BB221)</f>
        <v>9900000</v>
      </c>
      <c r="BC223" s="613">
        <f t="shared" ref="BC223" si="344">SUM(AP221+BC221)</f>
        <v>9900000</v>
      </c>
      <c r="BD223" s="613">
        <f t="shared" ref="BD223" si="345">SUM(AQ221+BD221)</f>
        <v>9900000</v>
      </c>
      <c r="BE223" s="613">
        <f t="shared" ref="BE223" si="346">SUM(AR221+BE221)</f>
        <v>9900000</v>
      </c>
      <c r="BF223" s="613">
        <f>SUM(AT223:BE223)</f>
        <v>118800000</v>
      </c>
      <c r="BG223" s="503"/>
      <c r="BH223" s="540"/>
      <c r="BI223" s="541">
        <f>SUM(BI221-BI222)</f>
        <v>0</v>
      </c>
      <c r="BJ223" s="503" t="s">
        <v>77</v>
      </c>
      <c r="BK223" s="772"/>
      <c r="BL223" s="446"/>
      <c r="BM223" s="460"/>
      <c r="BN223" s="650"/>
      <c r="BO223" s="663"/>
      <c r="BP223" s="650"/>
      <c r="BQ223" s="650"/>
      <c r="BR223" s="650"/>
      <c r="BS223" s="663"/>
      <c r="BT223" s="650"/>
      <c r="BU223" s="650"/>
      <c r="BV223" s="650"/>
      <c r="BW223" s="663"/>
      <c r="BX223" s="650"/>
      <c r="BY223" s="650"/>
      <c r="BZ223" s="650"/>
      <c r="CA223" s="663"/>
      <c r="CB223" s="650"/>
      <c r="CC223" s="650"/>
      <c r="CD223" s="650"/>
      <c r="CE223" s="663"/>
      <c r="CF223" s="650"/>
      <c r="CG223" s="650"/>
      <c r="CH223" s="650"/>
      <c r="CI223" s="663"/>
      <c r="CJ223" s="650"/>
      <c r="CK223" s="650"/>
      <c r="CL223" s="650"/>
      <c r="CM223" s="663"/>
      <c r="CN223" s="650"/>
      <c r="CO223" s="650"/>
      <c r="CP223" s="650"/>
      <c r="CQ223" s="663"/>
      <c r="CR223" s="650"/>
      <c r="CS223" s="650"/>
      <c r="CT223" s="650"/>
      <c r="CU223" s="460"/>
      <c r="CV223" s="460"/>
      <c r="CW223" s="460"/>
      <c r="CX223" s="460"/>
      <c r="CY223" s="460"/>
      <c r="CZ223" s="460"/>
      <c r="DA223" s="460"/>
      <c r="DB223" s="460"/>
      <c r="DC223" s="460"/>
      <c r="DD223" s="460"/>
      <c r="DE223" s="460"/>
      <c r="DF223" s="460"/>
    </row>
    <row r="224" spans="1:127" s="462" customFormat="1" ht="24.75" customHeight="1" x14ac:dyDescent="0.2">
      <c r="A224" s="1075" t="s">
        <v>43</v>
      </c>
      <c r="B224" s="1076"/>
      <c r="C224" s="424" t="s">
        <v>325</v>
      </c>
      <c r="D224" s="425"/>
      <c r="E224" s="425"/>
      <c r="F224" s="425"/>
      <c r="G224" s="544"/>
      <c r="H224" s="425"/>
      <c r="I224" s="775"/>
      <c r="J224" s="775"/>
      <c r="K224" s="425"/>
      <c r="L224" s="425"/>
      <c r="M224" s="425"/>
      <c r="N224" s="425"/>
      <c r="O224" s="425"/>
      <c r="P224" s="425"/>
      <c r="Q224" s="425"/>
      <c r="R224" s="425"/>
      <c r="S224" s="425"/>
      <c r="T224" s="426"/>
      <c r="U224" s="426"/>
      <c r="V224" s="426"/>
      <c r="W224" s="426"/>
      <c r="X224" s="426"/>
      <c r="Y224" s="426"/>
      <c r="Z224" s="426"/>
      <c r="AA224" s="426"/>
      <c r="AB224" s="426"/>
      <c r="AC224" s="426"/>
      <c r="AD224" s="426"/>
      <c r="AE224" s="426"/>
      <c r="AF224" s="425"/>
      <c r="AG224" s="426"/>
      <c r="AH224" s="426"/>
      <c r="AI224" s="426"/>
      <c r="AJ224" s="426"/>
      <c r="AK224" s="426"/>
      <c r="AL224" s="426"/>
      <c r="AM224" s="426"/>
      <c r="AN224" s="426"/>
      <c r="AO224" s="426"/>
      <c r="AP224" s="426"/>
      <c r="AQ224" s="426"/>
      <c r="AR224" s="426"/>
      <c r="AS224" s="427"/>
      <c r="AT224" s="426"/>
      <c r="AU224" s="426"/>
      <c r="AV224" s="426"/>
      <c r="AW224" s="426"/>
      <c r="AX224" s="426"/>
      <c r="AY224" s="426"/>
      <c r="AZ224" s="426"/>
      <c r="BA224" s="426"/>
      <c r="BB224" s="426"/>
      <c r="BC224" s="426"/>
      <c r="BD224" s="426"/>
      <c r="BE224" s="426"/>
      <c r="BF224" s="427"/>
      <c r="BG224" s="427"/>
      <c r="BH224" s="423"/>
      <c r="BI224" s="428"/>
      <c r="BJ224" s="425"/>
      <c r="BK224" s="544"/>
      <c r="BL224" s="544"/>
      <c r="BM224" s="426"/>
      <c r="BN224" s="544"/>
      <c r="BO224" s="664"/>
      <c r="BP224" s="544"/>
      <c r="BQ224" s="429"/>
      <c r="BR224" s="544"/>
      <c r="BS224" s="664"/>
      <c r="BT224" s="544"/>
      <c r="BU224" s="429"/>
      <c r="BV224" s="544"/>
      <c r="BW224" s="664"/>
      <c r="BX224" s="544"/>
      <c r="BY224" s="429"/>
      <c r="BZ224" s="544"/>
      <c r="CA224" s="664"/>
      <c r="CB224" s="544"/>
      <c r="CC224" s="429"/>
      <c r="CD224" s="544"/>
      <c r="CE224" s="664"/>
      <c r="CF224" s="544"/>
      <c r="CG224" s="429"/>
      <c r="CH224" s="544"/>
      <c r="CI224" s="664"/>
      <c r="CJ224" s="544"/>
      <c r="CK224" s="429"/>
      <c r="CL224" s="544"/>
      <c r="CM224" s="664"/>
      <c r="CN224" s="544"/>
      <c r="CO224" s="429"/>
      <c r="CP224" s="544"/>
      <c r="CQ224" s="664"/>
      <c r="CR224" s="544"/>
      <c r="CS224" s="429"/>
      <c r="CT224" s="544"/>
      <c r="CU224" s="426"/>
      <c r="CV224" s="426"/>
      <c r="CW224" s="426"/>
      <c r="CX224" s="426"/>
      <c r="CY224" s="427"/>
      <c r="CZ224" s="427"/>
      <c r="DA224" s="427"/>
      <c r="DB224" s="423"/>
      <c r="DC224" s="428"/>
      <c r="DD224" s="427"/>
      <c r="DE224" s="427"/>
      <c r="DF224" s="460"/>
      <c r="DG224" s="460"/>
      <c r="DH224" s="460"/>
      <c r="DI224" s="460"/>
      <c r="DJ224" s="460"/>
      <c r="DK224" s="461"/>
      <c r="DL224" s="460"/>
      <c r="DM224" s="460"/>
      <c r="DN224" s="460"/>
      <c r="DO224" s="460"/>
      <c r="DP224" s="460"/>
      <c r="DQ224" s="460"/>
      <c r="DR224" s="460"/>
      <c r="DS224" s="460"/>
      <c r="DT224" s="460"/>
      <c r="DU224" s="460"/>
      <c r="DV224" s="460"/>
      <c r="DW224" s="460"/>
    </row>
    <row r="225" spans="1:127" s="462" customFormat="1" ht="26.25" customHeight="1" x14ac:dyDescent="0.2">
      <c r="A225" s="1080" t="s">
        <v>44</v>
      </c>
      <c r="B225" s="1081"/>
      <c r="C225" s="431" t="s">
        <v>151</v>
      </c>
      <c r="D225" s="432"/>
      <c r="E225" s="432"/>
      <c r="F225" s="432"/>
      <c r="G225" s="627"/>
      <c r="H225" s="432"/>
      <c r="I225" s="777"/>
      <c r="J225" s="777"/>
      <c r="K225" s="432"/>
      <c r="L225" s="432"/>
      <c r="M225" s="432"/>
      <c r="N225" s="432"/>
      <c r="O225" s="432"/>
      <c r="P225" s="432"/>
      <c r="Q225" s="432"/>
      <c r="R225" s="432"/>
      <c r="S225" s="432"/>
      <c r="T225" s="464"/>
      <c r="U225" s="464"/>
      <c r="V225" s="464"/>
      <c r="W225" s="464"/>
      <c r="X225" s="464"/>
      <c r="Y225" s="464"/>
      <c r="Z225" s="464"/>
      <c r="AA225" s="464"/>
      <c r="AB225" s="464"/>
      <c r="AC225" s="464"/>
      <c r="AD225" s="464"/>
      <c r="AE225" s="464"/>
      <c r="AF225" s="432"/>
      <c r="AG225" s="464"/>
      <c r="AH225" s="464"/>
      <c r="AI225" s="464"/>
      <c r="AJ225" s="464"/>
      <c r="AK225" s="464"/>
      <c r="AL225" s="464"/>
      <c r="AM225" s="464"/>
      <c r="AN225" s="464"/>
      <c r="AO225" s="464"/>
      <c r="AP225" s="464"/>
      <c r="AQ225" s="464"/>
      <c r="AR225" s="464"/>
      <c r="AS225" s="433"/>
      <c r="AT225" s="464"/>
      <c r="AU225" s="464"/>
      <c r="AV225" s="464"/>
      <c r="AW225" s="464"/>
      <c r="AX225" s="464"/>
      <c r="AY225" s="464"/>
      <c r="AZ225" s="464"/>
      <c r="BA225" s="464"/>
      <c r="BB225" s="464"/>
      <c r="BC225" s="464"/>
      <c r="BD225" s="464"/>
      <c r="BE225" s="464"/>
      <c r="BF225" s="433"/>
      <c r="BG225" s="433"/>
      <c r="BH225" s="430"/>
      <c r="BI225" s="434"/>
      <c r="BJ225" s="425"/>
      <c r="BK225" s="544"/>
      <c r="BL225" s="544"/>
      <c r="BM225" s="425"/>
      <c r="BN225" s="544"/>
      <c r="BO225" s="664"/>
      <c r="BP225" s="544"/>
      <c r="BQ225" s="544"/>
      <c r="BR225" s="544"/>
      <c r="BS225" s="664"/>
      <c r="BT225" s="544"/>
      <c r="BU225" s="544"/>
      <c r="BV225" s="544"/>
      <c r="BW225" s="664"/>
      <c r="BX225" s="544"/>
      <c r="BY225" s="544"/>
      <c r="BZ225" s="544"/>
      <c r="CA225" s="664"/>
      <c r="CB225" s="544"/>
      <c r="CC225" s="544"/>
      <c r="CD225" s="544"/>
      <c r="CE225" s="664"/>
      <c r="CF225" s="544"/>
      <c r="CG225" s="544"/>
      <c r="CH225" s="544"/>
      <c r="CI225" s="664"/>
      <c r="CJ225" s="544"/>
      <c r="CK225" s="544"/>
      <c r="CL225" s="544"/>
      <c r="CM225" s="664"/>
      <c r="CN225" s="544"/>
      <c r="CO225" s="544"/>
      <c r="CP225" s="544"/>
      <c r="CQ225" s="664"/>
      <c r="CR225" s="544"/>
      <c r="CS225" s="544"/>
      <c r="CT225" s="544"/>
      <c r="CU225" s="425"/>
      <c r="CV225" s="425"/>
      <c r="CW225" s="425"/>
      <c r="CX225" s="425"/>
      <c r="CY225" s="425"/>
      <c r="CZ225" s="425"/>
      <c r="DA225" s="425"/>
      <c r="DB225" s="425"/>
      <c r="DC225" s="425"/>
      <c r="DD225" s="427"/>
      <c r="DE225" s="427"/>
      <c r="DF225" s="460"/>
      <c r="DG225" s="460"/>
      <c r="DH225" s="460"/>
      <c r="DI225" s="460"/>
      <c r="DJ225" s="460"/>
      <c r="DK225" s="461"/>
      <c r="DL225" s="460"/>
      <c r="DM225" s="460"/>
      <c r="DN225" s="460"/>
      <c r="DO225" s="460"/>
      <c r="DP225" s="460"/>
      <c r="DQ225" s="460"/>
      <c r="DR225" s="460"/>
      <c r="DS225" s="460"/>
      <c r="DT225" s="460"/>
      <c r="DU225" s="460"/>
      <c r="DV225" s="460"/>
      <c r="DW225" s="460"/>
    </row>
    <row r="226" spans="1:127" s="466" customFormat="1" ht="48.75" customHeight="1" x14ac:dyDescent="0.2">
      <c r="A226" s="1077" t="s">
        <v>45</v>
      </c>
      <c r="B226" s="1051" t="s">
        <v>46</v>
      </c>
      <c r="C226" s="1051" t="s">
        <v>62</v>
      </c>
      <c r="D226" s="1050" t="s">
        <v>47</v>
      </c>
      <c r="E226" s="1050"/>
      <c r="F226" s="1050"/>
      <c r="G226" s="1050"/>
      <c r="H226" s="1050"/>
      <c r="I226" s="1050"/>
      <c r="J226" s="1050"/>
      <c r="K226" s="1050"/>
      <c r="L226" s="1050"/>
      <c r="M226" s="1050"/>
      <c r="N226" s="1050"/>
      <c r="O226" s="1050"/>
      <c r="P226" s="1050"/>
      <c r="Q226" s="1050"/>
      <c r="R226" s="1051" t="s">
        <v>59</v>
      </c>
      <c r="S226" s="1054" t="s">
        <v>56</v>
      </c>
      <c r="T226" s="1055"/>
      <c r="U226" s="1055"/>
      <c r="V226" s="1055"/>
      <c r="W226" s="1055"/>
      <c r="X226" s="1055"/>
      <c r="Y226" s="1055"/>
      <c r="Z226" s="1055"/>
      <c r="AA226" s="1055"/>
      <c r="AB226" s="1055"/>
      <c r="AC226" s="1055"/>
      <c r="AD226" s="1055"/>
      <c r="AE226" s="1055"/>
      <c r="AF226" s="1056" t="s">
        <v>38</v>
      </c>
      <c r="AG226" s="1056"/>
      <c r="AH226" s="1056"/>
      <c r="AI226" s="1056"/>
      <c r="AJ226" s="1056"/>
      <c r="AK226" s="1056"/>
      <c r="AL226" s="1056"/>
      <c r="AM226" s="1056"/>
      <c r="AN226" s="1056"/>
      <c r="AO226" s="1056"/>
      <c r="AP226" s="1056"/>
      <c r="AQ226" s="1056"/>
      <c r="AR226" s="1056"/>
      <c r="AS226" s="1056"/>
      <c r="AT226" s="1057" t="s">
        <v>82</v>
      </c>
      <c r="AU226" s="1058"/>
      <c r="AV226" s="1058"/>
      <c r="AW226" s="1058"/>
      <c r="AX226" s="1058"/>
      <c r="AY226" s="1058"/>
      <c r="AZ226" s="1058"/>
      <c r="BA226" s="1058"/>
      <c r="BB226" s="1058"/>
      <c r="BC226" s="1058"/>
      <c r="BD226" s="1058"/>
      <c r="BE226" s="1058"/>
      <c r="BF226" s="1059"/>
      <c r="BG226" s="1051" t="s">
        <v>78</v>
      </c>
      <c r="BH226" s="1051" t="s">
        <v>561</v>
      </c>
      <c r="BI226" s="1063" t="s">
        <v>79</v>
      </c>
      <c r="BJ226" s="423"/>
      <c r="BK226" s="767"/>
      <c r="BL226" s="425"/>
      <c r="BM226" s="425"/>
      <c r="BN226" s="544"/>
      <c r="BO226" s="664"/>
      <c r="BP226" s="544"/>
      <c r="BQ226" s="544"/>
      <c r="BR226" s="544"/>
      <c r="BS226" s="664"/>
      <c r="BT226" s="544"/>
      <c r="BU226" s="544"/>
      <c r="BV226" s="544"/>
      <c r="BW226" s="664"/>
      <c r="BX226" s="544"/>
      <c r="BY226" s="544"/>
      <c r="BZ226" s="544"/>
      <c r="CA226" s="664"/>
      <c r="CB226" s="544"/>
      <c r="CC226" s="544"/>
      <c r="CD226" s="544"/>
      <c r="CE226" s="664"/>
      <c r="CF226" s="544"/>
      <c r="CG226" s="544"/>
      <c r="CH226" s="544"/>
      <c r="CI226" s="664"/>
      <c r="CJ226" s="544"/>
      <c r="CK226" s="544"/>
      <c r="CL226" s="544"/>
      <c r="CM226" s="664"/>
      <c r="CN226" s="544"/>
      <c r="CO226" s="544"/>
      <c r="CP226" s="544"/>
      <c r="CQ226" s="664"/>
      <c r="CR226" s="544"/>
      <c r="CS226" s="544"/>
      <c r="CT226" s="544"/>
      <c r="CU226" s="425"/>
      <c r="CV226" s="425"/>
      <c r="CW226" s="425"/>
      <c r="CX226" s="425"/>
      <c r="CY226" s="425"/>
      <c r="CZ226" s="425"/>
      <c r="DA226" s="425"/>
      <c r="DB226" s="425"/>
      <c r="DC226" s="425"/>
      <c r="DD226" s="465"/>
      <c r="DE226" s="465"/>
    </row>
    <row r="227" spans="1:127" s="466" customFormat="1" ht="48.75" customHeight="1" x14ac:dyDescent="0.2">
      <c r="A227" s="1078"/>
      <c r="B227" s="1052"/>
      <c r="C227" s="1052"/>
      <c r="D227" s="1066" t="s">
        <v>57</v>
      </c>
      <c r="E227" s="1068" t="s">
        <v>58</v>
      </c>
      <c r="F227" s="1069"/>
      <c r="G227" s="1069"/>
      <c r="H227" s="1069"/>
      <c r="I227" s="1069"/>
      <c r="J227" s="1069"/>
      <c r="K227" s="1069"/>
      <c r="L227" s="1069"/>
      <c r="M227" s="1069"/>
      <c r="N227" s="1069"/>
      <c r="O227" s="1069"/>
      <c r="P227" s="1069"/>
      <c r="Q227" s="1069"/>
      <c r="R227" s="1052"/>
      <c r="S227" s="1066" t="s">
        <v>57</v>
      </c>
      <c r="T227" s="1068" t="s">
        <v>58</v>
      </c>
      <c r="U227" s="1069"/>
      <c r="V227" s="1069"/>
      <c r="W227" s="1069"/>
      <c r="X227" s="1069"/>
      <c r="Y227" s="1069"/>
      <c r="Z227" s="1069"/>
      <c r="AA227" s="1069"/>
      <c r="AB227" s="1069"/>
      <c r="AC227" s="1069"/>
      <c r="AD227" s="1069"/>
      <c r="AE227" s="1069"/>
      <c r="AF227" s="1066" t="s">
        <v>57</v>
      </c>
      <c r="AG227" s="1068" t="s">
        <v>58</v>
      </c>
      <c r="AH227" s="1069"/>
      <c r="AI227" s="1069"/>
      <c r="AJ227" s="1069"/>
      <c r="AK227" s="1069"/>
      <c r="AL227" s="1069"/>
      <c r="AM227" s="1069"/>
      <c r="AN227" s="1069"/>
      <c r="AO227" s="1069"/>
      <c r="AP227" s="1069"/>
      <c r="AQ227" s="1069"/>
      <c r="AR227" s="1069"/>
      <c r="AS227" s="1070"/>
      <c r="AT227" s="1060"/>
      <c r="AU227" s="1061"/>
      <c r="AV227" s="1061"/>
      <c r="AW227" s="1061"/>
      <c r="AX227" s="1061"/>
      <c r="AY227" s="1061"/>
      <c r="AZ227" s="1061"/>
      <c r="BA227" s="1061"/>
      <c r="BB227" s="1061"/>
      <c r="BC227" s="1061"/>
      <c r="BD227" s="1061"/>
      <c r="BE227" s="1061"/>
      <c r="BF227" s="1062"/>
      <c r="BG227" s="1052"/>
      <c r="BH227" s="1052"/>
      <c r="BI227" s="1064"/>
      <c r="BJ227" s="423"/>
      <c r="BK227" s="767"/>
      <c r="BL227" s="425"/>
      <c r="BM227" s="425"/>
      <c r="BN227" s="544"/>
      <c r="BO227" s="664"/>
      <c r="BP227" s="544"/>
      <c r="BQ227" s="544"/>
      <c r="BR227" s="544"/>
      <c r="BS227" s="664"/>
      <c r="BT227" s="544"/>
      <c r="BU227" s="544"/>
      <c r="BV227" s="544"/>
      <c r="BW227" s="664"/>
      <c r="BX227" s="544"/>
      <c r="BY227" s="544"/>
      <c r="BZ227" s="544"/>
      <c r="CA227" s="664"/>
      <c r="CB227" s="544"/>
      <c r="CC227" s="544"/>
      <c r="CD227" s="544"/>
      <c r="CE227" s="664"/>
      <c r="CF227" s="544"/>
      <c r="CG227" s="544"/>
      <c r="CH227" s="544"/>
      <c r="CI227" s="664"/>
      <c r="CJ227" s="544"/>
      <c r="CK227" s="544"/>
      <c r="CL227" s="544"/>
      <c r="CM227" s="664"/>
      <c r="CN227" s="544"/>
      <c r="CO227" s="544"/>
      <c r="CP227" s="544"/>
      <c r="CQ227" s="664"/>
      <c r="CR227" s="544"/>
      <c r="CS227" s="544"/>
      <c r="CT227" s="544"/>
      <c r="CU227" s="425"/>
      <c r="CV227" s="425"/>
      <c r="CW227" s="425"/>
      <c r="CX227" s="425"/>
      <c r="CY227" s="425"/>
      <c r="CZ227" s="425"/>
      <c r="DA227" s="425"/>
      <c r="DB227" s="425"/>
      <c r="DC227" s="425"/>
      <c r="DD227" s="465"/>
      <c r="DE227" s="465"/>
    </row>
    <row r="228" spans="1:127" s="469" customFormat="1" ht="28.5" customHeight="1" x14ac:dyDescent="0.2">
      <c r="A228" s="1079"/>
      <c r="B228" s="1053"/>
      <c r="C228" s="1053"/>
      <c r="D228" s="1067"/>
      <c r="E228" s="467">
        <v>1</v>
      </c>
      <c r="F228" s="467">
        <v>2</v>
      </c>
      <c r="G228" s="628">
        <v>3</v>
      </c>
      <c r="H228" s="467">
        <v>4</v>
      </c>
      <c r="I228" s="778">
        <v>5</v>
      </c>
      <c r="J228" s="778">
        <v>6</v>
      </c>
      <c r="K228" s="467">
        <v>7</v>
      </c>
      <c r="L228" s="467">
        <v>8</v>
      </c>
      <c r="M228" s="467">
        <v>9</v>
      </c>
      <c r="N228" s="467">
        <v>10</v>
      </c>
      <c r="O228" s="467">
        <v>11</v>
      </c>
      <c r="P228" s="467">
        <v>12</v>
      </c>
      <c r="Q228" s="467" t="s">
        <v>61</v>
      </c>
      <c r="R228" s="1053"/>
      <c r="S228" s="1067"/>
      <c r="T228" s="467">
        <v>1</v>
      </c>
      <c r="U228" s="467">
        <v>2</v>
      </c>
      <c r="V228" s="467">
        <v>3</v>
      </c>
      <c r="W228" s="467">
        <v>4</v>
      </c>
      <c r="X228" s="467">
        <v>5</v>
      </c>
      <c r="Y228" s="467">
        <v>6</v>
      </c>
      <c r="Z228" s="467">
        <v>7</v>
      </c>
      <c r="AA228" s="467">
        <v>8</v>
      </c>
      <c r="AB228" s="467">
        <v>9</v>
      </c>
      <c r="AC228" s="467">
        <v>10</v>
      </c>
      <c r="AD228" s="467">
        <v>11</v>
      </c>
      <c r="AE228" s="467">
        <v>12</v>
      </c>
      <c r="AF228" s="1067"/>
      <c r="AG228" s="467">
        <v>1</v>
      </c>
      <c r="AH228" s="467">
        <v>2</v>
      </c>
      <c r="AI228" s="467">
        <v>3</v>
      </c>
      <c r="AJ228" s="467">
        <v>4</v>
      </c>
      <c r="AK228" s="703">
        <v>5</v>
      </c>
      <c r="AL228" s="467">
        <v>6</v>
      </c>
      <c r="AM228" s="467">
        <v>7</v>
      </c>
      <c r="AN228" s="467">
        <v>8</v>
      </c>
      <c r="AO228" s="467">
        <v>9</v>
      </c>
      <c r="AP228" s="467">
        <v>10</v>
      </c>
      <c r="AQ228" s="467">
        <v>11</v>
      </c>
      <c r="AR228" s="467">
        <v>12</v>
      </c>
      <c r="AS228" s="467" t="s">
        <v>51</v>
      </c>
      <c r="AT228" s="468">
        <v>1</v>
      </c>
      <c r="AU228" s="468">
        <v>2</v>
      </c>
      <c r="AV228" s="468">
        <v>3</v>
      </c>
      <c r="AW228" s="468">
        <v>4</v>
      </c>
      <c r="AX228" s="468">
        <v>5</v>
      </c>
      <c r="AY228" s="468">
        <v>6</v>
      </c>
      <c r="AZ228" s="468">
        <v>7</v>
      </c>
      <c r="BA228" s="468">
        <v>8</v>
      </c>
      <c r="BB228" s="468">
        <v>9</v>
      </c>
      <c r="BC228" s="468">
        <v>10</v>
      </c>
      <c r="BD228" s="468">
        <v>11</v>
      </c>
      <c r="BE228" s="468">
        <v>12</v>
      </c>
      <c r="BF228" s="467" t="s">
        <v>51</v>
      </c>
      <c r="BG228" s="1053"/>
      <c r="BH228" s="1053"/>
      <c r="BI228" s="1065"/>
      <c r="BK228" s="768"/>
      <c r="BL228" s="625"/>
      <c r="BM228" s="625"/>
      <c r="BN228" s="659"/>
      <c r="BO228" s="671"/>
      <c r="BP228" s="659"/>
      <c r="BQ228" s="659"/>
      <c r="BR228" s="659"/>
      <c r="BS228" s="671"/>
      <c r="BT228" s="659"/>
      <c r="BU228" s="659"/>
      <c r="BV228" s="659"/>
      <c r="BW228" s="671"/>
      <c r="BX228" s="659"/>
      <c r="BY228" s="659"/>
      <c r="BZ228" s="659"/>
      <c r="CA228" s="671"/>
      <c r="CB228" s="659"/>
      <c r="CC228" s="659"/>
      <c r="CD228" s="659"/>
      <c r="CE228" s="671"/>
      <c r="CF228" s="659"/>
      <c r="CG228" s="659"/>
      <c r="CH228" s="659"/>
      <c r="CI228" s="671"/>
      <c r="CJ228" s="659"/>
      <c r="CK228" s="659"/>
      <c r="CL228" s="659"/>
      <c r="CM228" s="671"/>
      <c r="CN228" s="659"/>
      <c r="CO228" s="659"/>
      <c r="CP228" s="659"/>
      <c r="CQ228" s="671"/>
      <c r="CR228" s="659"/>
      <c r="CS228" s="659"/>
      <c r="CT228" s="659"/>
      <c r="CU228" s="625"/>
      <c r="CV228" s="625"/>
      <c r="CW228" s="625"/>
      <c r="CX228" s="625"/>
      <c r="CY228" s="625"/>
      <c r="CZ228" s="625"/>
      <c r="DA228" s="625"/>
      <c r="DB228" s="625"/>
      <c r="DC228" s="625"/>
      <c r="DD228" s="625"/>
      <c r="DE228" s="625"/>
    </row>
    <row r="229" spans="1:127" s="558" customFormat="1" ht="24.75" customHeight="1" thickBot="1" x14ac:dyDescent="0.25">
      <c r="A229" s="546"/>
      <c r="B229" s="235" t="s">
        <v>579</v>
      </c>
      <c r="C229" s="547" t="s">
        <v>65</v>
      </c>
      <c r="D229" s="436">
        <v>108</v>
      </c>
      <c r="E229" s="436">
        <v>9</v>
      </c>
      <c r="F229" s="436">
        <v>9</v>
      </c>
      <c r="G229" s="632">
        <v>9</v>
      </c>
      <c r="H229" s="549">
        <v>9</v>
      </c>
      <c r="I229" s="788">
        <v>9</v>
      </c>
      <c r="J229" s="788">
        <v>9</v>
      </c>
      <c r="K229" s="549">
        <v>9</v>
      </c>
      <c r="L229" s="549">
        <v>9</v>
      </c>
      <c r="M229" s="549">
        <v>9</v>
      </c>
      <c r="N229" s="549">
        <v>9</v>
      </c>
      <c r="O229" s="549">
        <v>9</v>
      </c>
      <c r="P229" s="549">
        <v>9</v>
      </c>
      <c r="Q229" s="550">
        <f>SUM(E229:P229)</f>
        <v>108</v>
      </c>
      <c r="R229" s="190" t="s">
        <v>195</v>
      </c>
      <c r="S229" s="440">
        <v>10800</v>
      </c>
      <c r="T229" s="439">
        <v>10800</v>
      </c>
      <c r="U229" s="439">
        <v>10800</v>
      </c>
      <c r="V229" s="439">
        <v>10800</v>
      </c>
      <c r="W229" s="439">
        <v>10800</v>
      </c>
      <c r="X229" s="439">
        <v>10800</v>
      </c>
      <c r="Y229" s="439">
        <v>10800</v>
      </c>
      <c r="Z229" s="439">
        <v>10800</v>
      </c>
      <c r="AA229" s="439">
        <v>10800</v>
      </c>
      <c r="AB229" s="439">
        <v>10800</v>
      </c>
      <c r="AC229" s="439">
        <v>10800</v>
      </c>
      <c r="AD229" s="439">
        <v>10800</v>
      </c>
      <c r="AE229" s="439">
        <v>10800</v>
      </c>
      <c r="AF229" s="477">
        <f>SUM(Q229*S229)</f>
        <v>1166400</v>
      </c>
      <c r="AG229" s="478">
        <f t="shared" ref="AG229:AR229" si="347">T229*E229</f>
        <v>97200</v>
      </c>
      <c r="AH229" s="478">
        <f t="shared" si="347"/>
        <v>97200</v>
      </c>
      <c r="AI229" s="478">
        <f t="shared" si="347"/>
        <v>97200</v>
      </c>
      <c r="AJ229" s="478">
        <f t="shared" si="347"/>
        <v>97200</v>
      </c>
      <c r="AK229" s="638">
        <f t="shared" si="347"/>
        <v>97200</v>
      </c>
      <c r="AL229" s="478">
        <f t="shared" si="347"/>
        <v>97200</v>
      </c>
      <c r="AM229" s="478">
        <f t="shared" si="347"/>
        <v>97200</v>
      </c>
      <c r="AN229" s="478">
        <f t="shared" si="347"/>
        <v>97200</v>
      </c>
      <c r="AO229" s="478">
        <f t="shared" si="347"/>
        <v>97200</v>
      </c>
      <c r="AP229" s="478">
        <f t="shared" si="347"/>
        <v>97200</v>
      </c>
      <c r="AQ229" s="478">
        <f t="shared" si="347"/>
        <v>97200</v>
      </c>
      <c r="AR229" s="478">
        <f t="shared" si="347"/>
        <v>97200</v>
      </c>
      <c r="AS229" s="479">
        <f>SUM(AG229:AR229)</f>
        <v>1166400</v>
      </c>
      <c r="AT229" s="478"/>
      <c r="AU229" s="478"/>
      <c r="AV229" s="478"/>
      <c r="AW229" s="478"/>
      <c r="AX229" s="478"/>
      <c r="AY229" s="478"/>
      <c r="AZ229" s="478"/>
      <c r="BA229" s="478"/>
      <c r="BB229" s="478"/>
      <c r="BC229" s="478"/>
      <c r="BD229" s="478"/>
      <c r="BE229" s="478"/>
      <c r="BF229" s="552">
        <f>SUM(AT229:BE229)</f>
        <v>0</v>
      </c>
      <c r="BG229" s="553">
        <f>AF229-AS229-BF229</f>
        <v>0</v>
      </c>
      <c r="BH229" s="554">
        <f>S229*D229</f>
        <v>1166400</v>
      </c>
      <c r="BI229" s="555">
        <f>BH229-AS229-BF229</f>
        <v>0</v>
      </c>
      <c r="BJ229" s="483">
        <f>SUM(Q229/D229)</f>
        <v>1</v>
      </c>
      <c r="BK229" s="769"/>
      <c r="BL229" s="556"/>
      <c r="BM229" s="557"/>
      <c r="BN229" s="556"/>
      <c r="BO229" s="672"/>
      <c r="BP229" s="556"/>
      <c r="BQ229" s="556"/>
      <c r="BR229" s="556"/>
      <c r="BS229" s="672"/>
      <c r="BT229" s="556"/>
      <c r="BU229" s="556"/>
      <c r="BV229" s="556"/>
      <c r="BW229" s="672"/>
      <c r="BX229" s="556"/>
      <c r="BY229" s="556"/>
      <c r="BZ229" s="556"/>
      <c r="CA229" s="672"/>
      <c r="CB229" s="556"/>
      <c r="CC229" s="556"/>
      <c r="CD229" s="556"/>
      <c r="CE229" s="672"/>
      <c r="CF229" s="556"/>
      <c r="CG229" s="556"/>
      <c r="CH229" s="556"/>
      <c r="CI229" s="672"/>
      <c r="CJ229" s="556"/>
      <c r="CK229" s="556"/>
      <c r="CL229" s="556"/>
      <c r="CM229" s="672"/>
      <c r="CN229" s="556"/>
      <c r="CO229" s="556"/>
      <c r="CP229" s="556"/>
      <c r="CQ229" s="672"/>
      <c r="CR229" s="556"/>
      <c r="CS229" s="556"/>
      <c r="CT229" s="556"/>
      <c r="CU229" s="557"/>
      <c r="CV229" s="557"/>
      <c r="CW229" s="557"/>
      <c r="CX229" s="557"/>
      <c r="CY229" s="557"/>
      <c r="CZ229" s="557"/>
      <c r="DA229" s="557"/>
      <c r="DB229" s="557"/>
      <c r="DC229" s="557"/>
      <c r="DD229" s="557"/>
      <c r="DE229" s="557"/>
    </row>
    <row r="230" spans="1:127" s="514" customFormat="1" ht="24.75" customHeight="1" thickBot="1" x14ac:dyDescent="0.25">
      <c r="A230" s="563"/>
      <c r="B230" s="564" t="s">
        <v>15</v>
      </c>
      <c r="C230" s="564"/>
      <c r="D230" s="565"/>
      <c r="E230" s="566"/>
      <c r="F230" s="566"/>
      <c r="G230" s="633"/>
      <c r="H230" s="566"/>
      <c r="I230" s="789"/>
      <c r="J230" s="789"/>
      <c r="K230" s="566"/>
      <c r="L230" s="566"/>
      <c r="M230" s="566"/>
      <c r="N230" s="566"/>
      <c r="O230" s="566"/>
      <c r="P230" s="566"/>
      <c r="Q230" s="567"/>
      <c r="R230" s="568"/>
      <c r="S230" s="569"/>
      <c r="T230" s="570"/>
      <c r="U230" s="570"/>
      <c r="V230" s="570"/>
      <c r="W230" s="570"/>
      <c r="X230" s="570"/>
      <c r="Y230" s="570"/>
      <c r="Z230" s="570"/>
      <c r="AA230" s="570"/>
      <c r="AB230" s="570"/>
      <c r="AC230" s="570"/>
      <c r="AD230" s="570"/>
      <c r="AE230" s="570"/>
      <c r="AF230" s="571">
        <f>SUM(AF229:AF229)</f>
        <v>1166400</v>
      </c>
      <c r="AG230" s="571">
        <f>SUM(AG229:AG229)</f>
        <v>97200</v>
      </c>
      <c r="AH230" s="571">
        <f>SUM(AH229:AH229)</f>
        <v>97200</v>
      </c>
      <c r="AI230" s="571">
        <f>SUM(AI229:AI229)</f>
        <v>97200</v>
      </c>
      <c r="AJ230" s="571">
        <f t="shared" ref="AJ230:AR230" si="348">SUM(AJ229:AJ229)</f>
        <v>97200</v>
      </c>
      <c r="AK230" s="705">
        <f t="shared" si="348"/>
        <v>97200</v>
      </c>
      <c r="AL230" s="571">
        <f t="shared" si="348"/>
        <v>97200</v>
      </c>
      <c r="AM230" s="571">
        <f t="shared" si="348"/>
        <v>97200</v>
      </c>
      <c r="AN230" s="571">
        <f t="shared" si="348"/>
        <v>97200</v>
      </c>
      <c r="AO230" s="571">
        <f t="shared" si="348"/>
        <v>97200</v>
      </c>
      <c r="AP230" s="571">
        <f t="shared" si="348"/>
        <v>97200</v>
      </c>
      <c r="AQ230" s="571">
        <f t="shared" si="348"/>
        <v>97200</v>
      </c>
      <c r="AR230" s="571">
        <f t="shared" si="348"/>
        <v>97200</v>
      </c>
      <c r="AS230" s="571">
        <f>SUM(AS229:AS229)</f>
        <v>1166400</v>
      </c>
      <c r="AT230" s="571">
        <f>SUM(AT229:AT229)</f>
        <v>0</v>
      </c>
      <c r="AU230" s="571">
        <f>SUM(AU229:AU229)</f>
        <v>0</v>
      </c>
      <c r="AV230" s="571">
        <f>SUM(AV229:AV229)</f>
        <v>0</v>
      </c>
      <c r="AW230" s="571">
        <f t="shared" ref="AW230:BE230" si="349">SUM(AW229:AW229)</f>
        <v>0</v>
      </c>
      <c r="AX230" s="571">
        <f t="shared" si="349"/>
        <v>0</v>
      </c>
      <c r="AY230" s="571">
        <f t="shared" si="349"/>
        <v>0</v>
      </c>
      <c r="AZ230" s="571">
        <f t="shared" si="349"/>
        <v>0</v>
      </c>
      <c r="BA230" s="571">
        <f t="shared" si="349"/>
        <v>0</v>
      </c>
      <c r="BB230" s="571">
        <f t="shared" si="349"/>
        <v>0</v>
      </c>
      <c r="BC230" s="571">
        <f t="shared" si="349"/>
        <v>0</v>
      </c>
      <c r="BD230" s="571">
        <f t="shared" si="349"/>
        <v>0</v>
      </c>
      <c r="BE230" s="571">
        <f t="shared" si="349"/>
        <v>0</v>
      </c>
      <c r="BF230" s="571">
        <f>SUM(BF229:BF229)</f>
        <v>0</v>
      </c>
      <c r="BG230" s="572">
        <f>AF230-AS230-BF230</f>
        <v>0</v>
      </c>
      <c r="BH230" s="571">
        <f>SUM(BH229:BH229)</f>
        <v>1166400</v>
      </c>
      <c r="BI230" s="571">
        <f>SUM(BI229:BI229)</f>
        <v>0</v>
      </c>
      <c r="BJ230" s="501">
        <f>SUM(BJ229)</f>
        <v>1</v>
      </c>
      <c r="BK230" s="770"/>
      <c r="BL230" s="573"/>
      <c r="BM230" s="574"/>
      <c r="BN230" s="573"/>
      <c r="BO230" s="674"/>
      <c r="BP230" s="573"/>
      <c r="BQ230" s="573"/>
      <c r="BR230" s="573"/>
      <c r="BS230" s="674"/>
      <c r="BT230" s="573"/>
      <c r="BU230" s="573"/>
      <c r="BV230" s="573"/>
      <c r="BW230" s="674"/>
      <c r="BX230" s="573"/>
      <c r="BY230" s="573"/>
      <c r="BZ230" s="573"/>
      <c r="CA230" s="674"/>
      <c r="CB230" s="573"/>
      <c r="CC230" s="573"/>
      <c r="CD230" s="573"/>
      <c r="CE230" s="674"/>
      <c r="CF230" s="573"/>
      <c r="CG230" s="573"/>
      <c r="CH230" s="573"/>
      <c r="CI230" s="674"/>
      <c r="CJ230" s="573"/>
      <c r="CK230" s="573"/>
      <c r="CL230" s="573"/>
      <c r="CM230" s="674"/>
      <c r="CN230" s="573"/>
      <c r="CO230" s="573"/>
      <c r="CP230" s="573"/>
      <c r="CQ230" s="674"/>
      <c r="CR230" s="573"/>
      <c r="CS230" s="573"/>
      <c r="CT230" s="573"/>
      <c r="CU230" s="574"/>
      <c r="CV230" s="574"/>
      <c r="CW230" s="574"/>
      <c r="CX230" s="574"/>
      <c r="CY230" s="574"/>
      <c r="CZ230" s="574"/>
      <c r="DA230" s="574"/>
      <c r="DB230" s="574"/>
      <c r="DC230" s="574"/>
      <c r="DD230" s="574"/>
      <c r="DE230" s="574"/>
    </row>
    <row r="231" spans="1:127" s="462" customFormat="1" ht="24.75" customHeight="1" x14ac:dyDescent="0.2">
      <c r="A231" s="533"/>
      <c r="D231" s="533"/>
      <c r="E231" s="533"/>
      <c r="F231" s="533"/>
      <c r="G231" s="631"/>
      <c r="H231" s="533"/>
      <c r="I231" s="787"/>
      <c r="J231" s="787"/>
      <c r="K231" s="533"/>
      <c r="L231" s="533"/>
      <c r="M231" s="533"/>
      <c r="N231" s="533"/>
      <c r="O231" s="533"/>
      <c r="P231" s="533"/>
      <c r="Q231" s="533"/>
      <c r="R231" s="533"/>
      <c r="AS231" s="543"/>
      <c r="BF231" s="575">
        <f>SUM(AS230+BF230)</f>
        <v>1166400</v>
      </c>
      <c r="BG231" s="536">
        <f>AF230-AS230-BF230</f>
        <v>0</v>
      </c>
      <c r="BH231" s="576">
        <f>SUM(BI230+AS230+BF230)</f>
        <v>1166400</v>
      </c>
      <c r="BI231" s="538">
        <f>SUM(BG230)</f>
        <v>0</v>
      </c>
      <c r="BJ231" s="503" t="s">
        <v>78</v>
      </c>
      <c r="BK231" s="772"/>
      <c r="BL231" s="446"/>
      <c r="BM231" s="460"/>
      <c r="BN231" s="650"/>
      <c r="BO231" s="663"/>
      <c r="BP231" s="650"/>
      <c r="BQ231" s="650"/>
      <c r="BR231" s="650"/>
      <c r="BS231" s="663"/>
      <c r="BT231" s="650"/>
      <c r="BU231" s="650"/>
      <c r="BV231" s="650"/>
      <c r="BW231" s="663"/>
      <c r="BX231" s="650"/>
      <c r="BY231" s="650"/>
      <c r="BZ231" s="650"/>
      <c r="CA231" s="663"/>
      <c r="CB231" s="650"/>
      <c r="CC231" s="650"/>
      <c r="CD231" s="650"/>
      <c r="CE231" s="663"/>
      <c r="CF231" s="650"/>
      <c r="CG231" s="650"/>
      <c r="CH231" s="650"/>
      <c r="CI231" s="663"/>
      <c r="CJ231" s="650"/>
      <c r="CK231" s="650"/>
      <c r="CL231" s="650"/>
      <c r="CM231" s="663"/>
      <c r="CN231" s="650"/>
      <c r="CO231" s="650"/>
      <c r="CP231" s="650"/>
      <c r="CQ231" s="663"/>
      <c r="CR231" s="650"/>
      <c r="CS231" s="650"/>
      <c r="CT231" s="650"/>
      <c r="CU231" s="460"/>
      <c r="CV231" s="460"/>
      <c r="CW231" s="460"/>
      <c r="CX231" s="460"/>
      <c r="CY231" s="460"/>
      <c r="CZ231" s="460"/>
      <c r="DA231" s="460"/>
      <c r="DB231" s="460"/>
      <c r="DC231" s="460"/>
      <c r="DD231" s="460"/>
      <c r="DE231" s="460"/>
      <c r="DF231" s="460"/>
    </row>
    <row r="232" spans="1:127" s="462" customFormat="1" ht="24.75" customHeight="1" x14ac:dyDescent="0.2">
      <c r="A232" s="533"/>
      <c r="D232" s="533"/>
      <c r="E232" s="533"/>
      <c r="F232" s="533"/>
      <c r="G232" s="631"/>
      <c r="H232" s="533"/>
      <c r="I232" s="787"/>
      <c r="J232" s="787"/>
      <c r="K232" s="533"/>
      <c r="L232" s="533"/>
      <c r="M232" s="533"/>
      <c r="N232" s="533"/>
      <c r="O232" s="533"/>
      <c r="P232" s="533"/>
      <c r="Q232" s="533"/>
      <c r="R232" s="533"/>
      <c r="AS232" s="503"/>
      <c r="AT232" s="613">
        <f>SUM(AG230+AT230)</f>
        <v>97200</v>
      </c>
      <c r="AU232" s="613">
        <f t="shared" ref="AU232" si="350">SUM(AH230+AU230)</f>
        <v>97200</v>
      </c>
      <c r="AV232" s="613">
        <f t="shared" ref="AV232" si="351">SUM(AI230+AV230)</f>
        <v>97200</v>
      </c>
      <c r="AW232" s="613">
        <f t="shared" ref="AW232" si="352">SUM(AJ230+AW230)</f>
        <v>97200</v>
      </c>
      <c r="AX232" s="613">
        <f t="shared" ref="AX232" si="353">SUM(AK230+AX230)</f>
        <v>97200</v>
      </c>
      <c r="AY232" s="613">
        <f t="shared" ref="AY232" si="354">SUM(AL230+AY230)</f>
        <v>97200</v>
      </c>
      <c r="AZ232" s="613">
        <f t="shared" ref="AZ232" si="355">SUM(AM230+AZ230)</f>
        <v>97200</v>
      </c>
      <c r="BA232" s="613">
        <f t="shared" ref="BA232" si="356">SUM(AN230+BA230)</f>
        <v>97200</v>
      </c>
      <c r="BB232" s="613">
        <f t="shared" ref="BB232" si="357">SUM(AO230+BB230)</f>
        <v>97200</v>
      </c>
      <c r="BC232" s="613">
        <f t="shared" ref="BC232" si="358">SUM(AP230+BC230)</f>
        <v>97200</v>
      </c>
      <c r="BD232" s="613">
        <f t="shared" ref="BD232" si="359">SUM(AQ230+BD230)</f>
        <v>97200</v>
      </c>
      <c r="BE232" s="613">
        <f t="shared" ref="BE232" si="360">SUM(AR230+BE230)</f>
        <v>97200</v>
      </c>
      <c r="BF232" s="613">
        <f>SUM(AT232:BE232)</f>
        <v>1166400</v>
      </c>
      <c r="BG232" s="503"/>
      <c r="BH232" s="540"/>
      <c r="BI232" s="541">
        <f>SUM(BI230-BI231)</f>
        <v>0</v>
      </c>
      <c r="BJ232" s="503" t="s">
        <v>77</v>
      </c>
      <c r="BK232" s="772"/>
      <c r="BL232" s="446"/>
      <c r="BM232" s="460"/>
      <c r="BN232" s="650"/>
      <c r="BO232" s="663"/>
      <c r="BP232" s="650"/>
      <c r="BQ232" s="650"/>
      <c r="BR232" s="650"/>
      <c r="BS232" s="663"/>
      <c r="BT232" s="650"/>
      <c r="BU232" s="650"/>
      <c r="BV232" s="650"/>
      <c r="BW232" s="663"/>
      <c r="BX232" s="650"/>
      <c r="BY232" s="650"/>
      <c r="BZ232" s="650"/>
      <c r="CA232" s="663"/>
      <c r="CB232" s="650"/>
      <c r="CC232" s="650"/>
      <c r="CD232" s="650"/>
      <c r="CE232" s="663"/>
      <c r="CF232" s="650"/>
      <c r="CG232" s="650"/>
      <c r="CH232" s="650"/>
      <c r="CI232" s="663"/>
      <c r="CJ232" s="650"/>
      <c r="CK232" s="650"/>
      <c r="CL232" s="650"/>
      <c r="CM232" s="663"/>
      <c r="CN232" s="650"/>
      <c r="CO232" s="650"/>
      <c r="CP232" s="650"/>
      <c r="CQ232" s="663"/>
      <c r="CR232" s="650"/>
      <c r="CS232" s="650"/>
      <c r="CT232" s="650"/>
      <c r="CU232" s="460"/>
      <c r="CV232" s="460"/>
      <c r="CW232" s="460"/>
      <c r="CX232" s="460"/>
      <c r="CY232" s="460"/>
      <c r="CZ232" s="460"/>
      <c r="DA232" s="460"/>
      <c r="DB232" s="460"/>
      <c r="DC232" s="460"/>
      <c r="DD232" s="460"/>
      <c r="DE232" s="460"/>
      <c r="DF232" s="460"/>
    </row>
    <row r="233" spans="1:127" s="462" customFormat="1" ht="24.75" customHeight="1" x14ac:dyDescent="0.2">
      <c r="A233" s="1075" t="s">
        <v>43</v>
      </c>
      <c r="B233" s="1076"/>
      <c r="C233" s="424" t="s">
        <v>326</v>
      </c>
      <c r="D233" s="425"/>
      <c r="E233" s="425"/>
      <c r="F233" s="425"/>
      <c r="G233" s="544"/>
      <c r="H233" s="425"/>
      <c r="I233" s="775"/>
      <c r="J233" s="775"/>
      <c r="K233" s="425"/>
      <c r="L233" s="425"/>
      <c r="M233" s="425"/>
      <c r="N233" s="425"/>
      <c r="O233" s="425"/>
      <c r="P233" s="425"/>
      <c r="Q233" s="425"/>
      <c r="R233" s="425"/>
      <c r="S233" s="425"/>
      <c r="T233" s="426"/>
      <c r="U233" s="426"/>
      <c r="V233" s="426"/>
      <c r="W233" s="426"/>
      <c r="X233" s="426"/>
      <c r="Y233" s="426"/>
      <c r="Z233" s="426"/>
      <c r="AA233" s="426"/>
      <c r="AB233" s="426"/>
      <c r="AC233" s="426"/>
      <c r="AD233" s="426"/>
      <c r="AE233" s="426"/>
      <c r="AF233" s="425"/>
      <c r="AG233" s="426"/>
      <c r="AH233" s="426"/>
      <c r="AI233" s="426"/>
      <c r="AJ233" s="426"/>
      <c r="AK233" s="426"/>
      <c r="AL233" s="426"/>
      <c r="AM233" s="426"/>
      <c r="AN233" s="426"/>
      <c r="AO233" s="426"/>
      <c r="AP233" s="426"/>
      <c r="AQ233" s="426"/>
      <c r="AR233" s="426"/>
      <c r="AS233" s="427"/>
      <c r="AT233" s="426"/>
      <c r="AU233" s="426"/>
      <c r="AV233" s="426"/>
      <c r="AW233" s="426"/>
      <c r="AX233" s="426"/>
      <c r="AY233" s="426"/>
      <c r="AZ233" s="426"/>
      <c r="BA233" s="426"/>
      <c r="BB233" s="426"/>
      <c r="BC233" s="426"/>
      <c r="BD233" s="426"/>
      <c r="BE233" s="426"/>
      <c r="BF233" s="427"/>
      <c r="BG233" s="427"/>
      <c r="BH233" s="423"/>
      <c r="BI233" s="428"/>
      <c r="BJ233" s="425"/>
      <c r="BK233" s="544"/>
      <c r="BL233" s="544"/>
      <c r="BM233" s="426"/>
      <c r="BN233" s="544"/>
      <c r="BO233" s="664"/>
      <c r="BP233" s="544"/>
      <c r="BQ233" s="429"/>
      <c r="BR233" s="544"/>
      <c r="BS233" s="664"/>
      <c r="BT233" s="544"/>
      <c r="BU233" s="429"/>
      <c r="BV233" s="544"/>
      <c r="BW233" s="664"/>
      <c r="BX233" s="544"/>
      <c r="BY233" s="429"/>
      <c r="BZ233" s="544"/>
      <c r="CA233" s="664"/>
      <c r="CB233" s="544"/>
      <c r="CC233" s="429"/>
      <c r="CD233" s="544"/>
      <c r="CE233" s="664"/>
      <c r="CF233" s="544"/>
      <c r="CG233" s="429"/>
      <c r="CH233" s="544"/>
      <c r="CI233" s="664"/>
      <c r="CJ233" s="544"/>
      <c r="CK233" s="429"/>
      <c r="CL233" s="544"/>
      <c r="CM233" s="664"/>
      <c r="CN233" s="544"/>
      <c r="CO233" s="429"/>
      <c r="CP233" s="544"/>
      <c r="CQ233" s="664"/>
      <c r="CR233" s="544"/>
      <c r="CS233" s="429"/>
      <c r="CT233" s="544"/>
      <c r="CU233" s="426"/>
      <c r="CV233" s="426"/>
      <c r="CW233" s="426"/>
      <c r="CX233" s="426"/>
      <c r="CY233" s="427"/>
      <c r="CZ233" s="427"/>
      <c r="DA233" s="427"/>
      <c r="DB233" s="423"/>
      <c r="DC233" s="428"/>
      <c r="DD233" s="427"/>
      <c r="DE233" s="427"/>
      <c r="DF233" s="460"/>
      <c r="DG233" s="460"/>
      <c r="DH233" s="460"/>
      <c r="DI233" s="460"/>
      <c r="DJ233" s="460"/>
      <c r="DK233" s="461"/>
      <c r="DL233" s="460"/>
      <c r="DM233" s="460"/>
      <c r="DN233" s="460"/>
      <c r="DO233" s="460"/>
      <c r="DP233" s="460"/>
      <c r="DQ233" s="460"/>
      <c r="DR233" s="460"/>
      <c r="DS233" s="460"/>
      <c r="DT233" s="460"/>
      <c r="DU233" s="460"/>
      <c r="DV233" s="460"/>
      <c r="DW233" s="460"/>
    </row>
    <row r="234" spans="1:127" s="462" customFormat="1" ht="26.25" customHeight="1" x14ac:dyDescent="0.2">
      <c r="A234" s="1080" t="s">
        <v>44</v>
      </c>
      <c r="B234" s="1081"/>
      <c r="C234" s="431" t="s">
        <v>151</v>
      </c>
      <c r="D234" s="432"/>
      <c r="E234" s="432"/>
      <c r="F234" s="432"/>
      <c r="G234" s="627"/>
      <c r="H234" s="432"/>
      <c r="I234" s="777"/>
      <c r="J234" s="777"/>
      <c r="K234" s="432"/>
      <c r="L234" s="432"/>
      <c r="M234" s="432"/>
      <c r="N234" s="432"/>
      <c r="O234" s="432"/>
      <c r="P234" s="432"/>
      <c r="Q234" s="432"/>
      <c r="R234" s="432"/>
      <c r="S234" s="432"/>
      <c r="T234" s="464"/>
      <c r="U234" s="464"/>
      <c r="V234" s="464"/>
      <c r="W234" s="464"/>
      <c r="X234" s="464"/>
      <c r="Y234" s="464"/>
      <c r="Z234" s="464"/>
      <c r="AA234" s="464"/>
      <c r="AB234" s="464"/>
      <c r="AC234" s="464"/>
      <c r="AD234" s="464"/>
      <c r="AE234" s="464"/>
      <c r="AF234" s="432"/>
      <c r="AG234" s="464"/>
      <c r="AH234" s="464"/>
      <c r="AI234" s="464"/>
      <c r="AJ234" s="464"/>
      <c r="AK234" s="464"/>
      <c r="AL234" s="464"/>
      <c r="AM234" s="464"/>
      <c r="AN234" s="464"/>
      <c r="AO234" s="464"/>
      <c r="AP234" s="464"/>
      <c r="AQ234" s="464"/>
      <c r="AR234" s="464"/>
      <c r="AS234" s="433"/>
      <c r="AT234" s="464"/>
      <c r="AU234" s="464"/>
      <c r="AV234" s="464"/>
      <c r="AW234" s="464"/>
      <c r="AX234" s="464"/>
      <c r="AY234" s="464"/>
      <c r="AZ234" s="464"/>
      <c r="BA234" s="464"/>
      <c r="BB234" s="464"/>
      <c r="BC234" s="464"/>
      <c r="BD234" s="464"/>
      <c r="BE234" s="464"/>
      <c r="BF234" s="433"/>
      <c r="BG234" s="433"/>
      <c r="BH234" s="430"/>
      <c r="BI234" s="434"/>
      <c r="BJ234" s="425"/>
      <c r="BK234" s="544"/>
      <c r="BL234" s="544"/>
      <c r="BM234" s="425"/>
      <c r="BN234" s="544"/>
      <c r="BO234" s="664"/>
      <c r="BP234" s="544"/>
      <c r="BQ234" s="544"/>
      <c r="BR234" s="544"/>
      <c r="BS234" s="664"/>
      <c r="BT234" s="544"/>
      <c r="BU234" s="544"/>
      <c r="BV234" s="544"/>
      <c r="BW234" s="664"/>
      <c r="BX234" s="544"/>
      <c r="BY234" s="544"/>
      <c r="BZ234" s="544"/>
      <c r="CA234" s="664"/>
      <c r="CB234" s="544"/>
      <c r="CC234" s="544"/>
      <c r="CD234" s="544"/>
      <c r="CE234" s="664"/>
      <c r="CF234" s="544"/>
      <c r="CG234" s="544"/>
      <c r="CH234" s="544"/>
      <c r="CI234" s="664"/>
      <c r="CJ234" s="544"/>
      <c r="CK234" s="544"/>
      <c r="CL234" s="544"/>
      <c r="CM234" s="664"/>
      <c r="CN234" s="544"/>
      <c r="CO234" s="544"/>
      <c r="CP234" s="544"/>
      <c r="CQ234" s="664"/>
      <c r="CR234" s="544"/>
      <c r="CS234" s="544"/>
      <c r="CT234" s="544"/>
      <c r="CU234" s="425"/>
      <c r="CV234" s="425"/>
      <c r="CW234" s="425"/>
      <c r="CX234" s="425"/>
      <c r="CY234" s="425"/>
      <c r="CZ234" s="425"/>
      <c r="DA234" s="425"/>
      <c r="DB234" s="425"/>
      <c r="DC234" s="425"/>
      <c r="DD234" s="427"/>
      <c r="DE234" s="427"/>
      <c r="DF234" s="460"/>
      <c r="DG234" s="460"/>
      <c r="DH234" s="460"/>
      <c r="DI234" s="460"/>
      <c r="DJ234" s="460"/>
      <c r="DK234" s="461"/>
      <c r="DL234" s="460"/>
      <c r="DM234" s="460"/>
      <c r="DN234" s="460"/>
      <c r="DO234" s="460"/>
      <c r="DP234" s="460"/>
      <c r="DQ234" s="460"/>
      <c r="DR234" s="460"/>
      <c r="DS234" s="460"/>
      <c r="DT234" s="460"/>
      <c r="DU234" s="460"/>
      <c r="DV234" s="460"/>
      <c r="DW234" s="460"/>
    </row>
    <row r="235" spans="1:127" s="466" customFormat="1" ht="48.75" customHeight="1" x14ac:dyDescent="0.2">
      <c r="A235" s="1077" t="s">
        <v>45</v>
      </c>
      <c r="B235" s="1051" t="s">
        <v>46</v>
      </c>
      <c r="C235" s="1051" t="s">
        <v>62</v>
      </c>
      <c r="D235" s="1050" t="s">
        <v>47</v>
      </c>
      <c r="E235" s="1050"/>
      <c r="F235" s="1050"/>
      <c r="G235" s="1050"/>
      <c r="H235" s="1050"/>
      <c r="I235" s="1050"/>
      <c r="J235" s="1050"/>
      <c r="K235" s="1050"/>
      <c r="L235" s="1050"/>
      <c r="M235" s="1050"/>
      <c r="N235" s="1050"/>
      <c r="O235" s="1050"/>
      <c r="P235" s="1050"/>
      <c r="Q235" s="1050"/>
      <c r="R235" s="1051" t="s">
        <v>59</v>
      </c>
      <c r="S235" s="1054" t="s">
        <v>56</v>
      </c>
      <c r="T235" s="1055"/>
      <c r="U235" s="1055"/>
      <c r="V235" s="1055"/>
      <c r="W235" s="1055"/>
      <c r="X235" s="1055"/>
      <c r="Y235" s="1055"/>
      <c r="Z235" s="1055"/>
      <c r="AA235" s="1055"/>
      <c r="AB235" s="1055"/>
      <c r="AC235" s="1055"/>
      <c r="AD235" s="1055"/>
      <c r="AE235" s="1055"/>
      <c r="AF235" s="1056" t="s">
        <v>38</v>
      </c>
      <c r="AG235" s="1056"/>
      <c r="AH235" s="1056"/>
      <c r="AI235" s="1056"/>
      <c r="AJ235" s="1056"/>
      <c r="AK235" s="1056"/>
      <c r="AL235" s="1056"/>
      <c r="AM235" s="1056"/>
      <c r="AN235" s="1056"/>
      <c r="AO235" s="1056"/>
      <c r="AP235" s="1056"/>
      <c r="AQ235" s="1056"/>
      <c r="AR235" s="1056"/>
      <c r="AS235" s="1056"/>
      <c r="AT235" s="1057" t="s">
        <v>82</v>
      </c>
      <c r="AU235" s="1058"/>
      <c r="AV235" s="1058"/>
      <c r="AW235" s="1058"/>
      <c r="AX235" s="1058"/>
      <c r="AY235" s="1058"/>
      <c r="AZ235" s="1058"/>
      <c r="BA235" s="1058"/>
      <c r="BB235" s="1058"/>
      <c r="BC235" s="1058"/>
      <c r="BD235" s="1058"/>
      <c r="BE235" s="1058"/>
      <c r="BF235" s="1059"/>
      <c r="BG235" s="1051" t="s">
        <v>78</v>
      </c>
      <c r="BH235" s="1051" t="s">
        <v>561</v>
      </c>
      <c r="BI235" s="1063" t="s">
        <v>79</v>
      </c>
      <c r="BJ235" s="423"/>
      <c r="BK235" s="767"/>
      <c r="BL235" s="425"/>
      <c r="BM235" s="425"/>
      <c r="BN235" s="544"/>
      <c r="BO235" s="664"/>
      <c r="BP235" s="544"/>
      <c r="BQ235" s="544"/>
      <c r="BR235" s="544"/>
      <c r="BS235" s="664"/>
      <c r="BT235" s="544"/>
      <c r="BU235" s="544"/>
      <c r="BV235" s="544"/>
      <c r="BW235" s="664"/>
      <c r="BX235" s="544"/>
      <c r="BY235" s="544"/>
      <c r="BZ235" s="544"/>
      <c r="CA235" s="664"/>
      <c r="CB235" s="544"/>
      <c r="CC235" s="544"/>
      <c r="CD235" s="544"/>
      <c r="CE235" s="664"/>
      <c r="CF235" s="544"/>
      <c r="CG235" s="544"/>
      <c r="CH235" s="544"/>
      <c r="CI235" s="664"/>
      <c r="CJ235" s="544"/>
      <c r="CK235" s="544"/>
      <c r="CL235" s="544"/>
      <c r="CM235" s="664"/>
      <c r="CN235" s="544"/>
      <c r="CO235" s="544"/>
      <c r="CP235" s="544"/>
      <c r="CQ235" s="664"/>
      <c r="CR235" s="544"/>
      <c r="CS235" s="544"/>
      <c r="CT235" s="544"/>
      <c r="CU235" s="425"/>
      <c r="CV235" s="425"/>
      <c r="CW235" s="425"/>
      <c r="CX235" s="425"/>
      <c r="CY235" s="425"/>
      <c r="CZ235" s="425"/>
      <c r="DA235" s="425"/>
      <c r="DB235" s="425"/>
      <c r="DC235" s="425"/>
      <c r="DD235" s="465"/>
      <c r="DE235" s="465"/>
    </row>
    <row r="236" spans="1:127" s="466" customFormat="1" ht="48.75" customHeight="1" x14ac:dyDescent="0.2">
      <c r="A236" s="1078"/>
      <c r="B236" s="1052"/>
      <c r="C236" s="1052"/>
      <c r="D236" s="1066" t="s">
        <v>57</v>
      </c>
      <c r="E236" s="1068" t="s">
        <v>58</v>
      </c>
      <c r="F236" s="1069"/>
      <c r="G236" s="1069"/>
      <c r="H236" s="1069"/>
      <c r="I236" s="1069"/>
      <c r="J236" s="1069"/>
      <c r="K236" s="1069"/>
      <c r="L236" s="1069"/>
      <c r="M236" s="1069"/>
      <c r="N236" s="1069"/>
      <c r="O236" s="1069"/>
      <c r="P236" s="1069"/>
      <c r="Q236" s="1069"/>
      <c r="R236" s="1052"/>
      <c r="S236" s="1066" t="s">
        <v>57</v>
      </c>
      <c r="T236" s="1068" t="s">
        <v>58</v>
      </c>
      <c r="U236" s="1069"/>
      <c r="V236" s="1069"/>
      <c r="W236" s="1069"/>
      <c r="X236" s="1069"/>
      <c r="Y236" s="1069"/>
      <c r="Z236" s="1069"/>
      <c r="AA236" s="1069"/>
      <c r="AB236" s="1069"/>
      <c r="AC236" s="1069"/>
      <c r="AD236" s="1069"/>
      <c r="AE236" s="1069"/>
      <c r="AF236" s="1066" t="s">
        <v>57</v>
      </c>
      <c r="AG236" s="1068" t="s">
        <v>58</v>
      </c>
      <c r="AH236" s="1069"/>
      <c r="AI236" s="1069"/>
      <c r="AJ236" s="1069"/>
      <c r="AK236" s="1069"/>
      <c r="AL236" s="1069"/>
      <c r="AM236" s="1069"/>
      <c r="AN236" s="1069"/>
      <c r="AO236" s="1069"/>
      <c r="AP236" s="1069"/>
      <c r="AQ236" s="1069"/>
      <c r="AR236" s="1069"/>
      <c r="AS236" s="1070"/>
      <c r="AT236" s="1060"/>
      <c r="AU236" s="1061"/>
      <c r="AV236" s="1061"/>
      <c r="AW236" s="1061"/>
      <c r="AX236" s="1061"/>
      <c r="AY236" s="1061"/>
      <c r="AZ236" s="1061"/>
      <c r="BA236" s="1061"/>
      <c r="BB236" s="1061"/>
      <c r="BC236" s="1061"/>
      <c r="BD236" s="1061"/>
      <c r="BE236" s="1061"/>
      <c r="BF236" s="1062"/>
      <c r="BG236" s="1052"/>
      <c r="BH236" s="1052"/>
      <c r="BI236" s="1064"/>
      <c r="BJ236" s="423"/>
      <c r="BK236" s="767"/>
      <c r="BL236" s="425"/>
      <c r="BM236" s="425"/>
      <c r="BN236" s="544"/>
      <c r="BO236" s="664"/>
      <c r="BP236" s="544"/>
      <c r="BQ236" s="544"/>
      <c r="BR236" s="544"/>
      <c r="BS236" s="664"/>
      <c r="BT236" s="544"/>
      <c r="BU236" s="544"/>
      <c r="BV236" s="544"/>
      <c r="BW236" s="664"/>
      <c r="BX236" s="544"/>
      <c r="BY236" s="544"/>
      <c r="BZ236" s="544"/>
      <c r="CA236" s="664"/>
      <c r="CB236" s="544"/>
      <c r="CC236" s="544"/>
      <c r="CD236" s="544"/>
      <c r="CE236" s="664"/>
      <c r="CF236" s="544"/>
      <c r="CG236" s="544"/>
      <c r="CH236" s="544"/>
      <c r="CI236" s="664"/>
      <c r="CJ236" s="544"/>
      <c r="CK236" s="544"/>
      <c r="CL236" s="544"/>
      <c r="CM236" s="664"/>
      <c r="CN236" s="544"/>
      <c r="CO236" s="544"/>
      <c r="CP236" s="544"/>
      <c r="CQ236" s="664"/>
      <c r="CR236" s="544"/>
      <c r="CS236" s="544"/>
      <c r="CT236" s="544"/>
      <c r="CU236" s="425"/>
      <c r="CV236" s="425"/>
      <c r="CW236" s="425"/>
      <c r="CX236" s="425"/>
      <c r="CY236" s="425"/>
      <c r="CZ236" s="425"/>
      <c r="DA236" s="425"/>
      <c r="DB236" s="425"/>
      <c r="DC236" s="425"/>
      <c r="DD236" s="465"/>
      <c r="DE236" s="465"/>
    </row>
    <row r="237" spans="1:127" s="469" customFormat="1" ht="28.5" customHeight="1" x14ac:dyDescent="0.2">
      <c r="A237" s="1079"/>
      <c r="B237" s="1053"/>
      <c r="C237" s="1053"/>
      <c r="D237" s="1067"/>
      <c r="E237" s="467">
        <v>1</v>
      </c>
      <c r="F237" s="467">
        <v>2</v>
      </c>
      <c r="G237" s="628">
        <v>3</v>
      </c>
      <c r="H237" s="467">
        <v>4</v>
      </c>
      <c r="I237" s="778">
        <v>5</v>
      </c>
      <c r="J237" s="778">
        <v>6</v>
      </c>
      <c r="K237" s="467">
        <v>7</v>
      </c>
      <c r="L237" s="467">
        <v>8</v>
      </c>
      <c r="M237" s="467">
        <v>9</v>
      </c>
      <c r="N237" s="467">
        <v>10</v>
      </c>
      <c r="O237" s="467">
        <v>11</v>
      </c>
      <c r="P237" s="467">
        <v>12</v>
      </c>
      <c r="Q237" s="467" t="s">
        <v>61</v>
      </c>
      <c r="R237" s="1053"/>
      <c r="S237" s="1067"/>
      <c r="T237" s="467">
        <v>1</v>
      </c>
      <c r="U237" s="467">
        <v>2</v>
      </c>
      <c r="V237" s="467">
        <v>3</v>
      </c>
      <c r="W237" s="467">
        <v>4</v>
      </c>
      <c r="X237" s="467">
        <v>5</v>
      </c>
      <c r="Y237" s="467">
        <v>6</v>
      </c>
      <c r="Z237" s="467">
        <v>7</v>
      </c>
      <c r="AA237" s="467">
        <v>8</v>
      </c>
      <c r="AB237" s="467">
        <v>9</v>
      </c>
      <c r="AC237" s="467">
        <v>10</v>
      </c>
      <c r="AD237" s="467">
        <v>11</v>
      </c>
      <c r="AE237" s="467">
        <v>12</v>
      </c>
      <c r="AF237" s="1067"/>
      <c r="AG237" s="467">
        <v>1</v>
      </c>
      <c r="AH237" s="467">
        <v>2</v>
      </c>
      <c r="AI237" s="467">
        <v>3</v>
      </c>
      <c r="AJ237" s="467">
        <v>4</v>
      </c>
      <c r="AK237" s="703">
        <v>5</v>
      </c>
      <c r="AL237" s="467">
        <v>6</v>
      </c>
      <c r="AM237" s="467">
        <v>7</v>
      </c>
      <c r="AN237" s="467">
        <v>8</v>
      </c>
      <c r="AO237" s="467">
        <v>9</v>
      </c>
      <c r="AP237" s="467">
        <v>10</v>
      </c>
      <c r="AQ237" s="467">
        <v>11</v>
      </c>
      <c r="AR237" s="467">
        <v>12</v>
      </c>
      <c r="AS237" s="467" t="s">
        <v>51</v>
      </c>
      <c r="AT237" s="468">
        <v>1</v>
      </c>
      <c r="AU237" s="468">
        <v>2</v>
      </c>
      <c r="AV237" s="468">
        <v>3</v>
      </c>
      <c r="AW237" s="468"/>
      <c r="AX237" s="468"/>
      <c r="AY237" s="468"/>
      <c r="AZ237" s="468"/>
      <c r="BA237" s="468"/>
      <c r="BB237" s="468"/>
      <c r="BC237" s="468"/>
      <c r="BD237" s="468"/>
      <c r="BE237" s="468"/>
      <c r="BF237" s="467" t="s">
        <v>51</v>
      </c>
      <c r="BG237" s="1053"/>
      <c r="BH237" s="1053"/>
      <c r="BI237" s="1065"/>
      <c r="BK237" s="768"/>
      <c r="BL237" s="625"/>
      <c r="BM237" s="625"/>
      <c r="BN237" s="659"/>
      <c r="BO237" s="671"/>
      <c r="BP237" s="659"/>
      <c r="BQ237" s="659"/>
      <c r="BR237" s="659"/>
      <c r="BS237" s="671"/>
      <c r="BT237" s="659"/>
      <c r="BU237" s="659"/>
      <c r="BV237" s="659"/>
      <c r="BW237" s="671"/>
      <c r="BX237" s="659"/>
      <c r="BY237" s="659"/>
      <c r="BZ237" s="659"/>
      <c r="CA237" s="671"/>
      <c r="CB237" s="659"/>
      <c r="CC237" s="659"/>
      <c r="CD237" s="659"/>
      <c r="CE237" s="671"/>
      <c r="CF237" s="659"/>
      <c r="CG237" s="659"/>
      <c r="CH237" s="659"/>
      <c r="CI237" s="671"/>
      <c r="CJ237" s="659"/>
      <c r="CK237" s="659"/>
      <c r="CL237" s="659"/>
      <c r="CM237" s="671"/>
      <c r="CN237" s="659"/>
      <c r="CO237" s="659"/>
      <c r="CP237" s="659"/>
      <c r="CQ237" s="671"/>
      <c r="CR237" s="659"/>
      <c r="CS237" s="659"/>
      <c r="CT237" s="659"/>
      <c r="CU237" s="625"/>
      <c r="CV237" s="625"/>
      <c r="CW237" s="625"/>
      <c r="CX237" s="625"/>
      <c r="CY237" s="625"/>
      <c r="CZ237" s="625"/>
      <c r="DA237" s="625"/>
      <c r="DB237" s="625"/>
      <c r="DC237" s="625"/>
      <c r="DD237" s="625"/>
      <c r="DE237" s="625"/>
    </row>
    <row r="238" spans="1:127" s="558" customFormat="1" ht="24.75" customHeight="1" thickBot="1" x14ac:dyDescent="0.25">
      <c r="A238" s="546"/>
      <c r="B238" s="235" t="s">
        <v>521</v>
      </c>
      <c r="C238" s="547" t="s">
        <v>65</v>
      </c>
      <c r="D238" s="436">
        <v>144</v>
      </c>
      <c r="E238" s="548">
        <v>11</v>
      </c>
      <c r="F238" s="549">
        <v>12</v>
      </c>
      <c r="G238" s="632">
        <v>12</v>
      </c>
      <c r="H238" s="549">
        <v>12</v>
      </c>
      <c r="I238" s="788">
        <v>12</v>
      </c>
      <c r="J238" s="788">
        <v>12</v>
      </c>
      <c r="K238" s="549">
        <v>12</v>
      </c>
      <c r="L238" s="549">
        <v>12</v>
      </c>
      <c r="M238" s="549">
        <v>12</v>
      </c>
      <c r="N238" s="549">
        <v>12</v>
      </c>
      <c r="O238" s="549">
        <v>12</v>
      </c>
      <c r="P238" s="549">
        <v>12</v>
      </c>
      <c r="Q238" s="550">
        <f>SUM(E238:P238)</f>
        <v>143</v>
      </c>
      <c r="R238" s="190" t="s">
        <v>195</v>
      </c>
      <c r="S238" s="440">
        <v>10800</v>
      </c>
      <c r="T238" s="439">
        <v>10800</v>
      </c>
      <c r="U238" s="439">
        <v>10800</v>
      </c>
      <c r="V238" s="439">
        <v>10800</v>
      </c>
      <c r="W238" s="439">
        <v>10800</v>
      </c>
      <c r="X238" s="439">
        <v>10800</v>
      </c>
      <c r="Y238" s="439">
        <v>10800</v>
      </c>
      <c r="Z238" s="439">
        <v>10800</v>
      </c>
      <c r="AA238" s="439">
        <v>10800</v>
      </c>
      <c r="AB238" s="439">
        <v>10800</v>
      </c>
      <c r="AC238" s="439">
        <v>10800</v>
      </c>
      <c r="AD238" s="439">
        <v>10800</v>
      </c>
      <c r="AE238" s="439">
        <v>10800</v>
      </c>
      <c r="AF238" s="477">
        <f>SUM(Q238*S238)</f>
        <v>1544400</v>
      </c>
      <c r="AG238" s="478">
        <f t="shared" ref="AG238:AR238" si="361">T238*E238</f>
        <v>118800</v>
      </c>
      <c r="AH238" s="478">
        <f t="shared" si="361"/>
        <v>129600</v>
      </c>
      <c r="AI238" s="478">
        <f t="shared" si="361"/>
        <v>129600</v>
      </c>
      <c r="AJ238" s="478">
        <f t="shared" si="361"/>
        <v>129600</v>
      </c>
      <c r="AK238" s="638">
        <f t="shared" si="361"/>
        <v>129600</v>
      </c>
      <c r="AL238" s="478">
        <f t="shared" si="361"/>
        <v>129600</v>
      </c>
      <c r="AM238" s="478">
        <f t="shared" si="361"/>
        <v>129600</v>
      </c>
      <c r="AN238" s="478">
        <f t="shared" si="361"/>
        <v>129600</v>
      </c>
      <c r="AO238" s="478">
        <f t="shared" si="361"/>
        <v>129600</v>
      </c>
      <c r="AP238" s="478">
        <f t="shared" si="361"/>
        <v>129600</v>
      </c>
      <c r="AQ238" s="478">
        <f t="shared" si="361"/>
        <v>129600</v>
      </c>
      <c r="AR238" s="478">
        <f t="shared" si="361"/>
        <v>129600</v>
      </c>
      <c r="AS238" s="479">
        <f>SUM(AG238:AR238)</f>
        <v>1544400</v>
      </c>
      <c r="AT238" s="478"/>
      <c r="AU238" s="478"/>
      <c r="AV238" s="478"/>
      <c r="AW238" s="478"/>
      <c r="AX238" s="478"/>
      <c r="AY238" s="478"/>
      <c r="AZ238" s="478"/>
      <c r="BA238" s="478"/>
      <c r="BB238" s="478"/>
      <c r="BC238" s="478"/>
      <c r="BD238" s="478"/>
      <c r="BE238" s="478"/>
      <c r="BF238" s="552">
        <f>SUM(AT238:BE238)</f>
        <v>0</v>
      </c>
      <c r="BG238" s="553">
        <f>AF238-AS238-BF238</f>
        <v>0</v>
      </c>
      <c r="BH238" s="554">
        <f>S238*D238</f>
        <v>1555200</v>
      </c>
      <c r="BI238" s="555">
        <f>BH238-AS238-BF238</f>
        <v>10800</v>
      </c>
      <c r="BJ238" s="483">
        <f>SUM(Q238/D238)</f>
        <v>0.99305555555555558</v>
      </c>
      <c r="BK238" s="769"/>
      <c r="BL238" s="556"/>
      <c r="BM238" s="557"/>
      <c r="BN238" s="556"/>
      <c r="BO238" s="672"/>
      <c r="BP238" s="556"/>
      <c r="BQ238" s="556"/>
      <c r="BR238" s="556"/>
      <c r="BS238" s="672"/>
      <c r="BT238" s="556"/>
      <c r="BU238" s="556"/>
      <c r="BV238" s="556"/>
      <c r="BW238" s="672"/>
      <c r="BX238" s="556"/>
      <c r="BY238" s="556"/>
      <c r="BZ238" s="556"/>
      <c r="CA238" s="672"/>
      <c r="CB238" s="556"/>
      <c r="CC238" s="556"/>
      <c r="CD238" s="556"/>
      <c r="CE238" s="672"/>
      <c r="CF238" s="556"/>
      <c r="CG238" s="556"/>
      <c r="CH238" s="556"/>
      <c r="CI238" s="672"/>
      <c r="CJ238" s="556"/>
      <c r="CK238" s="556"/>
      <c r="CL238" s="556"/>
      <c r="CM238" s="672"/>
      <c r="CN238" s="556"/>
      <c r="CO238" s="556"/>
      <c r="CP238" s="556"/>
      <c r="CQ238" s="672"/>
      <c r="CR238" s="556"/>
      <c r="CS238" s="556"/>
      <c r="CT238" s="556"/>
      <c r="CU238" s="557"/>
      <c r="CV238" s="557"/>
      <c r="CW238" s="557"/>
      <c r="CX238" s="557"/>
      <c r="CY238" s="557"/>
      <c r="CZ238" s="557"/>
      <c r="DA238" s="557"/>
      <c r="DB238" s="557"/>
      <c r="DC238" s="557"/>
      <c r="DD238" s="557"/>
      <c r="DE238" s="557"/>
    </row>
    <row r="239" spans="1:127" s="514" customFormat="1" ht="24.75" customHeight="1" thickBot="1" x14ac:dyDescent="0.25">
      <c r="A239" s="563"/>
      <c r="B239" s="564" t="s">
        <v>15</v>
      </c>
      <c r="C239" s="564"/>
      <c r="D239" s="565"/>
      <c r="E239" s="566"/>
      <c r="F239" s="566"/>
      <c r="G239" s="633"/>
      <c r="H239" s="566"/>
      <c r="I239" s="789"/>
      <c r="J239" s="789"/>
      <c r="K239" s="566"/>
      <c r="L239" s="566"/>
      <c r="M239" s="566"/>
      <c r="N239" s="566"/>
      <c r="O239" s="566"/>
      <c r="P239" s="566"/>
      <c r="Q239" s="567"/>
      <c r="R239" s="568"/>
      <c r="S239" s="569"/>
      <c r="T239" s="570"/>
      <c r="U239" s="570"/>
      <c r="V239" s="570"/>
      <c r="W239" s="570"/>
      <c r="X239" s="570"/>
      <c r="Y239" s="570"/>
      <c r="Z239" s="570"/>
      <c r="AA239" s="570"/>
      <c r="AB239" s="570"/>
      <c r="AC239" s="570"/>
      <c r="AD239" s="570"/>
      <c r="AE239" s="570"/>
      <c r="AF239" s="571">
        <f>SUM(AF238:AF238)</f>
        <v>1544400</v>
      </c>
      <c r="AG239" s="571">
        <f>SUM(AG238:AG238)</f>
        <v>118800</v>
      </c>
      <c r="AH239" s="571">
        <f>SUM(AH238:AH238)</f>
        <v>129600</v>
      </c>
      <c r="AI239" s="571">
        <f>SUM(AI238:AI238)</f>
        <v>129600</v>
      </c>
      <c r="AJ239" s="571">
        <f t="shared" ref="AJ239:AR239" si="362">SUM(AJ238:AJ238)</f>
        <v>129600</v>
      </c>
      <c r="AK239" s="705">
        <f t="shared" si="362"/>
        <v>129600</v>
      </c>
      <c r="AL239" s="571">
        <f t="shared" si="362"/>
        <v>129600</v>
      </c>
      <c r="AM239" s="571">
        <f t="shared" si="362"/>
        <v>129600</v>
      </c>
      <c r="AN239" s="571">
        <f t="shared" si="362"/>
        <v>129600</v>
      </c>
      <c r="AO239" s="571">
        <f t="shared" si="362"/>
        <v>129600</v>
      </c>
      <c r="AP239" s="571">
        <f t="shared" si="362"/>
        <v>129600</v>
      </c>
      <c r="AQ239" s="571">
        <f t="shared" si="362"/>
        <v>129600</v>
      </c>
      <c r="AR239" s="571">
        <f t="shared" si="362"/>
        <v>129600</v>
      </c>
      <c r="AS239" s="571">
        <f>SUM(AS238:AS238)</f>
        <v>1544400</v>
      </c>
      <c r="AT239" s="571">
        <f>SUM(AT238:AT238)</f>
        <v>0</v>
      </c>
      <c r="AU239" s="571">
        <f>SUM(AU238:AU238)</f>
        <v>0</v>
      </c>
      <c r="AV239" s="571">
        <f>SUM(AV238:AV238)</f>
        <v>0</v>
      </c>
      <c r="AW239" s="571">
        <f t="shared" ref="AW239:BE239" si="363">SUM(AW238:AW238)</f>
        <v>0</v>
      </c>
      <c r="AX239" s="571">
        <f t="shared" si="363"/>
        <v>0</v>
      </c>
      <c r="AY239" s="571">
        <f t="shared" si="363"/>
        <v>0</v>
      </c>
      <c r="AZ239" s="571">
        <f t="shared" si="363"/>
        <v>0</v>
      </c>
      <c r="BA239" s="571">
        <f t="shared" si="363"/>
        <v>0</v>
      </c>
      <c r="BB239" s="571">
        <f t="shared" si="363"/>
        <v>0</v>
      </c>
      <c r="BC239" s="571">
        <f t="shared" si="363"/>
        <v>0</v>
      </c>
      <c r="BD239" s="571">
        <f t="shared" si="363"/>
        <v>0</v>
      </c>
      <c r="BE239" s="571">
        <f t="shared" si="363"/>
        <v>0</v>
      </c>
      <c r="BF239" s="571">
        <f>SUM(BF238:BF238)</f>
        <v>0</v>
      </c>
      <c r="BG239" s="572">
        <f>AF239-AS239-BF239</f>
        <v>0</v>
      </c>
      <c r="BH239" s="571">
        <f>SUM(BH238:BH238)</f>
        <v>1555200</v>
      </c>
      <c r="BI239" s="571">
        <f>SUM(BI238:BI238)</f>
        <v>10800</v>
      </c>
      <c r="BJ239" s="501">
        <f>SUM(BJ238)</f>
        <v>0.99305555555555558</v>
      </c>
      <c r="BK239" s="770"/>
      <c r="BL239" s="573"/>
      <c r="BM239" s="574"/>
      <c r="BN239" s="573"/>
      <c r="BO239" s="674"/>
      <c r="BP239" s="573"/>
      <c r="BQ239" s="573"/>
      <c r="BR239" s="573"/>
      <c r="BS239" s="674"/>
      <c r="BT239" s="573"/>
      <c r="BU239" s="573"/>
      <c r="BV239" s="573"/>
      <c r="BW239" s="674"/>
      <c r="BX239" s="573"/>
      <c r="BY239" s="573"/>
      <c r="BZ239" s="573"/>
      <c r="CA239" s="674"/>
      <c r="CB239" s="573"/>
      <c r="CC239" s="573"/>
      <c r="CD239" s="573"/>
      <c r="CE239" s="674"/>
      <c r="CF239" s="573"/>
      <c r="CG239" s="573"/>
      <c r="CH239" s="573"/>
      <c r="CI239" s="674"/>
      <c r="CJ239" s="573"/>
      <c r="CK239" s="573"/>
      <c r="CL239" s="573"/>
      <c r="CM239" s="674"/>
      <c r="CN239" s="573"/>
      <c r="CO239" s="573"/>
      <c r="CP239" s="573"/>
      <c r="CQ239" s="674"/>
      <c r="CR239" s="573"/>
      <c r="CS239" s="573"/>
      <c r="CT239" s="573"/>
      <c r="CU239" s="574"/>
      <c r="CV239" s="574"/>
      <c r="CW239" s="574"/>
      <c r="CX239" s="574"/>
      <c r="CY239" s="574"/>
      <c r="CZ239" s="574"/>
      <c r="DA239" s="574"/>
      <c r="DB239" s="574"/>
      <c r="DC239" s="574"/>
      <c r="DD239" s="574"/>
      <c r="DE239" s="574"/>
    </row>
    <row r="240" spans="1:127" s="462" customFormat="1" ht="24.75" customHeight="1" x14ac:dyDescent="0.2">
      <c r="A240" s="533"/>
      <c r="D240" s="533"/>
      <c r="E240" s="533"/>
      <c r="F240" s="533"/>
      <c r="G240" s="631"/>
      <c r="H240" s="533"/>
      <c r="I240" s="787"/>
      <c r="J240" s="787"/>
      <c r="K240" s="533"/>
      <c r="L240" s="533"/>
      <c r="M240" s="533"/>
      <c r="N240" s="533"/>
      <c r="O240" s="533"/>
      <c r="P240" s="533"/>
      <c r="Q240" s="533"/>
      <c r="R240" s="533"/>
      <c r="AS240" s="543"/>
      <c r="BF240" s="575">
        <f>SUM(AS239+BF239)</f>
        <v>1544400</v>
      </c>
      <c r="BG240" s="536">
        <f>AF239-AS239-BF239</f>
        <v>0</v>
      </c>
      <c r="BH240" s="576">
        <f>SUM(BI239+AS239+BF239)</f>
        <v>1555200</v>
      </c>
      <c r="BI240" s="538">
        <f>SUM(BG239)</f>
        <v>0</v>
      </c>
      <c r="BJ240" s="503" t="s">
        <v>78</v>
      </c>
      <c r="BK240" s="772"/>
      <c r="BL240" s="446"/>
      <c r="BM240" s="460"/>
      <c r="BN240" s="650"/>
      <c r="BO240" s="663"/>
      <c r="BP240" s="650"/>
      <c r="BQ240" s="650"/>
      <c r="BR240" s="650"/>
      <c r="BS240" s="663"/>
      <c r="BT240" s="650"/>
      <c r="BU240" s="650"/>
      <c r="BV240" s="650"/>
      <c r="BW240" s="663"/>
      <c r="BX240" s="650"/>
      <c r="BY240" s="650"/>
      <c r="BZ240" s="650"/>
      <c r="CA240" s="663"/>
      <c r="CB240" s="650"/>
      <c r="CC240" s="650"/>
      <c r="CD240" s="650"/>
      <c r="CE240" s="663"/>
      <c r="CF240" s="650"/>
      <c r="CG240" s="650"/>
      <c r="CH240" s="650"/>
      <c r="CI240" s="663"/>
      <c r="CJ240" s="650"/>
      <c r="CK240" s="650"/>
      <c r="CL240" s="650"/>
      <c r="CM240" s="663"/>
      <c r="CN240" s="650"/>
      <c r="CO240" s="650"/>
      <c r="CP240" s="650"/>
      <c r="CQ240" s="663"/>
      <c r="CR240" s="650"/>
      <c r="CS240" s="650"/>
      <c r="CT240" s="650"/>
      <c r="CU240" s="460"/>
      <c r="CV240" s="460"/>
      <c r="CW240" s="460"/>
      <c r="CX240" s="460"/>
      <c r="CY240" s="460"/>
      <c r="CZ240" s="460"/>
      <c r="DA240" s="460"/>
      <c r="DB240" s="460"/>
      <c r="DC240" s="460"/>
      <c r="DD240" s="460"/>
      <c r="DE240" s="460"/>
      <c r="DF240" s="460"/>
    </row>
    <row r="241" spans="1:127" s="462" customFormat="1" ht="24.75" customHeight="1" x14ac:dyDescent="0.2">
      <c r="A241" s="533"/>
      <c r="D241" s="533"/>
      <c r="E241" s="533"/>
      <c r="F241" s="533"/>
      <c r="G241" s="631"/>
      <c r="H241" s="533"/>
      <c r="I241" s="787"/>
      <c r="J241" s="787"/>
      <c r="K241" s="533"/>
      <c r="L241" s="533"/>
      <c r="M241" s="533"/>
      <c r="N241" s="533"/>
      <c r="O241" s="533"/>
      <c r="P241" s="533"/>
      <c r="Q241" s="533"/>
      <c r="R241" s="533"/>
      <c r="AS241" s="503"/>
      <c r="AT241" s="613">
        <f>SUM(AG239+AT239)</f>
        <v>118800</v>
      </c>
      <c r="AU241" s="613">
        <f t="shared" ref="AU241" si="364">SUM(AH239+AU239)</f>
        <v>129600</v>
      </c>
      <c r="AV241" s="613">
        <f t="shared" ref="AV241" si="365">SUM(AI239+AV239)</f>
        <v>129600</v>
      </c>
      <c r="AW241" s="613">
        <f t="shared" ref="AW241" si="366">SUM(AJ239+AW239)</f>
        <v>129600</v>
      </c>
      <c r="AX241" s="613">
        <f t="shared" ref="AX241" si="367">SUM(AK239+AX239)</f>
        <v>129600</v>
      </c>
      <c r="AY241" s="613">
        <f t="shared" ref="AY241" si="368">SUM(AL239+AY239)</f>
        <v>129600</v>
      </c>
      <c r="AZ241" s="613">
        <f t="shared" ref="AZ241" si="369">SUM(AM239+AZ239)</f>
        <v>129600</v>
      </c>
      <c r="BA241" s="613">
        <f t="shared" ref="BA241" si="370">SUM(AN239+BA239)</f>
        <v>129600</v>
      </c>
      <c r="BB241" s="613">
        <f t="shared" ref="BB241" si="371">SUM(AO239+BB239)</f>
        <v>129600</v>
      </c>
      <c r="BC241" s="613">
        <f t="shared" ref="BC241" si="372">SUM(AP239+BC239)</f>
        <v>129600</v>
      </c>
      <c r="BD241" s="613">
        <f t="shared" ref="BD241" si="373">SUM(AQ239+BD239)</f>
        <v>129600</v>
      </c>
      <c r="BE241" s="613">
        <f t="shared" ref="BE241" si="374">SUM(AR239+BE239)</f>
        <v>129600</v>
      </c>
      <c r="BF241" s="613">
        <f>SUM(AT241:BE241)</f>
        <v>1544400</v>
      </c>
      <c r="BG241" s="503"/>
      <c r="BH241" s="540"/>
      <c r="BI241" s="541">
        <f>SUM(BI239-BI240)</f>
        <v>10800</v>
      </c>
      <c r="BJ241" s="503" t="s">
        <v>77</v>
      </c>
      <c r="BK241" s="772"/>
      <c r="BL241" s="446"/>
      <c r="BM241" s="460"/>
      <c r="BN241" s="650"/>
      <c r="BO241" s="663"/>
      <c r="BP241" s="650"/>
      <c r="BQ241" s="650"/>
      <c r="BR241" s="650"/>
      <c r="BS241" s="663"/>
      <c r="BT241" s="650"/>
      <c r="BU241" s="650"/>
      <c r="BV241" s="650"/>
      <c r="BW241" s="663"/>
      <c r="BX241" s="650"/>
      <c r="BY241" s="650"/>
      <c r="BZ241" s="650"/>
      <c r="CA241" s="663"/>
      <c r="CB241" s="650"/>
      <c r="CC241" s="650"/>
      <c r="CD241" s="650"/>
      <c r="CE241" s="663"/>
      <c r="CF241" s="650"/>
      <c r="CG241" s="650"/>
      <c r="CH241" s="650"/>
      <c r="CI241" s="663"/>
      <c r="CJ241" s="650"/>
      <c r="CK241" s="650"/>
      <c r="CL241" s="650"/>
      <c r="CM241" s="663"/>
      <c r="CN241" s="650"/>
      <c r="CO241" s="650"/>
      <c r="CP241" s="650"/>
      <c r="CQ241" s="663"/>
      <c r="CR241" s="650"/>
      <c r="CS241" s="650"/>
      <c r="CT241" s="650"/>
      <c r="CU241" s="460"/>
      <c r="CV241" s="460"/>
      <c r="CW241" s="460"/>
      <c r="CX241" s="460"/>
      <c r="CY241" s="460"/>
      <c r="CZ241" s="460"/>
      <c r="DA241" s="460"/>
      <c r="DB241" s="460"/>
      <c r="DC241" s="460"/>
      <c r="DD241" s="460"/>
      <c r="DE241" s="460"/>
      <c r="DF241" s="460"/>
    </row>
    <row r="242" spans="1:127" s="462" customFormat="1" ht="24.75" customHeight="1" x14ac:dyDescent="0.2">
      <c r="A242" s="1075" t="s">
        <v>43</v>
      </c>
      <c r="B242" s="1076"/>
      <c r="C242" s="424" t="s">
        <v>327</v>
      </c>
      <c r="D242" s="425"/>
      <c r="E242" s="425"/>
      <c r="F242" s="425"/>
      <c r="G242" s="544"/>
      <c r="H242" s="425"/>
      <c r="I242" s="775"/>
      <c r="J242" s="775"/>
      <c r="K242" s="425"/>
      <c r="L242" s="425"/>
      <c r="M242" s="425"/>
      <c r="N242" s="425"/>
      <c r="O242" s="425"/>
      <c r="P242" s="425"/>
      <c r="Q242" s="425"/>
      <c r="R242" s="425"/>
      <c r="S242" s="425"/>
      <c r="T242" s="426"/>
      <c r="U242" s="426"/>
      <c r="V242" s="426"/>
      <c r="W242" s="426"/>
      <c r="X242" s="426"/>
      <c r="Y242" s="426"/>
      <c r="Z242" s="426"/>
      <c r="AA242" s="426"/>
      <c r="AB242" s="426"/>
      <c r="AC242" s="426"/>
      <c r="AD242" s="426"/>
      <c r="AE242" s="426"/>
      <c r="AF242" s="425"/>
      <c r="AG242" s="426"/>
      <c r="AH242" s="426"/>
      <c r="AI242" s="426"/>
      <c r="AJ242" s="426"/>
      <c r="AK242" s="426"/>
      <c r="AL242" s="426"/>
      <c r="AM242" s="426"/>
      <c r="AN242" s="426"/>
      <c r="AO242" s="426"/>
      <c r="AP242" s="426"/>
      <c r="AQ242" s="426"/>
      <c r="AR242" s="426"/>
      <c r="AS242" s="427"/>
      <c r="AT242" s="426"/>
      <c r="AU242" s="426"/>
      <c r="AV242" s="426"/>
      <c r="AW242" s="426"/>
      <c r="AX242" s="426"/>
      <c r="AY242" s="426"/>
      <c r="AZ242" s="426"/>
      <c r="BA242" s="426"/>
      <c r="BB242" s="426"/>
      <c r="BC242" s="426"/>
      <c r="BD242" s="426"/>
      <c r="BE242" s="426"/>
      <c r="BF242" s="427"/>
      <c r="BG242" s="427"/>
      <c r="BH242" s="423"/>
      <c r="BI242" s="428"/>
      <c r="BJ242" s="425"/>
      <c r="BK242" s="544"/>
      <c r="BL242" s="544"/>
      <c r="BM242" s="426"/>
      <c r="BN242" s="544"/>
      <c r="BO242" s="664"/>
      <c r="BP242" s="544"/>
      <c r="BQ242" s="429"/>
      <c r="BR242" s="544"/>
      <c r="BS242" s="664"/>
      <c r="BT242" s="544"/>
      <c r="BU242" s="429"/>
      <c r="BV242" s="544"/>
      <c r="BW242" s="664"/>
      <c r="BX242" s="544"/>
      <c r="BY242" s="429"/>
      <c r="BZ242" s="544"/>
      <c r="CA242" s="664"/>
      <c r="CB242" s="544"/>
      <c r="CC242" s="429"/>
      <c r="CD242" s="544"/>
      <c r="CE242" s="664"/>
      <c r="CF242" s="544"/>
      <c r="CG242" s="429"/>
      <c r="CH242" s="544"/>
      <c r="CI242" s="664"/>
      <c r="CJ242" s="544"/>
      <c r="CK242" s="429"/>
      <c r="CL242" s="544"/>
      <c r="CM242" s="664"/>
      <c r="CN242" s="544"/>
      <c r="CO242" s="429"/>
      <c r="CP242" s="544"/>
      <c r="CQ242" s="664"/>
      <c r="CR242" s="544"/>
      <c r="CS242" s="429"/>
      <c r="CT242" s="544"/>
      <c r="CU242" s="426"/>
      <c r="CV242" s="426"/>
      <c r="CW242" s="426"/>
      <c r="CX242" s="426"/>
      <c r="CY242" s="427"/>
      <c r="CZ242" s="427"/>
      <c r="DA242" s="427"/>
      <c r="DB242" s="423"/>
      <c r="DC242" s="428"/>
      <c r="DD242" s="427"/>
      <c r="DE242" s="427"/>
      <c r="DF242" s="460"/>
      <c r="DG242" s="460"/>
      <c r="DH242" s="460"/>
      <c r="DI242" s="460"/>
      <c r="DJ242" s="460"/>
      <c r="DK242" s="461"/>
      <c r="DL242" s="460"/>
      <c r="DM242" s="460"/>
      <c r="DN242" s="460"/>
      <c r="DO242" s="460"/>
      <c r="DP242" s="460"/>
      <c r="DQ242" s="460"/>
      <c r="DR242" s="460"/>
      <c r="DS242" s="460"/>
      <c r="DT242" s="460"/>
      <c r="DU242" s="460"/>
      <c r="DV242" s="460"/>
      <c r="DW242" s="460"/>
    </row>
    <row r="243" spans="1:127" s="462" customFormat="1" ht="26.25" customHeight="1" x14ac:dyDescent="0.2">
      <c r="A243" s="1080" t="s">
        <v>44</v>
      </c>
      <c r="B243" s="1081"/>
      <c r="C243" s="431" t="s">
        <v>151</v>
      </c>
      <c r="D243" s="432"/>
      <c r="E243" s="432"/>
      <c r="F243" s="432"/>
      <c r="G243" s="627"/>
      <c r="H243" s="432"/>
      <c r="I243" s="777"/>
      <c r="J243" s="777"/>
      <c r="K243" s="432"/>
      <c r="L243" s="432"/>
      <c r="M243" s="432"/>
      <c r="N243" s="432"/>
      <c r="O243" s="432"/>
      <c r="P243" s="432"/>
      <c r="Q243" s="432"/>
      <c r="R243" s="432"/>
      <c r="S243" s="432"/>
      <c r="T243" s="464"/>
      <c r="U243" s="464"/>
      <c r="V243" s="464"/>
      <c r="W243" s="464"/>
      <c r="X243" s="464"/>
      <c r="Y243" s="464"/>
      <c r="Z243" s="464"/>
      <c r="AA243" s="464"/>
      <c r="AB243" s="464"/>
      <c r="AC243" s="464"/>
      <c r="AD243" s="464"/>
      <c r="AE243" s="464"/>
      <c r="AF243" s="432"/>
      <c r="AG243" s="464"/>
      <c r="AH243" s="464"/>
      <c r="AI243" s="464"/>
      <c r="AJ243" s="464"/>
      <c r="AK243" s="464"/>
      <c r="AL243" s="464"/>
      <c r="AM243" s="464"/>
      <c r="AN243" s="464"/>
      <c r="AO243" s="464"/>
      <c r="AP243" s="464"/>
      <c r="AQ243" s="464"/>
      <c r="AR243" s="464"/>
      <c r="AS243" s="433"/>
      <c r="AT243" s="464"/>
      <c r="AU243" s="464"/>
      <c r="AV243" s="464"/>
      <c r="AW243" s="464"/>
      <c r="AX243" s="464"/>
      <c r="AY243" s="464"/>
      <c r="AZ243" s="464"/>
      <c r="BA243" s="464"/>
      <c r="BB243" s="464"/>
      <c r="BC243" s="464"/>
      <c r="BD243" s="464"/>
      <c r="BE243" s="464"/>
      <c r="BF243" s="433"/>
      <c r="BG243" s="433"/>
      <c r="BH243" s="430"/>
      <c r="BI243" s="434"/>
      <c r="BJ243" s="425"/>
      <c r="BK243" s="544"/>
      <c r="BL243" s="544"/>
      <c r="BM243" s="425"/>
      <c r="BN243" s="544"/>
      <c r="BO243" s="664"/>
      <c r="BP243" s="544"/>
      <c r="BQ243" s="544"/>
      <c r="BR243" s="544"/>
      <c r="BS243" s="664"/>
      <c r="BT243" s="544"/>
      <c r="BU243" s="544"/>
      <c r="BV243" s="544"/>
      <c r="BW243" s="664"/>
      <c r="BX243" s="544"/>
      <c r="BY243" s="544"/>
      <c r="BZ243" s="544"/>
      <c r="CA243" s="664"/>
      <c r="CB243" s="544"/>
      <c r="CC243" s="544"/>
      <c r="CD243" s="544"/>
      <c r="CE243" s="664"/>
      <c r="CF243" s="544"/>
      <c r="CG243" s="544"/>
      <c r="CH243" s="544"/>
      <c r="CI243" s="664"/>
      <c r="CJ243" s="544"/>
      <c r="CK243" s="544"/>
      <c r="CL243" s="544"/>
      <c r="CM243" s="664"/>
      <c r="CN243" s="544"/>
      <c r="CO243" s="544"/>
      <c r="CP243" s="544"/>
      <c r="CQ243" s="664"/>
      <c r="CR243" s="544"/>
      <c r="CS243" s="544"/>
      <c r="CT243" s="544"/>
      <c r="CU243" s="425"/>
      <c r="CV243" s="425"/>
      <c r="CW243" s="425"/>
      <c r="CX243" s="425"/>
      <c r="CY243" s="425"/>
      <c r="CZ243" s="425"/>
      <c r="DA243" s="425"/>
      <c r="DB243" s="425"/>
      <c r="DC243" s="425"/>
      <c r="DD243" s="427"/>
      <c r="DE243" s="427"/>
      <c r="DF243" s="460"/>
      <c r="DG243" s="460"/>
      <c r="DH243" s="460"/>
      <c r="DI243" s="460"/>
      <c r="DJ243" s="460"/>
      <c r="DK243" s="461"/>
      <c r="DL243" s="460"/>
      <c r="DM243" s="460"/>
      <c r="DN243" s="460"/>
      <c r="DO243" s="460"/>
      <c r="DP243" s="460"/>
      <c r="DQ243" s="460"/>
      <c r="DR243" s="460"/>
      <c r="DS243" s="460"/>
      <c r="DT243" s="460"/>
      <c r="DU243" s="460"/>
      <c r="DV243" s="460"/>
      <c r="DW243" s="460"/>
    </row>
    <row r="244" spans="1:127" s="466" customFormat="1" ht="48.75" customHeight="1" x14ac:dyDescent="0.2">
      <c r="A244" s="1077" t="s">
        <v>45</v>
      </c>
      <c r="B244" s="1051" t="s">
        <v>46</v>
      </c>
      <c r="C244" s="1051" t="s">
        <v>62</v>
      </c>
      <c r="D244" s="1050" t="s">
        <v>47</v>
      </c>
      <c r="E244" s="1050"/>
      <c r="F244" s="1050"/>
      <c r="G244" s="1050"/>
      <c r="H244" s="1050"/>
      <c r="I244" s="1050"/>
      <c r="J244" s="1050"/>
      <c r="K244" s="1050"/>
      <c r="L244" s="1050"/>
      <c r="M244" s="1050"/>
      <c r="N244" s="1050"/>
      <c r="O244" s="1050"/>
      <c r="P244" s="1050"/>
      <c r="Q244" s="1050"/>
      <c r="R244" s="1051" t="s">
        <v>59</v>
      </c>
      <c r="S244" s="1054" t="s">
        <v>56</v>
      </c>
      <c r="T244" s="1055"/>
      <c r="U244" s="1055"/>
      <c r="V244" s="1055"/>
      <c r="W244" s="1055"/>
      <c r="X244" s="1055"/>
      <c r="Y244" s="1055"/>
      <c r="Z244" s="1055"/>
      <c r="AA244" s="1055"/>
      <c r="AB244" s="1055"/>
      <c r="AC244" s="1055"/>
      <c r="AD244" s="1055"/>
      <c r="AE244" s="1055"/>
      <c r="AF244" s="1056" t="s">
        <v>38</v>
      </c>
      <c r="AG244" s="1056"/>
      <c r="AH244" s="1056"/>
      <c r="AI244" s="1056"/>
      <c r="AJ244" s="1056"/>
      <c r="AK244" s="1056"/>
      <c r="AL244" s="1056"/>
      <c r="AM244" s="1056"/>
      <c r="AN244" s="1056"/>
      <c r="AO244" s="1056"/>
      <c r="AP244" s="1056"/>
      <c r="AQ244" s="1056"/>
      <c r="AR244" s="1056"/>
      <c r="AS244" s="1056"/>
      <c r="AT244" s="1057" t="s">
        <v>82</v>
      </c>
      <c r="AU244" s="1058"/>
      <c r="AV244" s="1058"/>
      <c r="AW244" s="1058"/>
      <c r="AX244" s="1058"/>
      <c r="AY244" s="1058"/>
      <c r="AZ244" s="1058"/>
      <c r="BA244" s="1058"/>
      <c r="BB244" s="1058"/>
      <c r="BC244" s="1058"/>
      <c r="BD244" s="1058"/>
      <c r="BE244" s="1058"/>
      <c r="BF244" s="1059"/>
      <c r="BG244" s="1051" t="s">
        <v>78</v>
      </c>
      <c r="BH244" s="1051" t="s">
        <v>561</v>
      </c>
      <c r="BI244" s="1063" t="s">
        <v>79</v>
      </c>
      <c r="BJ244" s="423"/>
      <c r="BK244" s="767"/>
      <c r="BL244" s="425"/>
      <c r="BM244" s="425"/>
      <c r="BN244" s="544"/>
      <c r="BO244" s="664"/>
      <c r="BP244" s="544"/>
      <c r="BQ244" s="544"/>
      <c r="BR244" s="544"/>
      <c r="BS244" s="664"/>
      <c r="BT244" s="544"/>
      <c r="BU244" s="544"/>
      <c r="BV244" s="544"/>
      <c r="BW244" s="664"/>
      <c r="BX244" s="544"/>
      <c r="BY244" s="544"/>
      <c r="BZ244" s="544"/>
      <c r="CA244" s="664"/>
      <c r="CB244" s="544"/>
      <c r="CC244" s="544"/>
      <c r="CD244" s="544"/>
      <c r="CE244" s="664"/>
      <c r="CF244" s="544"/>
      <c r="CG244" s="544"/>
      <c r="CH244" s="544"/>
      <c r="CI244" s="664"/>
      <c r="CJ244" s="544"/>
      <c r="CK244" s="544"/>
      <c r="CL244" s="544"/>
      <c r="CM244" s="664"/>
      <c r="CN244" s="544"/>
      <c r="CO244" s="544"/>
      <c r="CP244" s="544"/>
      <c r="CQ244" s="664"/>
      <c r="CR244" s="544"/>
      <c r="CS244" s="544"/>
      <c r="CT244" s="544"/>
      <c r="CU244" s="425"/>
      <c r="CV244" s="425"/>
      <c r="CW244" s="425"/>
      <c r="CX244" s="425"/>
      <c r="CY244" s="425"/>
      <c r="CZ244" s="425"/>
      <c r="DA244" s="425"/>
      <c r="DB244" s="425"/>
      <c r="DC244" s="425"/>
      <c r="DD244" s="465"/>
      <c r="DE244" s="465"/>
    </row>
    <row r="245" spans="1:127" s="466" customFormat="1" ht="48.75" customHeight="1" x14ac:dyDescent="0.2">
      <c r="A245" s="1078"/>
      <c r="B245" s="1052"/>
      <c r="C245" s="1052"/>
      <c r="D245" s="1066" t="s">
        <v>57</v>
      </c>
      <c r="E245" s="1068" t="s">
        <v>58</v>
      </c>
      <c r="F245" s="1069"/>
      <c r="G245" s="1069"/>
      <c r="H245" s="1069"/>
      <c r="I245" s="1069"/>
      <c r="J245" s="1069"/>
      <c r="K245" s="1069"/>
      <c r="L245" s="1069"/>
      <c r="M245" s="1069"/>
      <c r="N245" s="1069"/>
      <c r="O245" s="1069"/>
      <c r="P245" s="1069"/>
      <c r="Q245" s="1069"/>
      <c r="R245" s="1052"/>
      <c r="S245" s="1066" t="s">
        <v>57</v>
      </c>
      <c r="T245" s="1068" t="s">
        <v>58</v>
      </c>
      <c r="U245" s="1069"/>
      <c r="V245" s="1069"/>
      <c r="W245" s="1069"/>
      <c r="X245" s="1069"/>
      <c r="Y245" s="1069"/>
      <c r="Z245" s="1069"/>
      <c r="AA245" s="1069"/>
      <c r="AB245" s="1069"/>
      <c r="AC245" s="1069"/>
      <c r="AD245" s="1069"/>
      <c r="AE245" s="1069"/>
      <c r="AF245" s="1066" t="s">
        <v>57</v>
      </c>
      <c r="AG245" s="1068" t="s">
        <v>58</v>
      </c>
      <c r="AH245" s="1069"/>
      <c r="AI245" s="1069"/>
      <c r="AJ245" s="1069"/>
      <c r="AK245" s="1069"/>
      <c r="AL245" s="1069"/>
      <c r="AM245" s="1069"/>
      <c r="AN245" s="1069"/>
      <c r="AO245" s="1069"/>
      <c r="AP245" s="1069"/>
      <c r="AQ245" s="1069"/>
      <c r="AR245" s="1069"/>
      <c r="AS245" s="1070"/>
      <c r="AT245" s="1060"/>
      <c r="AU245" s="1061"/>
      <c r="AV245" s="1061"/>
      <c r="AW245" s="1061"/>
      <c r="AX245" s="1061"/>
      <c r="AY245" s="1061"/>
      <c r="AZ245" s="1061"/>
      <c r="BA245" s="1061"/>
      <c r="BB245" s="1061"/>
      <c r="BC245" s="1061"/>
      <c r="BD245" s="1061"/>
      <c r="BE245" s="1061"/>
      <c r="BF245" s="1062"/>
      <c r="BG245" s="1052"/>
      <c r="BH245" s="1052"/>
      <c r="BI245" s="1064"/>
      <c r="BJ245" s="423"/>
      <c r="BK245" s="767"/>
      <c r="BL245" s="425"/>
      <c r="BM245" s="425"/>
      <c r="BN245" s="544"/>
      <c r="BO245" s="664"/>
      <c r="BP245" s="544"/>
      <c r="BQ245" s="544"/>
      <c r="BR245" s="544"/>
      <c r="BS245" s="664"/>
      <c r="BT245" s="544"/>
      <c r="BU245" s="544"/>
      <c r="BV245" s="544"/>
      <c r="BW245" s="664"/>
      <c r="BX245" s="544"/>
      <c r="BY245" s="544"/>
      <c r="BZ245" s="544"/>
      <c r="CA245" s="664"/>
      <c r="CB245" s="544"/>
      <c r="CC245" s="544"/>
      <c r="CD245" s="544"/>
      <c r="CE245" s="664"/>
      <c r="CF245" s="544"/>
      <c r="CG245" s="544"/>
      <c r="CH245" s="544"/>
      <c r="CI245" s="664"/>
      <c r="CJ245" s="544"/>
      <c r="CK245" s="544"/>
      <c r="CL245" s="544"/>
      <c r="CM245" s="664"/>
      <c r="CN245" s="544"/>
      <c r="CO245" s="544"/>
      <c r="CP245" s="544"/>
      <c r="CQ245" s="664"/>
      <c r="CR245" s="544"/>
      <c r="CS245" s="544"/>
      <c r="CT245" s="544"/>
      <c r="CU245" s="425"/>
      <c r="CV245" s="425"/>
      <c r="CW245" s="425"/>
      <c r="CX245" s="425"/>
      <c r="CY245" s="425"/>
      <c r="CZ245" s="425"/>
      <c r="DA245" s="425"/>
      <c r="DB245" s="425"/>
      <c r="DC245" s="425"/>
      <c r="DD245" s="465"/>
      <c r="DE245" s="465"/>
    </row>
    <row r="246" spans="1:127" s="469" customFormat="1" ht="28.5" customHeight="1" x14ac:dyDescent="0.2">
      <c r="A246" s="1079"/>
      <c r="B246" s="1053"/>
      <c r="C246" s="1053"/>
      <c r="D246" s="1067"/>
      <c r="E246" s="467">
        <v>1</v>
      </c>
      <c r="F246" s="467">
        <v>2</v>
      </c>
      <c r="G246" s="628">
        <v>3</v>
      </c>
      <c r="H246" s="467">
        <v>4</v>
      </c>
      <c r="I246" s="467">
        <v>5</v>
      </c>
      <c r="J246" s="467">
        <v>6</v>
      </c>
      <c r="K246" s="467">
        <v>7</v>
      </c>
      <c r="L246" s="467">
        <v>8</v>
      </c>
      <c r="M246" s="467">
        <v>9</v>
      </c>
      <c r="N246" s="467">
        <v>10</v>
      </c>
      <c r="O246" s="467">
        <v>11</v>
      </c>
      <c r="P246" s="467">
        <v>12</v>
      </c>
      <c r="Q246" s="467" t="s">
        <v>61</v>
      </c>
      <c r="R246" s="1053"/>
      <c r="S246" s="1067"/>
      <c r="T246" s="467">
        <v>1</v>
      </c>
      <c r="U246" s="467">
        <v>2</v>
      </c>
      <c r="V246" s="467">
        <v>3</v>
      </c>
      <c r="W246" s="467">
        <v>4</v>
      </c>
      <c r="X246" s="467">
        <v>5</v>
      </c>
      <c r="Y246" s="467">
        <v>6</v>
      </c>
      <c r="Z246" s="467">
        <v>7</v>
      </c>
      <c r="AA246" s="467">
        <v>8</v>
      </c>
      <c r="AB246" s="467">
        <v>9</v>
      </c>
      <c r="AC246" s="467">
        <v>10</v>
      </c>
      <c r="AD246" s="467">
        <v>11</v>
      </c>
      <c r="AE246" s="467">
        <v>12</v>
      </c>
      <c r="AF246" s="1067"/>
      <c r="AG246" s="467">
        <v>1</v>
      </c>
      <c r="AH246" s="467">
        <v>2</v>
      </c>
      <c r="AI246" s="467">
        <v>3</v>
      </c>
      <c r="AJ246" s="467">
        <v>4</v>
      </c>
      <c r="AK246" s="703">
        <v>5</v>
      </c>
      <c r="AL246" s="467">
        <v>6</v>
      </c>
      <c r="AM246" s="467">
        <v>7</v>
      </c>
      <c r="AN246" s="467">
        <v>8</v>
      </c>
      <c r="AO246" s="467">
        <v>9</v>
      </c>
      <c r="AP246" s="467">
        <v>10</v>
      </c>
      <c r="AQ246" s="467">
        <v>11</v>
      </c>
      <c r="AR246" s="467">
        <v>12</v>
      </c>
      <c r="AS246" s="467" t="s">
        <v>51</v>
      </c>
      <c r="AT246" s="468">
        <v>1</v>
      </c>
      <c r="AU246" s="468">
        <v>2</v>
      </c>
      <c r="AV246" s="468">
        <v>3</v>
      </c>
      <c r="AW246" s="468">
        <v>4</v>
      </c>
      <c r="AX246" s="468">
        <v>5</v>
      </c>
      <c r="AY246" s="468">
        <v>6</v>
      </c>
      <c r="AZ246" s="468">
        <v>7</v>
      </c>
      <c r="BA246" s="468">
        <v>8</v>
      </c>
      <c r="BB246" s="468">
        <v>9</v>
      </c>
      <c r="BC246" s="468">
        <v>10</v>
      </c>
      <c r="BD246" s="468">
        <v>11</v>
      </c>
      <c r="BE246" s="468">
        <v>12</v>
      </c>
      <c r="BF246" s="467" t="s">
        <v>51</v>
      </c>
      <c r="BG246" s="1053"/>
      <c r="BH246" s="1053"/>
      <c r="BI246" s="1065"/>
      <c r="BK246" s="768"/>
      <c r="BL246" s="625"/>
      <c r="BM246" s="625"/>
      <c r="BN246" s="659"/>
      <c r="BO246" s="671"/>
      <c r="BP246" s="659"/>
      <c r="BQ246" s="659"/>
      <c r="BR246" s="659"/>
      <c r="BS246" s="671"/>
      <c r="BT246" s="659"/>
      <c r="BU246" s="659"/>
      <c r="BV246" s="659"/>
      <c r="BW246" s="671"/>
      <c r="BX246" s="659"/>
      <c r="BY246" s="659"/>
      <c r="BZ246" s="659"/>
      <c r="CA246" s="671"/>
      <c r="CB246" s="659"/>
      <c r="CC246" s="659"/>
      <c r="CD246" s="659"/>
      <c r="CE246" s="671"/>
      <c r="CF246" s="659"/>
      <c r="CG246" s="659"/>
      <c r="CH246" s="659"/>
      <c r="CI246" s="671"/>
      <c r="CJ246" s="659"/>
      <c r="CK246" s="659"/>
      <c r="CL246" s="659"/>
      <c r="CM246" s="671"/>
      <c r="CN246" s="659"/>
      <c r="CO246" s="659"/>
      <c r="CP246" s="659"/>
      <c r="CQ246" s="671"/>
      <c r="CR246" s="659"/>
      <c r="CS246" s="659"/>
      <c r="CT246" s="659"/>
      <c r="CU246" s="625"/>
      <c r="CV246" s="625"/>
      <c r="CW246" s="625"/>
      <c r="CX246" s="625"/>
      <c r="CY246" s="625"/>
      <c r="CZ246" s="625"/>
      <c r="DA246" s="625"/>
      <c r="DB246" s="625"/>
      <c r="DC246" s="625"/>
      <c r="DD246" s="625"/>
      <c r="DE246" s="625"/>
    </row>
    <row r="247" spans="1:127" s="558" customFormat="1" ht="24.75" customHeight="1" thickBot="1" x14ac:dyDescent="0.25">
      <c r="A247" s="546"/>
      <c r="B247" s="235" t="s">
        <v>583</v>
      </c>
      <c r="C247" s="547" t="s">
        <v>65</v>
      </c>
      <c r="D247" s="436">
        <v>108</v>
      </c>
      <c r="E247" s="436">
        <v>9</v>
      </c>
      <c r="F247" s="436">
        <v>9</v>
      </c>
      <c r="G247" s="632">
        <v>9</v>
      </c>
      <c r="H247" s="549">
        <v>9</v>
      </c>
      <c r="I247" s="788">
        <v>9</v>
      </c>
      <c r="J247" s="788">
        <v>9</v>
      </c>
      <c r="K247" s="549">
        <v>9</v>
      </c>
      <c r="L247" s="549">
        <v>9</v>
      </c>
      <c r="M247" s="549">
        <v>9</v>
      </c>
      <c r="N247" s="549">
        <v>9</v>
      </c>
      <c r="O247" s="549">
        <v>9</v>
      </c>
      <c r="P247" s="549">
        <v>9</v>
      </c>
      <c r="Q247" s="550">
        <f>SUM(E247:P247)</f>
        <v>108</v>
      </c>
      <c r="R247" s="190" t="s">
        <v>195</v>
      </c>
      <c r="S247" s="440">
        <v>10800</v>
      </c>
      <c r="T247" s="440">
        <v>10800</v>
      </c>
      <c r="U247" s="440">
        <v>10800</v>
      </c>
      <c r="V247" s="440">
        <v>10800</v>
      </c>
      <c r="W247" s="440">
        <v>10800</v>
      </c>
      <c r="X247" s="440">
        <v>10800</v>
      </c>
      <c r="Y247" s="440">
        <v>10800</v>
      </c>
      <c r="Z247" s="440">
        <v>10800</v>
      </c>
      <c r="AA247" s="440">
        <v>10800</v>
      </c>
      <c r="AB247" s="440">
        <v>10800</v>
      </c>
      <c r="AC247" s="440">
        <v>10800</v>
      </c>
      <c r="AD247" s="440">
        <v>10800</v>
      </c>
      <c r="AE247" s="440">
        <v>10800</v>
      </c>
      <c r="AF247" s="477">
        <f>SUM(Q247*S247)</f>
        <v>1166400</v>
      </c>
      <c r="AG247" s="478">
        <f t="shared" ref="AG247:AR247" si="375">T247*E247</f>
        <v>97200</v>
      </c>
      <c r="AH247" s="478">
        <f t="shared" si="375"/>
        <v>97200</v>
      </c>
      <c r="AI247" s="478">
        <f t="shared" si="375"/>
        <v>97200</v>
      </c>
      <c r="AJ247" s="478">
        <f t="shared" si="375"/>
        <v>97200</v>
      </c>
      <c r="AK247" s="638">
        <f t="shared" si="375"/>
        <v>97200</v>
      </c>
      <c r="AL247" s="478">
        <f t="shared" si="375"/>
        <v>97200</v>
      </c>
      <c r="AM247" s="478">
        <f t="shared" si="375"/>
        <v>97200</v>
      </c>
      <c r="AN247" s="478">
        <f t="shared" si="375"/>
        <v>97200</v>
      </c>
      <c r="AO247" s="478">
        <f t="shared" si="375"/>
        <v>97200</v>
      </c>
      <c r="AP247" s="478">
        <f t="shared" si="375"/>
        <v>97200</v>
      </c>
      <c r="AQ247" s="478">
        <f t="shared" si="375"/>
        <v>97200</v>
      </c>
      <c r="AR247" s="478">
        <f t="shared" si="375"/>
        <v>97200</v>
      </c>
      <c r="AS247" s="479">
        <f>SUM(AG247:AR247)</f>
        <v>1166400</v>
      </c>
      <c r="AT247" s="478"/>
      <c r="AU247" s="478"/>
      <c r="AV247" s="478"/>
      <c r="AW247" s="478"/>
      <c r="AX247" s="478"/>
      <c r="AY247" s="478"/>
      <c r="AZ247" s="478"/>
      <c r="BA247" s="478"/>
      <c r="BB247" s="478"/>
      <c r="BC247" s="478"/>
      <c r="BD247" s="478"/>
      <c r="BE247" s="478"/>
      <c r="BF247" s="552">
        <f>SUM(AT247:BE247)</f>
        <v>0</v>
      </c>
      <c r="BG247" s="553">
        <f>AF247-AS247-BF247</f>
        <v>0</v>
      </c>
      <c r="BH247" s="554">
        <f>S247*D247</f>
        <v>1166400</v>
      </c>
      <c r="BI247" s="555">
        <f>BH247-AS247-BF247</f>
        <v>0</v>
      </c>
      <c r="BJ247" s="483">
        <f>SUM(Q247/D247)</f>
        <v>1</v>
      </c>
      <c r="BK247" s="769"/>
      <c r="BL247" s="556"/>
      <c r="BM247" s="557"/>
      <c r="BN247" s="556"/>
      <c r="BO247" s="672"/>
      <c r="BP247" s="556"/>
      <c r="BQ247" s="556"/>
      <c r="BR247" s="556"/>
      <c r="BS247" s="672"/>
      <c r="BT247" s="556"/>
      <c r="BU247" s="556"/>
      <c r="BV247" s="556"/>
      <c r="BW247" s="672"/>
      <c r="BX247" s="556"/>
      <c r="BY247" s="556"/>
      <c r="BZ247" s="556"/>
      <c r="CA247" s="672"/>
      <c r="CB247" s="556"/>
      <c r="CC247" s="556"/>
      <c r="CD247" s="556"/>
      <c r="CE247" s="672"/>
      <c r="CF247" s="556"/>
      <c r="CG247" s="556"/>
      <c r="CH247" s="556"/>
      <c r="CI247" s="672"/>
      <c r="CJ247" s="556"/>
      <c r="CK247" s="556"/>
      <c r="CL247" s="556"/>
      <c r="CM247" s="672"/>
      <c r="CN247" s="556"/>
      <c r="CO247" s="556"/>
      <c r="CP247" s="556"/>
      <c r="CQ247" s="672"/>
      <c r="CR247" s="556"/>
      <c r="CS247" s="556"/>
      <c r="CT247" s="556"/>
      <c r="CU247" s="557"/>
      <c r="CV247" s="557"/>
      <c r="CW247" s="557"/>
      <c r="CX247" s="557"/>
      <c r="CY247" s="557"/>
      <c r="CZ247" s="557"/>
      <c r="DA247" s="557"/>
      <c r="DB247" s="557"/>
      <c r="DC247" s="557"/>
      <c r="DD247" s="557"/>
      <c r="DE247" s="557"/>
    </row>
    <row r="248" spans="1:127" s="514" customFormat="1" ht="24.75" customHeight="1" thickBot="1" x14ac:dyDescent="0.25">
      <c r="A248" s="563"/>
      <c r="B248" s="564" t="s">
        <v>15</v>
      </c>
      <c r="C248" s="564"/>
      <c r="D248" s="565"/>
      <c r="E248" s="566"/>
      <c r="F248" s="566"/>
      <c r="G248" s="633"/>
      <c r="H248" s="566"/>
      <c r="I248" s="789"/>
      <c r="J248" s="789"/>
      <c r="K248" s="566"/>
      <c r="L248" s="566"/>
      <c r="M248" s="566"/>
      <c r="N248" s="566"/>
      <c r="O248" s="566"/>
      <c r="P248" s="566"/>
      <c r="Q248" s="567"/>
      <c r="R248" s="568"/>
      <c r="S248" s="569"/>
      <c r="T248" s="570"/>
      <c r="U248" s="570"/>
      <c r="V248" s="570"/>
      <c r="W248" s="570"/>
      <c r="X248" s="570"/>
      <c r="Y248" s="570"/>
      <c r="Z248" s="570"/>
      <c r="AA248" s="570"/>
      <c r="AB248" s="570"/>
      <c r="AC248" s="570"/>
      <c r="AD248" s="570"/>
      <c r="AE248" s="570"/>
      <c r="AF248" s="571">
        <f>SUM(AF247:AF247)</f>
        <v>1166400</v>
      </c>
      <c r="AG248" s="571">
        <f>SUM(AG247:AG247)</f>
        <v>97200</v>
      </c>
      <c r="AH248" s="571">
        <f>SUM(AH247:AH247)</f>
        <v>97200</v>
      </c>
      <c r="AI248" s="571">
        <f>SUM(AI247:AI247)</f>
        <v>97200</v>
      </c>
      <c r="AJ248" s="571">
        <f t="shared" ref="AJ248:AR248" si="376">SUM(AJ247:AJ247)</f>
        <v>97200</v>
      </c>
      <c r="AK248" s="705">
        <f t="shared" si="376"/>
        <v>97200</v>
      </c>
      <c r="AL248" s="571">
        <f t="shared" si="376"/>
        <v>97200</v>
      </c>
      <c r="AM248" s="571">
        <f t="shared" si="376"/>
        <v>97200</v>
      </c>
      <c r="AN248" s="571">
        <f t="shared" si="376"/>
        <v>97200</v>
      </c>
      <c r="AO248" s="571">
        <f t="shared" si="376"/>
        <v>97200</v>
      </c>
      <c r="AP248" s="571">
        <f t="shared" si="376"/>
        <v>97200</v>
      </c>
      <c r="AQ248" s="571">
        <f t="shared" si="376"/>
        <v>97200</v>
      </c>
      <c r="AR248" s="571">
        <f t="shared" si="376"/>
        <v>97200</v>
      </c>
      <c r="AS248" s="571">
        <f>SUM(AS247:AS247)</f>
        <v>1166400</v>
      </c>
      <c r="AT248" s="571">
        <f>SUM(AT247:AT247)</f>
        <v>0</v>
      </c>
      <c r="AU248" s="571">
        <f>SUM(AU247:AU247)</f>
        <v>0</v>
      </c>
      <c r="AV248" s="571">
        <f>SUM(AV247:AV247)</f>
        <v>0</v>
      </c>
      <c r="AW248" s="571">
        <f t="shared" ref="AW248:BE248" si="377">SUM(AW247:AW247)</f>
        <v>0</v>
      </c>
      <c r="AX248" s="571">
        <f t="shared" si="377"/>
        <v>0</v>
      </c>
      <c r="AY248" s="571">
        <f t="shared" si="377"/>
        <v>0</v>
      </c>
      <c r="AZ248" s="571">
        <f t="shared" si="377"/>
        <v>0</v>
      </c>
      <c r="BA248" s="571">
        <f t="shared" si="377"/>
        <v>0</v>
      </c>
      <c r="BB248" s="571">
        <f t="shared" si="377"/>
        <v>0</v>
      </c>
      <c r="BC248" s="571">
        <f t="shared" si="377"/>
        <v>0</v>
      </c>
      <c r="BD248" s="571">
        <f t="shared" si="377"/>
        <v>0</v>
      </c>
      <c r="BE248" s="571">
        <f t="shared" si="377"/>
        <v>0</v>
      </c>
      <c r="BF248" s="571">
        <f>SUM(BF247:BF247)</f>
        <v>0</v>
      </c>
      <c r="BG248" s="572">
        <f>AF248-AS248-BF248</f>
        <v>0</v>
      </c>
      <c r="BH248" s="571">
        <f>SUM(BH247:BH247)</f>
        <v>1166400</v>
      </c>
      <c r="BI248" s="571">
        <f>SUM(BI247:BI247)</f>
        <v>0</v>
      </c>
      <c r="BJ248" s="501">
        <f>SUM(BJ247)</f>
        <v>1</v>
      </c>
      <c r="BK248" s="770"/>
      <c r="BL248" s="573"/>
      <c r="BM248" s="574"/>
      <c r="BN248" s="573"/>
      <c r="BO248" s="674"/>
      <c r="BP248" s="573"/>
      <c r="BQ248" s="573"/>
      <c r="BR248" s="573"/>
      <c r="BS248" s="674"/>
      <c r="BT248" s="573"/>
      <c r="BU248" s="573"/>
      <c r="BV248" s="573"/>
      <c r="BW248" s="674"/>
      <c r="BX248" s="573"/>
      <c r="BY248" s="573"/>
      <c r="BZ248" s="573"/>
      <c r="CA248" s="674"/>
      <c r="CB248" s="573"/>
      <c r="CC248" s="573"/>
      <c r="CD248" s="573"/>
      <c r="CE248" s="674"/>
      <c r="CF248" s="573"/>
      <c r="CG248" s="573"/>
      <c r="CH248" s="573"/>
      <c r="CI248" s="674"/>
      <c r="CJ248" s="573"/>
      <c r="CK248" s="573"/>
      <c r="CL248" s="573"/>
      <c r="CM248" s="674"/>
      <c r="CN248" s="573"/>
      <c r="CO248" s="573"/>
      <c r="CP248" s="573"/>
      <c r="CQ248" s="674"/>
      <c r="CR248" s="573"/>
      <c r="CS248" s="573"/>
      <c r="CT248" s="573"/>
      <c r="CU248" s="574"/>
      <c r="CV248" s="574"/>
      <c r="CW248" s="574"/>
      <c r="CX248" s="574"/>
      <c r="CY248" s="574"/>
      <c r="CZ248" s="574"/>
      <c r="DA248" s="574"/>
      <c r="DB248" s="574"/>
      <c r="DC248" s="574"/>
      <c r="DD248" s="574"/>
      <c r="DE248" s="574"/>
    </row>
    <row r="249" spans="1:127" s="462" customFormat="1" ht="24.75" customHeight="1" x14ac:dyDescent="0.2">
      <c r="A249" s="533"/>
      <c r="D249" s="533"/>
      <c r="E249" s="533"/>
      <c r="F249" s="533"/>
      <c r="G249" s="631"/>
      <c r="H249" s="533"/>
      <c r="I249" s="787"/>
      <c r="J249" s="787"/>
      <c r="K249" s="533"/>
      <c r="L249" s="533"/>
      <c r="M249" s="533"/>
      <c r="N249" s="533"/>
      <c r="O249" s="533"/>
      <c r="P249" s="533"/>
      <c r="Q249" s="533"/>
      <c r="R249" s="533"/>
      <c r="AS249" s="543"/>
      <c r="BF249" s="575">
        <f>SUM(AS248+BF248)</f>
        <v>1166400</v>
      </c>
      <c r="BG249" s="536">
        <f>AF248-AS248-BF248</f>
        <v>0</v>
      </c>
      <c r="BH249" s="576">
        <f>SUM(BI248+AS248+BF248)</f>
        <v>1166400</v>
      </c>
      <c r="BI249" s="538">
        <f>SUM(BG248)</f>
        <v>0</v>
      </c>
      <c r="BJ249" s="503" t="s">
        <v>78</v>
      </c>
      <c r="BK249" s="772"/>
      <c r="BL249" s="446"/>
      <c r="BM249" s="460"/>
      <c r="BN249" s="650"/>
      <c r="BO249" s="663"/>
      <c r="BP249" s="650"/>
      <c r="BQ249" s="650"/>
      <c r="BR249" s="650"/>
      <c r="BS249" s="663"/>
      <c r="BT249" s="650"/>
      <c r="BU249" s="650"/>
      <c r="BV249" s="650"/>
      <c r="BW249" s="663"/>
      <c r="BX249" s="650"/>
      <c r="BY249" s="650"/>
      <c r="BZ249" s="650"/>
      <c r="CA249" s="663"/>
      <c r="CB249" s="650"/>
      <c r="CC249" s="650"/>
      <c r="CD249" s="650"/>
      <c r="CE249" s="663"/>
      <c r="CF249" s="650"/>
      <c r="CG249" s="650"/>
      <c r="CH249" s="650"/>
      <c r="CI249" s="663"/>
      <c r="CJ249" s="650"/>
      <c r="CK249" s="650"/>
      <c r="CL249" s="650"/>
      <c r="CM249" s="663"/>
      <c r="CN249" s="650"/>
      <c r="CO249" s="650"/>
      <c r="CP249" s="650"/>
      <c r="CQ249" s="663"/>
      <c r="CR249" s="650"/>
      <c r="CS249" s="650"/>
      <c r="CT249" s="650"/>
      <c r="CU249" s="460"/>
      <c r="CV249" s="460"/>
      <c r="CW249" s="460"/>
      <c r="CX249" s="460"/>
      <c r="CY249" s="460"/>
      <c r="CZ249" s="460"/>
      <c r="DA249" s="460"/>
      <c r="DB249" s="460"/>
      <c r="DC249" s="460"/>
      <c r="DD249" s="460"/>
      <c r="DE249" s="460"/>
      <c r="DF249" s="460"/>
    </row>
    <row r="250" spans="1:127" s="462" customFormat="1" ht="24.75" customHeight="1" x14ac:dyDescent="0.2">
      <c r="A250" s="533"/>
      <c r="D250" s="533"/>
      <c r="E250" s="533"/>
      <c r="F250" s="533"/>
      <c r="G250" s="631"/>
      <c r="H250" s="533"/>
      <c r="I250" s="787"/>
      <c r="J250" s="787"/>
      <c r="K250" s="533"/>
      <c r="L250" s="533"/>
      <c r="M250" s="533"/>
      <c r="N250" s="533"/>
      <c r="O250" s="533"/>
      <c r="P250" s="533"/>
      <c r="Q250" s="533"/>
      <c r="R250" s="533"/>
      <c r="AS250" s="503"/>
      <c r="AT250" s="613">
        <f>SUM(AG248+AT248)</f>
        <v>97200</v>
      </c>
      <c r="AU250" s="613">
        <f t="shared" ref="AU250" si="378">SUM(AH248+AU248)</f>
        <v>97200</v>
      </c>
      <c r="AV250" s="613">
        <f t="shared" ref="AV250" si="379">SUM(AI248+AV248)</f>
        <v>97200</v>
      </c>
      <c r="AW250" s="613">
        <f t="shared" ref="AW250" si="380">SUM(AJ248+AW248)</f>
        <v>97200</v>
      </c>
      <c r="AX250" s="613">
        <f t="shared" ref="AX250" si="381">SUM(AK248+AX248)</f>
        <v>97200</v>
      </c>
      <c r="AY250" s="613">
        <f t="shared" ref="AY250" si="382">SUM(AL248+AY248)</f>
        <v>97200</v>
      </c>
      <c r="AZ250" s="613">
        <f t="shared" ref="AZ250" si="383">SUM(AM248+AZ248)</f>
        <v>97200</v>
      </c>
      <c r="BA250" s="613">
        <f t="shared" ref="BA250" si="384">SUM(AN248+BA248)</f>
        <v>97200</v>
      </c>
      <c r="BB250" s="613">
        <f t="shared" ref="BB250" si="385">SUM(AO248+BB248)</f>
        <v>97200</v>
      </c>
      <c r="BC250" s="613">
        <f t="shared" ref="BC250" si="386">SUM(AP248+BC248)</f>
        <v>97200</v>
      </c>
      <c r="BD250" s="613">
        <f t="shared" ref="BD250" si="387">SUM(AQ248+BD248)</f>
        <v>97200</v>
      </c>
      <c r="BE250" s="613">
        <f t="shared" ref="BE250" si="388">SUM(AR248+BE248)</f>
        <v>97200</v>
      </c>
      <c r="BF250" s="613">
        <f>SUM(AT250:BE250)</f>
        <v>1166400</v>
      </c>
      <c r="BG250" s="503"/>
      <c r="BH250" s="540"/>
      <c r="BI250" s="541">
        <f>SUM(BI248-BI249)</f>
        <v>0</v>
      </c>
      <c r="BJ250" s="503" t="s">
        <v>77</v>
      </c>
      <c r="BK250" s="772"/>
      <c r="BL250" s="446"/>
      <c r="BM250" s="460"/>
      <c r="BN250" s="650"/>
      <c r="BO250" s="663"/>
      <c r="BP250" s="650"/>
      <c r="BQ250" s="650"/>
      <c r="BR250" s="650"/>
      <c r="BS250" s="663"/>
      <c r="BT250" s="650"/>
      <c r="BU250" s="650"/>
      <c r="BV250" s="650"/>
      <c r="BW250" s="663"/>
      <c r="BX250" s="650"/>
      <c r="BY250" s="650"/>
      <c r="BZ250" s="650"/>
      <c r="CA250" s="663"/>
      <c r="CB250" s="650"/>
      <c r="CC250" s="650"/>
      <c r="CD250" s="650"/>
      <c r="CE250" s="663"/>
      <c r="CF250" s="650"/>
      <c r="CG250" s="650"/>
      <c r="CH250" s="650"/>
      <c r="CI250" s="663"/>
      <c r="CJ250" s="650"/>
      <c r="CK250" s="650"/>
      <c r="CL250" s="650"/>
      <c r="CM250" s="663"/>
      <c r="CN250" s="650"/>
      <c r="CO250" s="650"/>
      <c r="CP250" s="650"/>
      <c r="CQ250" s="663"/>
      <c r="CR250" s="650"/>
      <c r="CS250" s="650"/>
      <c r="CT250" s="650"/>
      <c r="CU250" s="460"/>
      <c r="CV250" s="460"/>
      <c r="CW250" s="460"/>
      <c r="CX250" s="460"/>
      <c r="CY250" s="460"/>
      <c r="CZ250" s="460"/>
      <c r="DA250" s="460"/>
      <c r="DB250" s="460"/>
      <c r="DC250" s="460"/>
      <c r="DD250" s="460"/>
      <c r="DE250" s="460"/>
      <c r="DF250" s="460"/>
    </row>
    <row r="251" spans="1:127" s="462" customFormat="1" ht="24.75" customHeight="1" x14ac:dyDescent="0.2">
      <c r="A251" s="1075" t="s">
        <v>43</v>
      </c>
      <c r="B251" s="1076"/>
      <c r="C251" s="424" t="s">
        <v>328</v>
      </c>
      <c r="D251" s="425"/>
      <c r="E251" s="425"/>
      <c r="F251" s="425"/>
      <c r="G251" s="544"/>
      <c r="H251" s="425"/>
      <c r="I251" s="775"/>
      <c r="J251" s="775"/>
      <c r="K251" s="425"/>
      <c r="L251" s="425"/>
      <c r="M251" s="425"/>
      <c r="N251" s="425"/>
      <c r="O251" s="425"/>
      <c r="P251" s="425"/>
      <c r="Q251" s="425"/>
      <c r="R251" s="425"/>
      <c r="S251" s="425"/>
      <c r="T251" s="426"/>
      <c r="U251" s="426"/>
      <c r="V251" s="426"/>
      <c r="W251" s="426"/>
      <c r="X251" s="426"/>
      <c r="Y251" s="426"/>
      <c r="Z251" s="426"/>
      <c r="AA251" s="426"/>
      <c r="AB251" s="426"/>
      <c r="AC251" s="426"/>
      <c r="AD251" s="426"/>
      <c r="AE251" s="426"/>
      <c r="AF251" s="425"/>
      <c r="AG251" s="426"/>
      <c r="AH251" s="426"/>
      <c r="AI251" s="426"/>
      <c r="AJ251" s="426"/>
      <c r="AK251" s="426"/>
      <c r="AL251" s="426"/>
      <c r="AM251" s="426"/>
      <c r="AN251" s="426"/>
      <c r="AO251" s="426"/>
      <c r="AP251" s="426"/>
      <c r="AQ251" s="426"/>
      <c r="AR251" s="426"/>
      <c r="AS251" s="427"/>
      <c r="AT251" s="426"/>
      <c r="AU251" s="426"/>
      <c r="AV251" s="426"/>
      <c r="AW251" s="426"/>
      <c r="AX251" s="426"/>
      <c r="AY251" s="426"/>
      <c r="AZ251" s="426"/>
      <c r="BA251" s="426"/>
      <c r="BB251" s="426"/>
      <c r="BC251" s="426"/>
      <c r="BD251" s="426"/>
      <c r="BE251" s="426"/>
      <c r="BF251" s="427"/>
      <c r="BG251" s="427"/>
      <c r="BH251" s="423"/>
      <c r="BI251" s="428"/>
      <c r="BJ251" s="425"/>
      <c r="BK251" s="544"/>
      <c r="BL251" s="544"/>
      <c r="BM251" s="426"/>
      <c r="BN251" s="544"/>
      <c r="BO251" s="664"/>
      <c r="BP251" s="544"/>
      <c r="BQ251" s="429"/>
      <c r="BR251" s="544"/>
      <c r="BS251" s="664"/>
      <c r="BT251" s="544"/>
      <c r="BU251" s="429"/>
      <c r="BV251" s="544"/>
      <c r="BW251" s="664"/>
      <c r="BX251" s="544"/>
      <c r="BY251" s="429"/>
      <c r="BZ251" s="544"/>
      <c r="CA251" s="664"/>
      <c r="CB251" s="544"/>
      <c r="CC251" s="429"/>
      <c r="CD251" s="544"/>
      <c r="CE251" s="664"/>
      <c r="CF251" s="544"/>
      <c r="CG251" s="429"/>
      <c r="CH251" s="544"/>
      <c r="CI251" s="664"/>
      <c r="CJ251" s="544"/>
      <c r="CK251" s="429"/>
      <c r="CL251" s="544"/>
      <c r="CM251" s="664"/>
      <c r="CN251" s="544"/>
      <c r="CO251" s="429"/>
      <c r="CP251" s="544"/>
      <c r="CQ251" s="664"/>
      <c r="CR251" s="544"/>
      <c r="CS251" s="429"/>
      <c r="CT251" s="544"/>
      <c r="CU251" s="426"/>
      <c r="CV251" s="426"/>
      <c r="CW251" s="426"/>
      <c r="CX251" s="426"/>
      <c r="CY251" s="427"/>
      <c r="CZ251" s="427"/>
      <c r="DA251" s="427"/>
      <c r="DB251" s="423"/>
      <c r="DC251" s="428"/>
      <c r="DD251" s="427"/>
      <c r="DE251" s="427"/>
      <c r="DF251" s="460"/>
      <c r="DG251" s="460"/>
      <c r="DH251" s="460"/>
      <c r="DI251" s="460"/>
      <c r="DJ251" s="460"/>
      <c r="DK251" s="461"/>
      <c r="DL251" s="460"/>
      <c r="DM251" s="460"/>
      <c r="DN251" s="460"/>
      <c r="DO251" s="460"/>
      <c r="DP251" s="460"/>
      <c r="DQ251" s="460"/>
      <c r="DR251" s="460"/>
      <c r="DS251" s="460"/>
      <c r="DT251" s="460"/>
      <c r="DU251" s="460"/>
      <c r="DV251" s="460"/>
      <c r="DW251" s="460"/>
    </row>
    <row r="252" spans="1:127" s="462" customFormat="1" ht="26.25" customHeight="1" x14ac:dyDescent="0.2">
      <c r="A252" s="1080" t="s">
        <v>44</v>
      </c>
      <c r="B252" s="1081"/>
      <c r="C252" s="431" t="s">
        <v>151</v>
      </c>
      <c r="D252" s="432"/>
      <c r="E252" s="432"/>
      <c r="F252" s="432"/>
      <c r="G252" s="627"/>
      <c r="H252" s="432"/>
      <c r="I252" s="777"/>
      <c r="J252" s="777"/>
      <c r="K252" s="432"/>
      <c r="L252" s="432"/>
      <c r="M252" s="432"/>
      <c r="N252" s="432"/>
      <c r="O252" s="432"/>
      <c r="P252" s="432"/>
      <c r="Q252" s="432"/>
      <c r="R252" s="432"/>
      <c r="S252" s="432"/>
      <c r="T252" s="464"/>
      <c r="U252" s="464"/>
      <c r="V252" s="464"/>
      <c r="W252" s="464"/>
      <c r="X252" s="464"/>
      <c r="Y252" s="464"/>
      <c r="Z252" s="464"/>
      <c r="AA252" s="464"/>
      <c r="AB252" s="464"/>
      <c r="AC252" s="464"/>
      <c r="AD252" s="464"/>
      <c r="AE252" s="464"/>
      <c r="AF252" s="432"/>
      <c r="AG252" s="464"/>
      <c r="AH252" s="464"/>
      <c r="AI252" s="464"/>
      <c r="AJ252" s="464"/>
      <c r="AK252" s="464"/>
      <c r="AL252" s="464"/>
      <c r="AM252" s="464"/>
      <c r="AN252" s="464"/>
      <c r="AO252" s="464"/>
      <c r="AP252" s="464"/>
      <c r="AQ252" s="464"/>
      <c r="AR252" s="464"/>
      <c r="AS252" s="433"/>
      <c r="AT252" s="464"/>
      <c r="AU252" s="464"/>
      <c r="AV252" s="464"/>
      <c r="AW252" s="464"/>
      <c r="AX252" s="464"/>
      <c r="AY252" s="464"/>
      <c r="AZ252" s="464"/>
      <c r="BA252" s="464"/>
      <c r="BB252" s="464"/>
      <c r="BC252" s="464"/>
      <c r="BD252" s="464"/>
      <c r="BE252" s="464"/>
      <c r="BF252" s="433"/>
      <c r="BG252" s="433"/>
      <c r="BH252" s="430"/>
      <c r="BI252" s="434"/>
      <c r="BJ252" s="425"/>
      <c r="BK252" s="544"/>
      <c r="BL252" s="544"/>
      <c r="BM252" s="425"/>
      <c r="BN252" s="544"/>
      <c r="BO252" s="664"/>
      <c r="BP252" s="544"/>
      <c r="BQ252" s="544"/>
      <c r="BR252" s="544"/>
      <c r="BS252" s="664"/>
      <c r="BT252" s="544"/>
      <c r="BU252" s="544"/>
      <c r="BV252" s="544"/>
      <c r="BW252" s="664"/>
      <c r="BX252" s="544"/>
      <c r="BY252" s="544"/>
      <c r="BZ252" s="544"/>
      <c r="CA252" s="664"/>
      <c r="CB252" s="544"/>
      <c r="CC252" s="544"/>
      <c r="CD252" s="544"/>
      <c r="CE252" s="664"/>
      <c r="CF252" s="544"/>
      <c r="CG252" s="544"/>
      <c r="CH252" s="544"/>
      <c r="CI252" s="664"/>
      <c r="CJ252" s="544"/>
      <c r="CK252" s="544"/>
      <c r="CL252" s="544"/>
      <c r="CM252" s="664"/>
      <c r="CN252" s="544"/>
      <c r="CO252" s="544"/>
      <c r="CP252" s="544"/>
      <c r="CQ252" s="664"/>
      <c r="CR252" s="544"/>
      <c r="CS252" s="544"/>
      <c r="CT252" s="544"/>
      <c r="CU252" s="425"/>
      <c r="CV252" s="425"/>
      <c r="CW252" s="425"/>
      <c r="CX252" s="425"/>
      <c r="CY252" s="425"/>
      <c r="CZ252" s="425"/>
      <c r="DA252" s="425"/>
      <c r="DB252" s="425"/>
      <c r="DC252" s="425"/>
      <c r="DD252" s="427"/>
      <c r="DE252" s="427"/>
      <c r="DF252" s="460"/>
      <c r="DG252" s="460"/>
      <c r="DH252" s="460"/>
      <c r="DI252" s="460"/>
      <c r="DJ252" s="460"/>
      <c r="DK252" s="461"/>
      <c r="DL252" s="460"/>
      <c r="DM252" s="460"/>
      <c r="DN252" s="460"/>
      <c r="DO252" s="460"/>
      <c r="DP252" s="460"/>
      <c r="DQ252" s="460"/>
      <c r="DR252" s="460"/>
      <c r="DS252" s="460"/>
      <c r="DT252" s="460"/>
      <c r="DU252" s="460"/>
      <c r="DV252" s="460"/>
      <c r="DW252" s="460"/>
    </row>
    <row r="253" spans="1:127" s="466" customFormat="1" ht="48.75" customHeight="1" x14ac:dyDescent="0.2">
      <c r="A253" s="1077" t="s">
        <v>45</v>
      </c>
      <c r="B253" s="1051" t="s">
        <v>46</v>
      </c>
      <c r="C253" s="1051" t="s">
        <v>62</v>
      </c>
      <c r="D253" s="1050" t="s">
        <v>47</v>
      </c>
      <c r="E253" s="1050"/>
      <c r="F253" s="1050"/>
      <c r="G253" s="1050"/>
      <c r="H253" s="1050"/>
      <c r="I253" s="1050"/>
      <c r="J253" s="1050"/>
      <c r="K253" s="1050"/>
      <c r="L253" s="1050"/>
      <c r="M253" s="1050"/>
      <c r="N253" s="1050"/>
      <c r="O253" s="1050"/>
      <c r="P253" s="1050"/>
      <c r="Q253" s="1050"/>
      <c r="R253" s="1051" t="s">
        <v>59</v>
      </c>
      <c r="S253" s="1054" t="s">
        <v>56</v>
      </c>
      <c r="T253" s="1055"/>
      <c r="U253" s="1055"/>
      <c r="V253" s="1055"/>
      <c r="W253" s="1055"/>
      <c r="X253" s="1055"/>
      <c r="Y253" s="1055"/>
      <c r="Z253" s="1055"/>
      <c r="AA253" s="1055"/>
      <c r="AB253" s="1055"/>
      <c r="AC253" s="1055"/>
      <c r="AD253" s="1055"/>
      <c r="AE253" s="1055"/>
      <c r="AF253" s="1056" t="s">
        <v>38</v>
      </c>
      <c r="AG253" s="1056"/>
      <c r="AH253" s="1056"/>
      <c r="AI253" s="1056"/>
      <c r="AJ253" s="1056"/>
      <c r="AK253" s="1056"/>
      <c r="AL253" s="1056"/>
      <c r="AM253" s="1056"/>
      <c r="AN253" s="1056"/>
      <c r="AO253" s="1056"/>
      <c r="AP253" s="1056"/>
      <c r="AQ253" s="1056"/>
      <c r="AR253" s="1056"/>
      <c r="AS253" s="1056"/>
      <c r="AT253" s="1057" t="s">
        <v>82</v>
      </c>
      <c r="AU253" s="1058"/>
      <c r="AV253" s="1058"/>
      <c r="AW253" s="1058"/>
      <c r="AX253" s="1058"/>
      <c r="AY253" s="1058"/>
      <c r="AZ253" s="1058"/>
      <c r="BA253" s="1058"/>
      <c r="BB253" s="1058"/>
      <c r="BC253" s="1058"/>
      <c r="BD253" s="1058"/>
      <c r="BE253" s="1058"/>
      <c r="BF253" s="1059"/>
      <c r="BG253" s="1051" t="s">
        <v>78</v>
      </c>
      <c r="BH253" s="1051" t="s">
        <v>561</v>
      </c>
      <c r="BI253" s="1063" t="s">
        <v>79</v>
      </c>
      <c r="BJ253" s="423"/>
      <c r="BK253" s="767"/>
      <c r="BL253" s="425"/>
      <c r="BM253" s="425"/>
      <c r="BN253" s="544"/>
      <c r="BO253" s="664"/>
      <c r="BP253" s="544"/>
      <c r="BQ253" s="544"/>
      <c r="BR253" s="544"/>
      <c r="BS253" s="664"/>
      <c r="BT253" s="544"/>
      <c r="BU253" s="544"/>
      <c r="BV253" s="544"/>
      <c r="BW253" s="664"/>
      <c r="BX253" s="544"/>
      <c r="BY253" s="544"/>
      <c r="BZ253" s="544"/>
      <c r="CA253" s="664"/>
      <c r="CB253" s="544"/>
      <c r="CC253" s="544"/>
      <c r="CD253" s="544"/>
      <c r="CE253" s="664"/>
      <c r="CF253" s="544"/>
      <c r="CG253" s="544"/>
      <c r="CH253" s="544"/>
      <c r="CI253" s="664"/>
      <c r="CJ253" s="544"/>
      <c r="CK253" s="544"/>
      <c r="CL253" s="544"/>
      <c r="CM253" s="664"/>
      <c r="CN253" s="544"/>
      <c r="CO253" s="544"/>
      <c r="CP253" s="544"/>
      <c r="CQ253" s="664"/>
      <c r="CR253" s="544"/>
      <c r="CS253" s="544"/>
      <c r="CT253" s="544"/>
      <c r="CU253" s="425"/>
      <c r="CV253" s="425"/>
      <c r="CW253" s="425"/>
      <c r="CX253" s="425"/>
      <c r="CY253" s="425"/>
      <c r="CZ253" s="425"/>
      <c r="DA253" s="425"/>
      <c r="DB253" s="425"/>
      <c r="DC253" s="425"/>
      <c r="DD253" s="465"/>
      <c r="DE253" s="465"/>
    </row>
    <row r="254" spans="1:127" s="466" customFormat="1" ht="48.75" customHeight="1" x14ac:dyDescent="0.2">
      <c r="A254" s="1078"/>
      <c r="B254" s="1052"/>
      <c r="C254" s="1052"/>
      <c r="D254" s="1066" t="s">
        <v>57</v>
      </c>
      <c r="E254" s="1068" t="s">
        <v>58</v>
      </c>
      <c r="F254" s="1069"/>
      <c r="G254" s="1069"/>
      <c r="H254" s="1069"/>
      <c r="I254" s="1069"/>
      <c r="J254" s="1069"/>
      <c r="K254" s="1069"/>
      <c r="L254" s="1069"/>
      <c r="M254" s="1069"/>
      <c r="N254" s="1069"/>
      <c r="O254" s="1069"/>
      <c r="P254" s="1069"/>
      <c r="Q254" s="1069"/>
      <c r="R254" s="1052"/>
      <c r="S254" s="1066" t="s">
        <v>57</v>
      </c>
      <c r="T254" s="1068" t="s">
        <v>58</v>
      </c>
      <c r="U254" s="1069"/>
      <c r="V254" s="1069"/>
      <c r="W254" s="1069"/>
      <c r="X254" s="1069"/>
      <c r="Y254" s="1069"/>
      <c r="Z254" s="1069"/>
      <c r="AA254" s="1069"/>
      <c r="AB254" s="1069"/>
      <c r="AC254" s="1069"/>
      <c r="AD254" s="1069"/>
      <c r="AE254" s="1069"/>
      <c r="AF254" s="1066" t="s">
        <v>57</v>
      </c>
      <c r="AG254" s="1068" t="s">
        <v>58</v>
      </c>
      <c r="AH254" s="1069"/>
      <c r="AI254" s="1069"/>
      <c r="AJ254" s="1069"/>
      <c r="AK254" s="1069"/>
      <c r="AL254" s="1069"/>
      <c r="AM254" s="1069"/>
      <c r="AN254" s="1069"/>
      <c r="AO254" s="1069"/>
      <c r="AP254" s="1069"/>
      <c r="AQ254" s="1069"/>
      <c r="AR254" s="1069"/>
      <c r="AS254" s="1070"/>
      <c r="AT254" s="1060"/>
      <c r="AU254" s="1061"/>
      <c r="AV254" s="1061"/>
      <c r="AW254" s="1061"/>
      <c r="AX254" s="1061"/>
      <c r="AY254" s="1061"/>
      <c r="AZ254" s="1061"/>
      <c r="BA254" s="1061"/>
      <c r="BB254" s="1061"/>
      <c r="BC254" s="1061"/>
      <c r="BD254" s="1061"/>
      <c r="BE254" s="1061"/>
      <c r="BF254" s="1062"/>
      <c r="BG254" s="1052"/>
      <c r="BH254" s="1052"/>
      <c r="BI254" s="1064"/>
      <c r="BJ254" s="423"/>
      <c r="BK254" s="767"/>
      <c r="BL254" s="425"/>
      <c r="BM254" s="425"/>
      <c r="BN254" s="544"/>
      <c r="BO254" s="664"/>
      <c r="BP254" s="544"/>
      <c r="BQ254" s="544"/>
      <c r="BR254" s="544"/>
      <c r="BS254" s="664"/>
      <c r="BT254" s="544"/>
      <c r="BU254" s="544"/>
      <c r="BV254" s="544"/>
      <c r="BW254" s="664"/>
      <c r="BX254" s="544"/>
      <c r="BY254" s="544"/>
      <c r="BZ254" s="544"/>
      <c r="CA254" s="664"/>
      <c r="CB254" s="544"/>
      <c r="CC254" s="544"/>
      <c r="CD254" s="544"/>
      <c r="CE254" s="664"/>
      <c r="CF254" s="544"/>
      <c r="CG254" s="544"/>
      <c r="CH254" s="544"/>
      <c r="CI254" s="664"/>
      <c r="CJ254" s="544"/>
      <c r="CK254" s="544"/>
      <c r="CL254" s="544"/>
      <c r="CM254" s="664"/>
      <c r="CN254" s="544"/>
      <c r="CO254" s="544"/>
      <c r="CP254" s="544"/>
      <c r="CQ254" s="664"/>
      <c r="CR254" s="544"/>
      <c r="CS254" s="544"/>
      <c r="CT254" s="544"/>
      <c r="CU254" s="425"/>
      <c r="CV254" s="425"/>
      <c r="CW254" s="425"/>
      <c r="CX254" s="425"/>
      <c r="CY254" s="425"/>
      <c r="CZ254" s="425"/>
      <c r="DA254" s="425"/>
      <c r="DB254" s="425"/>
      <c r="DC254" s="425"/>
      <c r="DD254" s="465"/>
      <c r="DE254" s="465"/>
    </row>
    <row r="255" spans="1:127" s="469" customFormat="1" ht="28.5" customHeight="1" x14ac:dyDescent="0.2">
      <c r="A255" s="1079"/>
      <c r="B255" s="1053"/>
      <c r="C255" s="1053"/>
      <c r="D255" s="1067"/>
      <c r="E255" s="467">
        <v>1</v>
      </c>
      <c r="F255" s="467">
        <v>2</v>
      </c>
      <c r="G255" s="628">
        <v>3</v>
      </c>
      <c r="H255" s="467">
        <v>4</v>
      </c>
      <c r="I255" s="467">
        <v>5</v>
      </c>
      <c r="J255" s="467">
        <v>6</v>
      </c>
      <c r="K255" s="467">
        <v>7</v>
      </c>
      <c r="L255" s="467">
        <v>8</v>
      </c>
      <c r="M255" s="467">
        <v>9</v>
      </c>
      <c r="N255" s="467">
        <v>10</v>
      </c>
      <c r="O255" s="467">
        <v>11</v>
      </c>
      <c r="P255" s="467">
        <v>12</v>
      </c>
      <c r="Q255" s="467" t="s">
        <v>61</v>
      </c>
      <c r="R255" s="1053"/>
      <c r="S255" s="1067"/>
      <c r="T255" s="467">
        <v>1</v>
      </c>
      <c r="U255" s="467">
        <v>2</v>
      </c>
      <c r="V255" s="467">
        <v>3</v>
      </c>
      <c r="W255" s="467">
        <v>4</v>
      </c>
      <c r="X255" s="467">
        <v>5</v>
      </c>
      <c r="Y255" s="467">
        <v>6</v>
      </c>
      <c r="Z255" s="467">
        <v>7</v>
      </c>
      <c r="AA255" s="467">
        <v>8</v>
      </c>
      <c r="AB255" s="467">
        <v>9</v>
      </c>
      <c r="AC255" s="467">
        <v>10</v>
      </c>
      <c r="AD255" s="467">
        <v>11</v>
      </c>
      <c r="AE255" s="467">
        <v>12</v>
      </c>
      <c r="AF255" s="1067"/>
      <c r="AG255" s="467">
        <v>1</v>
      </c>
      <c r="AH255" s="467">
        <v>2</v>
      </c>
      <c r="AI255" s="467">
        <v>3</v>
      </c>
      <c r="AJ255" s="467">
        <v>4</v>
      </c>
      <c r="AK255" s="703">
        <v>5</v>
      </c>
      <c r="AL255" s="467">
        <v>6</v>
      </c>
      <c r="AM255" s="467">
        <v>7</v>
      </c>
      <c r="AN255" s="467">
        <v>8</v>
      </c>
      <c r="AO255" s="467">
        <v>9</v>
      </c>
      <c r="AP255" s="467">
        <v>10</v>
      </c>
      <c r="AQ255" s="467">
        <v>11</v>
      </c>
      <c r="AR255" s="467">
        <v>12</v>
      </c>
      <c r="AS255" s="467" t="s">
        <v>51</v>
      </c>
      <c r="AT255" s="468">
        <v>1</v>
      </c>
      <c r="AU255" s="468">
        <v>2</v>
      </c>
      <c r="AV255" s="468">
        <v>3</v>
      </c>
      <c r="AW255" s="468">
        <v>4</v>
      </c>
      <c r="AX255" s="468">
        <v>5</v>
      </c>
      <c r="AY255" s="468">
        <v>6</v>
      </c>
      <c r="AZ255" s="468">
        <v>7</v>
      </c>
      <c r="BA255" s="468">
        <v>8</v>
      </c>
      <c r="BB255" s="468">
        <v>9</v>
      </c>
      <c r="BC255" s="468">
        <v>10</v>
      </c>
      <c r="BD255" s="468">
        <v>11</v>
      </c>
      <c r="BE255" s="468">
        <v>12</v>
      </c>
      <c r="BF255" s="467" t="s">
        <v>51</v>
      </c>
      <c r="BG255" s="1053"/>
      <c r="BH255" s="1053"/>
      <c r="BI255" s="1065"/>
      <c r="BK255" s="768"/>
      <c r="BL255" s="625"/>
      <c r="BM255" s="625"/>
      <c r="BN255" s="659"/>
      <c r="BO255" s="671"/>
      <c r="BP255" s="659"/>
      <c r="BQ255" s="659"/>
      <c r="BR255" s="659"/>
      <c r="BS255" s="671"/>
      <c r="BT255" s="659"/>
      <c r="BU255" s="659"/>
      <c r="BV255" s="659"/>
      <c r="BW255" s="671"/>
      <c r="BX255" s="659"/>
      <c r="BY255" s="659"/>
      <c r="BZ255" s="659"/>
      <c r="CA255" s="671"/>
      <c r="CB255" s="659"/>
      <c r="CC255" s="659"/>
      <c r="CD255" s="659"/>
      <c r="CE255" s="671"/>
      <c r="CF255" s="659"/>
      <c r="CG255" s="659"/>
      <c r="CH255" s="659"/>
      <c r="CI255" s="671"/>
      <c r="CJ255" s="659"/>
      <c r="CK255" s="659"/>
      <c r="CL255" s="659"/>
      <c r="CM255" s="671"/>
      <c r="CN255" s="659"/>
      <c r="CO255" s="659"/>
      <c r="CP255" s="659"/>
      <c r="CQ255" s="671"/>
      <c r="CR255" s="659"/>
      <c r="CS255" s="659"/>
      <c r="CT255" s="659"/>
      <c r="CU255" s="625"/>
      <c r="CV255" s="625"/>
      <c r="CW255" s="625"/>
      <c r="CX255" s="625"/>
      <c r="CY255" s="625"/>
      <c r="CZ255" s="625"/>
      <c r="DA255" s="625"/>
      <c r="DB255" s="625"/>
      <c r="DC255" s="625"/>
      <c r="DD255" s="625"/>
      <c r="DE255" s="625"/>
    </row>
    <row r="256" spans="1:127" s="558" customFormat="1" ht="24.75" customHeight="1" x14ac:dyDescent="0.2">
      <c r="A256" s="546"/>
      <c r="B256" s="235" t="s">
        <v>523</v>
      </c>
      <c r="C256" s="547" t="s">
        <v>65</v>
      </c>
      <c r="D256" s="436">
        <v>144</v>
      </c>
      <c r="E256" s="436">
        <v>11</v>
      </c>
      <c r="F256" s="436">
        <v>12</v>
      </c>
      <c r="G256" s="632">
        <v>12</v>
      </c>
      <c r="H256" s="549">
        <v>12</v>
      </c>
      <c r="I256" s="788">
        <v>12</v>
      </c>
      <c r="J256" s="788">
        <v>12</v>
      </c>
      <c r="K256" s="549">
        <v>12</v>
      </c>
      <c r="L256" s="549">
        <v>12</v>
      </c>
      <c r="M256" s="549">
        <v>12</v>
      </c>
      <c r="N256" s="549">
        <v>12</v>
      </c>
      <c r="O256" s="549">
        <v>12</v>
      </c>
      <c r="P256" s="549">
        <v>12</v>
      </c>
      <c r="Q256" s="550">
        <f>SUM(E256:P256)</f>
        <v>143</v>
      </c>
      <c r="R256" s="190" t="s">
        <v>195</v>
      </c>
      <c r="S256" s="440">
        <v>400000</v>
      </c>
      <c r="T256" s="440">
        <v>400000</v>
      </c>
      <c r="U256" s="440">
        <v>400000</v>
      </c>
      <c r="V256" s="440">
        <v>400000</v>
      </c>
      <c r="W256" s="440">
        <v>400000</v>
      </c>
      <c r="X256" s="440">
        <v>400000</v>
      </c>
      <c r="Y256" s="551">
        <v>400000</v>
      </c>
      <c r="Z256" s="551">
        <v>400000</v>
      </c>
      <c r="AA256" s="551">
        <v>400000</v>
      </c>
      <c r="AB256" s="551">
        <v>400000</v>
      </c>
      <c r="AC256" s="551">
        <v>400000</v>
      </c>
      <c r="AD256" s="551">
        <v>400000</v>
      </c>
      <c r="AE256" s="551">
        <v>400000</v>
      </c>
      <c r="AF256" s="477">
        <f>SUM(Q256*S256)</f>
        <v>57200000</v>
      </c>
      <c r="AG256" s="478">
        <f t="shared" ref="AG256:AR256" si="389">T256*E256</f>
        <v>4400000</v>
      </c>
      <c r="AH256" s="478">
        <f t="shared" si="389"/>
        <v>4800000</v>
      </c>
      <c r="AI256" s="478">
        <f t="shared" si="389"/>
        <v>4800000</v>
      </c>
      <c r="AJ256" s="478">
        <f t="shared" si="389"/>
        <v>4800000</v>
      </c>
      <c r="AK256" s="638">
        <f t="shared" si="389"/>
        <v>4800000</v>
      </c>
      <c r="AL256" s="478">
        <f t="shared" si="389"/>
        <v>4800000</v>
      </c>
      <c r="AM256" s="478">
        <f t="shared" si="389"/>
        <v>4800000</v>
      </c>
      <c r="AN256" s="478">
        <f t="shared" si="389"/>
        <v>4800000</v>
      </c>
      <c r="AO256" s="478">
        <f t="shared" si="389"/>
        <v>4800000</v>
      </c>
      <c r="AP256" s="478">
        <f t="shared" si="389"/>
        <v>4800000</v>
      </c>
      <c r="AQ256" s="478">
        <f t="shared" si="389"/>
        <v>4800000</v>
      </c>
      <c r="AR256" s="478">
        <f t="shared" si="389"/>
        <v>4800000</v>
      </c>
      <c r="AS256" s="479">
        <f>SUM(AG256:AR256)</f>
        <v>57200000</v>
      </c>
      <c r="AT256" s="478"/>
      <c r="AU256" s="478"/>
      <c r="AV256" s="478"/>
      <c r="AW256" s="478"/>
      <c r="AX256" s="478"/>
      <c r="AY256" s="478"/>
      <c r="AZ256" s="478"/>
      <c r="BA256" s="478"/>
      <c r="BB256" s="478"/>
      <c r="BC256" s="478"/>
      <c r="BD256" s="478"/>
      <c r="BE256" s="478"/>
      <c r="BF256" s="552">
        <f>SUM(AT256:BE256)</f>
        <v>0</v>
      </c>
      <c r="BG256" s="553">
        <f>AF256-AS256-BF256</f>
        <v>0</v>
      </c>
      <c r="BH256" s="554">
        <f>S256*D256</f>
        <v>57600000</v>
      </c>
      <c r="BI256" s="555">
        <f>BH256-AS256-BF256</f>
        <v>400000</v>
      </c>
      <c r="BJ256" s="483">
        <f>SUM(Q256/D256)</f>
        <v>0.99305555555555558</v>
      </c>
      <c r="BK256" s="769"/>
      <c r="BL256" s="888" t="s">
        <v>682</v>
      </c>
      <c r="BM256" s="557"/>
      <c r="BN256" s="556" t="s">
        <v>683</v>
      </c>
      <c r="BO256" s="672"/>
      <c r="BP256" s="556"/>
      <c r="BQ256" s="556"/>
      <c r="BR256" s="556"/>
      <c r="BS256" s="672"/>
      <c r="BT256" s="556"/>
      <c r="BU256" s="556"/>
      <c r="BV256" s="556"/>
      <c r="BW256" s="672"/>
      <c r="BX256" s="556"/>
      <c r="BY256" s="556"/>
      <c r="BZ256" s="556"/>
      <c r="CA256" s="672"/>
      <c r="CB256" s="556"/>
      <c r="CC256" s="556"/>
      <c r="CD256" s="556"/>
      <c r="CE256" s="672"/>
      <c r="CF256" s="556"/>
      <c r="CG256" s="556"/>
      <c r="CH256" s="556"/>
      <c r="CI256" s="672"/>
      <c r="CJ256" s="556"/>
      <c r="CK256" s="556"/>
      <c r="CL256" s="556"/>
      <c r="CM256" s="672"/>
      <c r="CN256" s="556"/>
      <c r="CO256" s="556"/>
      <c r="CP256" s="556"/>
      <c r="CQ256" s="672"/>
      <c r="CR256" s="556"/>
      <c r="CS256" s="556"/>
      <c r="CT256" s="556"/>
      <c r="CU256" s="557"/>
      <c r="CV256" s="557"/>
      <c r="CW256" s="557"/>
      <c r="CX256" s="557"/>
      <c r="CY256" s="557"/>
      <c r="CZ256" s="557"/>
      <c r="DA256" s="557"/>
      <c r="DB256" s="557"/>
      <c r="DC256" s="557"/>
      <c r="DD256" s="557"/>
      <c r="DE256" s="557"/>
    </row>
    <row r="257" spans="1:127" s="558" customFormat="1" ht="24.75" customHeight="1" thickBot="1" x14ac:dyDescent="0.25">
      <c r="A257" s="546"/>
      <c r="B257" s="235" t="s">
        <v>627</v>
      </c>
      <c r="C257" s="547" t="s">
        <v>65</v>
      </c>
      <c r="D257" s="436">
        <v>10</v>
      </c>
      <c r="E257" s="436"/>
      <c r="F257" s="436"/>
      <c r="G257" s="632"/>
      <c r="H257" s="549"/>
      <c r="I257" s="788"/>
      <c r="J257" s="788">
        <v>10</v>
      </c>
      <c r="K257" s="549"/>
      <c r="L257" s="549"/>
      <c r="M257" s="549"/>
      <c r="N257" s="549"/>
      <c r="O257" s="549"/>
      <c r="P257" s="549"/>
      <c r="Q257" s="550">
        <f>SUM(E257:P257)</f>
        <v>10</v>
      </c>
      <c r="R257" s="190" t="s">
        <v>195</v>
      </c>
      <c r="S257" s="440">
        <v>100000</v>
      </c>
      <c r="T257" s="440"/>
      <c r="U257" s="440"/>
      <c r="V257" s="440"/>
      <c r="W257" s="440"/>
      <c r="X257" s="551"/>
      <c r="Y257" s="551">
        <v>100000</v>
      </c>
      <c r="Z257" s="551"/>
      <c r="AA257" s="551"/>
      <c r="AB257" s="551"/>
      <c r="AC257" s="551"/>
      <c r="AD257" s="551"/>
      <c r="AE257" s="551"/>
      <c r="AF257" s="477">
        <f>SUM(Q257*S257)</f>
        <v>1000000</v>
      </c>
      <c r="AG257" s="478">
        <f t="shared" ref="AG257" si="390">T257*E257</f>
        <v>0</v>
      </c>
      <c r="AH257" s="478">
        <f t="shared" ref="AH257" si="391">U257*F257</f>
        <v>0</v>
      </c>
      <c r="AI257" s="478">
        <f t="shared" ref="AI257" si="392">V257*G257</f>
        <v>0</v>
      </c>
      <c r="AJ257" s="478">
        <f t="shared" ref="AJ257" si="393">W257*H257</f>
        <v>0</v>
      </c>
      <c r="AK257" s="638">
        <f t="shared" ref="AK257:AL257" si="394">X257*I257</f>
        <v>0</v>
      </c>
      <c r="AL257" s="478">
        <f t="shared" si="394"/>
        <v>1000000</v>
      </c>
      <c r="AM257" s="478">
        <f t="shared" ref="AM257" si="395">Z257*K257</f>
        <v>0</v>
      </c>
      <c r="AN257" s="478">
        <f t="shared" ref="AN257" si="396">AA257*L257</f>
        <v>0</v>
      </c>
      <c r="AO257" s="478">
        <f t="shared" ref="AO257" si="397">AB257*M257</f>
        <v>0</v>
      </c>
      <c r="AP257" s="478">
        <f t="shared" ref="AP257" si="398">AC257*N257</f>
        <v>0</v>
      </c>
      <c r="AQ257" s="478">
        <f t="shared" ref="AQ257" si="399">AD257*O257</f>
        <v>0</v>
      </c>
      <c r="AR257" s="478">
        <f t="shared" ref="AR257" si="400">AE257*P257</f>
        <v>0</v>
      </c>
      <c r="AS257" s="479">
        <f>SUM(AG257:AR257)</f>
        <v>1000000</v>
      </c>
      <c r="AT257" s="478"/>
      <c r="AU257" s="478"/>
      <c r="AV257" s="478"/>
      <c r="AW257" s="478"/>
      <c r="AX257" s="478"/>
      <c r="AY257" s="478"/>
      <c r="AZ257" s="478"/>
      <c r="BA257" s="478"/>
      <c r="BB257" s="478"/>
      <c r="BC257" s="478"/>
      <c r="BD257" s="478"/>
      <c r="BE257" s="478"/>
      <c r="BF257" s="552">
        <f>SUM(AT257:BE257)</f>
        <v>0</v>
      </c>
      <c r="BG257" s="553">
        <f>AF257-AS257-BF257</f>
        <v>0</v>
      </c>
      <c r="BH257" s="554">
        <f>S257*D257</f>
        <v>1000000</v>
      </c>
      <c r="BI257" s="555">
        <f>BH257-AS257-BF257</f>
        <v>0</v>
      </c>
      <c r="BJ257" s="483">
        <f>SUM(Q257/D257)</f>
        <v>1</v>
      </c>
      <c r="BK257" s="769"/>
      <c r="BL257" s="556"/>
      <c r="BM257" s="557"/>
      <c r="BN257" s="556"/>
      <c r="BO257" s="672"/>
      <c r="BP257" s="556"/>
      <c r="BQ257" s="556"/>
      <c r="BR257" s="556"/>
      <c r="BS257" s="672"/>
      <c r="BT257" s="556"/>
      <c r="BU257" s="556"/>
      <c r="BV257" s="556"/>
      <c r="BW257" s="672"/>
      <c r="BX257" s="556"/>
      <c r="BY257" s="556"/>
      <c r="BZ257" s="556"/>
      <c r="CA257" s="672"/>
      <c r="CB257" s="556"/>
      <c r="CC257" s="556"/>
      <c r="CD257" s="556"/>
      <c r="CE257" s="672"/>
      <c r="CF257" s="556"/>
      <c r="CG257" s="556"/>
      <c r="CH257" s="556"/>
      <c r="CI257" s="672"/>
      <c r="CJ257" s="556"/>
      <c r="CK257" s="556"/>
      <c r="CL257" s="556"/>
      <c r="CM257" s="672"/>
      <c r="CN257" s="556"/>
      <c r="CO257" s="556"/>
      <c r="CP257" s="556"/>
      <c r="CQ257" s="672"/>
      <c r="CR257" s="556"/>
      <c r="CS257" s="556"/>
      <c r="CT257" s="556"/>
      <c r="CU257" s="557"/>
      <c r="CV257" s="557"/>
      <c r="CW257" s="557"/>
      <c r="CX257" s="557"/>
      <c r="CY257" s="557"/>
      <c r="CZ257" s="557"/>
      <c r="DA257" s="557"/>
      <c r="DB257" s="557"/>
      <c r="DC257" s="557"/>
      <c r="DD257" s="557"/>
      <c r="DE257" s="557"/>
    </row>
    <row r="258" spans="1:127" s="514" customFormat="1" ht="24.75" customHeight="1" thickBot="1" x14ac:dyDescent="0.25">
      <c r="A258" s="563"/>
      <c r="B258" s="564" t="s">
        <v>15</v>
      </c>
      <c r="C258" s="564"/>
      <c r="D258" s="565"/>
      <c r="E258" s="566"/>
      <c r="F258" s="566"/>
      <c r="G258" s="633"/>
      <c r="H258" s="566"/>
      <c r="I258" s="789"/>
      <c r="J258" s="789"/>
      <c r="K258" s="566"/>
      <c r="L258" s="566"/>
      <c r="M258" s="566"/>
      <c r="N258" s="566"/>
      <c r="O258" s="566"/>
      <c r="P258" s="566"/>
      <c r="Q258" s="567"/>
      <c r="R258" s="568"/>
      <c r="S258" s="569"/>
      <c r="T258" s="570"/>
      <c r="U258" s="570"/>
      <c r="V258" s="570"/>
      <c r="W258" s="570"/>
      <c r="X258" s="570"/>
      <c r="Y258" s="570"/>
      <c r="Z258" s="570"/>
      <c r="AA258" s="570"/>
      <c r="AB258" s="570"/>
      <c r="AC258" s="570"/>
      <c r="AD258" s="570"/>
      <c r="AE258" s="570"/>
      <c r="AF258" s="571">
        <f>SUM(AF256:AF256)</f>
        <v>57200000</v>
      </c>
      <c r="AG258" s="571">
        <f>SUM(AG256:AG256)</f>
        <v>4400000</v>
      </c>
      <c r="AH258" s="571">
        <f>SUM(AH256:AH256)</f>
        <v>4800000</v>
      </c>
      <c r="AI258" s="571">
        <f>SUM(AI256:AI256)</f>
        <v>4800000</v>
      </c>
      <c r="AJ258" s="571">
        <f t="shared" ref="AJ258:AK258" si="401">SUM(AJ256:AJ256)</f>
        <v>4800000</v>
      </c>
      <c r="AK258" s="705">
        <f t="shared" si="401"/>
        <v>4800000</v>
      </c>
      <c r="AL258" s="571">
        <f>SUM(AL256:AL257)</f>
        <v>5800000</v>
      </c>
      <c r="AM258" s="571">
        <f t="shared" ref="AM258:AR258" si="402">SUM(AM256:AM257)</f>
        <v>4800000</v>
      </c>
      <c r="AN258" s="571">
        <f t="shared" si="402"/>
        <v>4800000</v>
      </c>
      <c r="AO258" s="571">
        <f t="shared" si="402"/>
        <v>4800000</v>
      </c>
      <c r="AP258" s="571">
        <f t="shared" si="402"/>
        <v>4800000</v>
      </c>
      <c r="AQ258" s="571">
        <f t="shared" si="402"/>
        <v>4800000</v>
      </c>
      <c r="AR258" s="571">
        <f t="shared" si="402"/>
        <v>4800000</v>
      </c>
      <c r="AS258" s="571">
        <f>SUM(AS256:AS256)</f>
        <v>57200000</v>
      </c>
      <c r="AT258" s="571">
        <f>SUM(AT256:AT256)</f>
        <v>0</v>
      </c>
      <c r="AU258" s="571">
        <f>SUM(AU256:AU256)</f>
        <v>0</v>
      </c>
      <c r="AV258" s="571">
        <f>SUM(AV256:AV256)</f>
        <v>0</v>
      </c>
      <c r="AW258" s="571">
        <f t="shared" ref="AW258:BE258" si="403">SUM(AW256:AW256)</f>
        <v>0</v>
      </c>
      <c r="AX258" s="571">
        <f t="shared" si="403"/>
        <v>0</v>
      </c>
      <c r="AY258" s="571">
        <f t="shared" si="403"/>
        <v>0</v>
      </c>
      <c r="AZ258" s="571">
        <f t="shared" si="403"/>
        <v>0</v>
      </c>
      <c r="BA258" s="571">
        <f t="shared" si="403"/>
        <v>0</v>
      </c>
      <c r="BB258" s="571">
        <f t="shared" si="403"/>
        <v>0</v>
      </c>
      <c r="BC258" s="571">
        <f t="shared" si="403"/>
        <v>0</v>
      </c>
      <c r="BD258" s="571">
        <f t="shared" si="403"/>
        <v>0</v>
      </c>
      <c r="BE258" s="571">
        <f t="shared" si="403"/>
        <v>0</v>
      </c>
      <c r="BF258" s="571">
        <f>SUM(BF256:BF256)</f>
        <v>0</v>
      </c>
      <c r="BG258" s="572">
        <f>AF258-AS258-BF258</f>
        <v>0</v>
      </c>
      <c r="BH258" s="571">
        <f>SUM(BH256:BH257)</f>
        <v>58600000</v>
      </c>
      <c r="BI258" s="571">
        <f>SUM(BI256:BI257)</f>
        <v>400000</v>
      </c>
      <c r="BJ258" s="501">
        <f>SUM(BJ256:BJ257)/2</f>
        <v>0.99652777777777779</v>
      </c>
      <c r="BK258" s="770"/>
      <c r="BL258" s="573"/>
      <c r="BM258" s="574"/>
      <c r="BN258" s="573"/>
      <c r="BO258" s="674"/>
      <c r="BP258" s="573"/>
      <c r="BQ258" s="573"/>
      <c r="BR258" s="573"/>
      <c r="BS258" s="674"/>
      <c r="BT258" s="573"/>
      <c r="BU258" s="573"/>
      <c r="BV258" s="573"/>
      <c r="BW258" s="674"/>
      <c r="BX258" s="573"/>
      <c r="BY258" s="573"/>
      <c r="BZ258" s="573"/>
      <c r="CA258" s="674"/>
      <c r="CB258" s="573"/>
      <c r="CC258" s="573"/>
      <c r="CD258" s="573"/>
      <c r="CE258" s="674"/>
      <c r="CF258" s="573"/>
      <c r="CG258" s="573"/>
      <c r="CH258" s="573"/>
      <c r="CI258" s="674"/>
      <c r="CJ258" s="573"/>
      <c r="CK258" s="573"/>
      <c r="CL258" s="573"/>
      <c r="CM258" s="674"/>
      <c r="CN258" s="573"/>
      <c r="CO258" s="573"/>
      <c r="CP258" s="573"/>
      <c r="CQ258" s="674"/>
      <c r="CR258" s="573"/>
      <c r="CS258" s="573"/>
      <c r="CT258" s="573"/>
      <c r="CU258" s="574"/>
      <c r="CV258" s="574"/>
      <c r="CW258" s="574"/>
      <c r="CX258" s="574"/>
      <c r="CY258" s="574"/>
      <c r="CZ258" s="574"/>
      <c r="DA258" s="574"/>
      <c r="DB258" s="574"/>
      <c r="DC258" s="574"/>
      <c r="DD258" s="574"/>
      <c r="DE258" s="574"/>
    </row>
    <row r="259" spans="1:127" s="462" customFormat="1" ht="24.75" customHeight="1" x14ac:dyDescent="0.2">
      <c r="A259" s="533"/>
      <c r="D259" s="533"/>
      <c r="E259" s="533"/>
      <c r="F259" s="533"/>
      <c r="G259" s="631"/>
      <c r="H259" s="533"/>
      <c r="I259" s="787"/>
      <c r="J259" s="787"/>
      <c r="K259" s="533"/>
      <c r="L259" s="533"/>
      <c r="M259" s="533"/>
      <c r="N259" s="533"/>
      <c r="O259" s="533"/>
      <c r="P259" s="533"/>
      <c r="Q259" s="533"/>
      <c r="R259" s="533"/>
      <c r="AS259" s="543"/>
      <c r="BF259" s="575">
        <f>SUM(AS258+BF258)</f>
        <v>57200000</v>
      </c>
      <c r="BG259" s="536">
        <f>AF258-AS258-BF258</f>
        <v>0</v>
      </c>
      <c r="BH259" s="576">
        <f>SUM(BI258+AS258+BF258)</f>
        <v>57600000</v>
      </c>
      <c r="BI259" s="538">
        <f>SUM(BG258)</f>
        <v>0</v>
      </c>
      <c r="BJ259" s="503" t="s">
        <v>78</v>
      </c>
      <c r="BK259" s="772"/>
      <c r="BL259" s="446"/>
      <c r="BM259" s="460"/>
      <c r="BN259" s="650"/>
      <c r="BO259" s="663"/>
      <c r="BP259" s="650"/>
      <c r="BQ259" s="650"/>
      <c r="BR259" s="650"/>
      <c r="BS259" s="663"/>
      <c r="BT259" s="650"/>
      <c r="BU259" s="650"/>
      <c r="BV259" s="650"/>
      <c r="BW259" s="663"/>
      <c r="BX259" s="650"/>
      <c r="BY259" s="650"/>
      <c r="BZ259" s="650"/>
      <c r="CA259" s="663"/>
      <c r="CB259" s="650"/>
      <c r="CC259" s="650"/>
      <c r="CD259" s="650"/>
      <c r="CE259" s="663"/>
      <c r="CF259" s="650"/>
      <c r="CG259" s="650"/>
      <c r="CH259" s="650"/>
      <c r="CI259" s="663"/>
      <c r="CJ259" s="650"/>
      <c r="CK259" s="650"/>
      <c r="CL259" s="650"/>
      <c r="CM259" s="663"/>
      <c r="CN259" s="650"/>
      <c r="CO259" s="650"/>
      <c r="CP259" s="650"/>
      <c r="CQ259" s="663"/>
      <c r="CR259" s="650"/>
      <c r="CS259" s="650"/>
      <c r="CT259" s="650"/>
      <c r="CU259" s="460"/>
      <c r="CV259" s="460"/>
      <c r="CW259" s="460"/>
      <c r="CX259" s="460"/>
      <c r="CY259" s="460"/>
      <c r="CZ259" s="460"/>
      <c r="DA259" s="460"/>
      <c r="DB259" s="460"/>
      <c r="DC259" s="460"/>
      <c r="DD259" s="460"/>
      <c r="DE259" s="460"/>
      <c r="DF259" s="460"/>
    </row>
    <row r="260" spans="1:127" s="462" customFormat="1" ht="24.75" customHeight="1" x14ac:dyDescent="0.2">
      <c r="A260" s="533"/>
      <c r="D260" s="533"/>
      <c r="E260" s="533"/>
      <c r="F260" s="533"/>
      <c r="G260" s="631"/>
      <c r="H260" s="533"/>
      <c r="I260" s="787"/>
      <c r="J260" s="787"/>
      <c r="K260" s="533"/>
      <c r="L260" s="533"/>
      <c r="M260" s="533"/>
      <c r="N260" s="533"/>
      <c r="O260" s="533"/>
      <c r="P260" s="533"/>
      <c r="Q260" s="533"/>
      <c r="R260" s="533"/>
      <c r="AS260" s="503"/>
      <c r="AT260" s="613">
        <f>SUM(AG258+AT258)</f>
        <v>4400000</v>
      </c>
      <c r="AU260" s="613">
        <f t="shared" ref="AU260" si="404">SUM(AH258+AU258)</f>
        <v>4800000</v>
      </c>
      <c r="AV260" s="613">
        <f t="shared" ref="AV260" si="405">SUM(AI258+AV258)</f>
        <v>4800000</v>
      </c>
      <c r="AW260" s="613">
        <f t="shared" ref="AW260" si="406">SUM(AJ258+AW258)</f>
        <v>4800000</v>
      </c>
      <c r="AX260" s="613">
        <f t="shared" ref="AX260" si="407">SUM(AK258+AX258)</f>
        <v>4800000</v>
      </c>
      <c r="AY260" s="613">
        <f t="shared" ref="AY260" si="408">SUM(AL258+AY258)</f>
        <v>5800000</v>
      </c>
      <c r="AZ260" s="613">
        <f t="shared" ref="AZ260" si="409">SUM(AM258+AZ258)</f>
        <v>4800000</v>
      </c>
      <c r="BA260" s="613">
        <f t="shared" ref="BA260" si="410">SUM(AN258+BA258)</f>
        <v>4800000</v>
      </c>
      <c r="BB260" s="613">
        <f t="shared" ref="BB260" si="411">SUM(AO258+BB258)</f>
        <v>4800000</v>
      </c>
      <c r="BC260" s="613">
        <f t="shared" ref="BC260" si="412">SUM(AP258+BC258)</f>
        <v>4800000</v>
      </c>
      <c r="BD260" s="613">
        <f t="shared" ref="BD260" si="413">SUM(AQ258+BD258)</f>
        <v>4800000</v>
      </c>
      <c r="BE260" s="613">
        <f t="shared" ref="BE260" si="414">SUM(AR258+BE258)</f>
        <v>4800000</v>
      </c>
      <c r="BF260" s="613">
        <f>SUM(AT260:BE260)</f>
        <v>58200000</v>
      </c>
      <c r="BG260" s="503"/>
      <c r="BH260" s="540"/>
      <c r="BI260" s="541">
        <f>SUM(BI258-BI259)</f>
        <v>400000</v>
      </c>
      <c r="BJ260" s="503" t="s">
        <v>77</v>
      </c>
      <c r="BK260" s="772"/>
      <c r="BL260" s="446"/>
      <c r="BM260" s="460"/>
      <c r="BN260" s="650"/>
      <c r="BO260" s="663"/>
      <c r="BP260" s="650"/>
      <c r="BQ260" s="650"/>
      <c r="BR260" s="650"/>
      <c r="BS260" s="663"/>
      <c r="BT260" s="650"/>
      <c r="BU260" s="650"/>
      <c r="BV260" s="650"/>
      <c r="BW260" s="663"/>
      <c r="BX260" s="650"/>
      <c r="BY260" s="650"/>
      <c r="BZ260" s="650"/>
      <c r="CA260" s="663"/>
      <c r="CB260" s="650"/>
      <c r="CC260" s="650"/>
      <c r="CD260" s="650"/>
      <c r="CE260" s="663"/>
      <c r="CF260" s="650"/>
      <c r="CG260" s="650"/>
      <c r="CH260" s="650"/>
      <c r="CI260" s="663"/>
      <c r="CJ260" s="650"/>
      <c r="CK260" s="650"/>
      <c r="CL260" s="650"/>
      <c r="CM260" s="663"/>
      <c r="CN260" s="650"/>
      <c r="CO260" s="650"/>
      <c r="CP260" s="650"/>
      <c r="CQ260" s="663"/>
      <c r="CR260" s="650"/>
      <c r="CS260" s="650"/>
      <c r="CT260" s="650"/>
      <c r="CU260" s="460"/>
      <c r="CV260" s="460"/>
      <c r="CW260" s="460"/>
      <c r="CX260" s="460"/>
      <c r="CY260" s="460"/>
      <c r="CZ260" s="460"/>
      <c r="DA260" s="460"/>
      <c r="DB260" s="460"/>
      <c r="DC260" s="460"/>
      <c r="DD260" s="460"/>
      <c r="DE260" s="460"/>
      <c r="DF260" s="460"/>
    </row>
    <row r="261" spans="1:127" s="462" customFormat="1" ht="24.75" customHeight="1" x14ac:dyDescent="0.2">
      <c r="A261" s="1075" t="s">
        <v>43</v>
      </c>
      <c r="B261" s="1076"/>
      <c r="C261" s="424" t="s">
        <v>329</v>
      </c>
      <c r="D261" s="425"/>
      <c r="E261" s="425"/>
      <c r="F261" s="425"/>
      <c r="G261" s="544"/>
      <c r="H261" s="425"/>
      <c r="I261" s="775"/>
      <c r="J261" s="775"/>
      <c r="K261" s="425"/>
      <c r="L261" s="425"/>
      <c r="M261" s="425"/>
      <c r="N261" s="425"/>
      <c r="O261" s="425"/>
      <c r="P261" s="425"/>
      <c r="Q261" s="425"/>
      <c r="R261" s="425"/>
      <c r="S261" s="425"/>
      <c r="T261" s="426"/>
      <c r="U261" s="426"/>
      <c r="V261" s="426"/>
      <c r="W261" s="426"/>
      <c r="X261" s="426"/>
      <c r="Y261" s="426"/>
      <c r="Z261" s="426"/>
      <c r="AA261" s="426"/>
      <c r="AB261" s="426"/>
      <c r="AC261" s="426"/>
      <c r="AD261" s="426"/>
      <c r="AE261" s="426"/>
      <c r="AF261" s="425"/>
      <c r="AG261" s="426"/>
      <c r="AH261" s="426"/>
      <c r="AI261" s="426"/>
      <c r="AJ261" s="426"/>
      <c r="AK261" s="426"/>
      <c r="AL261" s="426"/>
      <c r="AM261" s="426"/>
      <c r="AN261" s="426"/>
      <c r="AO261" s="426"/>
      <c r="AP261" s="426"/>
      <c r="AQ261" s="426"/>
      <c r="AR261" s="426"/>
      <c r="AS261" s="427"/>
      <c r="AT261" s="426"/>
      <c r="AU261" s="426"/>
      <c r="AV261" s="426"/>
      <c r="AW261" s="426"/>
      <c r="AX261" s="426"/>
      <c r="AY261" s="426"/>
      <c r="AZ261" s="426"/>
      <c r="BA261" s="426"/>
      <c r="BB261" s="426"/>
      <c r="BC261" s="426"/>
      <c r="BD261" s="426"/>
      <c r="BE261" s="426"/>
      <c r="BF261" s="427"/>
      <c r="BG261" s="427"/>
      <c r="BH261" s="423"/>
      <c r="BI261" s="428"/>
      <c r="BJ261" s="425"/>
      <c r="BK261" s="544"/>
      <c r="BL261" s="544"/>
      <c r="BM261" s="426"/>
      <c r="BN261" s="544"/>
      <c r="BO261" s="664"/>
      <c r="BP261" s="544"/>
      <c r="BQ261" s="429"/>
      <c r="BR261" s="544"/>
      <c r="BS261" s="664"/>
      <c r="BT261" s="544"/>
      <c r="BU261" s="429"/>
      <c r="BV261" s="544"/>
      <c r="BW261" s="664"/>
      <c r="BX261" s="544"/>
      <c r="BY261" s="429"/>
      <c r="BZ261" s="544"/>
      <c r="CA261" s="664"/>
      <c r="CB261" s="544"/>
      <c r="CC261" s="429"/>
      <c r="CD261" s="544"/>
      <c r="CE261" s="664"/>
      <c r="CF261" s="544"/>
      <c r="CG261" s="429"/>
      <c r="CH261" s="544"/>
      <c r="CI261" s="664"/>
      <c r="CJ261" s="544"/>
      <c r="CK261" s="429"/>
      <c r="CL261" s="544"/>
      <c r="CM261" s="664"/>
      <c r="CN261" s="544"/>
      <c r="CO261" s="429"/>
      <c r="CP261" s="544"/>
      <c r="CQ261" s="664"/>
      <c r="CR261" s="544"/>
      <c r="CS261" s="429"/>
      <c r="CT261" s="544"/>
      <c r="CU261" s="426"/>
      <c r="CV261" s="426"/>
      <c r="CW261" s="426"/>
      <c r="CX261" s="426"/>
      <c r="CY261" s="427"/>
      <c r="CZ261" s="427"/>
      <c r="DA261" s="427"/>
      <c r="DB261" s="423"/>
      <c r="DC261" s="428"/>
      <c r="DD261" s="427"/>
      <c r="DE261" s="427"/>
      <c r="DF261" s="460"/>
      <c r="DG261" s="460"/>
      <c r="DH261" s="460"/>
      <c r="DI261" s="460"/>
      <c r="DJ261" s="460"/>
      <c r="DK261" s="461"/>
      <c r="DL261" s="460"/>
      <c r="DM261" s="460"/>
      <c r="DN261" s="460"/>
      <c r="DO261" s="460"/>
      <c r="DP261" s="460"/>
      <c r="DQ261" s="460"/>
      <c r="DR261" s="460"/>
      <c r="DS261" s="460"/>
      <c r="DT261" s="460"/>
      <c r="DU261" s="460"/>
      <c r="DV261" s="460"/>
      <c r="DW261" s="460"/>
    </row>
    <row r="262" spans="1:127" s="462" customFormat="1" ht="26.25" customHeight="1" x14ac:dyDescent="0.2">
      <c r="A262" s="1080" t="s">
        <v>44</v>
      </c>
      <c r="B262" s="1081"/>
      <c r="C262" s="431" t="s">
        <v>151</v>
      </c>
      <c r="D262" s="432"/>
      <c r="E262" s="432"/>
      <c r="F262" s="432"/>
      <c r="G262" s="627"/>
      <c r="H262" s="432"/>
      <c r="I262" s="777"/>
      <c r="J262" s="777"/>
      <c r="K262" s="432"/>
      <c r="L262" s="432"/>
      <c r="M262" s="432"/>
      <c r="N262" s="432"/>
      <c r="O262" s="432"/>
      <c r="P262" s="432"/>
      <c r="Q262" s="432"/>
      <c r="R262" s="432"/>
      <c r="S262" s="432"/>
      <c r="T262" s="464"/>
      <c r="U262" s="464"/>
      <c r="V262" s="464"/>
      <c r="W262" s="464"/>
      <c r="X262" s="464"/>
      <c r="Y262" s="464"/>
      <c r="Z262" s="464"/>
      <c r="AA262" s="464"/>
      <c r="AB262" s="464"/>
      <c r="AC262" s="464"/>
      <c r="AD262" s="464"/>
      <c r="AE262" s="464"/>
      <c r="AF262" s="432"/>
      <c r="AG262" s="464"/>
      <c r="AH262" s="464"/>
      <c r="AI262" s="464"/>
      <c r="AJ262" s="464"/>
      <c r="AK262" s="464"/>
      <c r="AL262" s="464"/>
      <c r="AM262" s="464"/>
      <c r="AN262" s="464"/>
      <c r="AO262" s="464"/>
      <c r="AP262" s="464"/>
      <c r="AQ262" s="464"/>
      <c r="AR262" s="464"/>
      <c r="AS262" s="433"/>
      <c r="AT262" s="464"/>
      <c r="AU262" s="464"/>
      <c r="AV262" s="464"/>
      <c r="AW262" s="464"/>
      <c r="AX262" s="464"/>
      <c r="AY262" s="464"/>
      <c r="AZ262" s="464"/>
      <c r="BA262" s="464"/>
      <c r="BB262" s="464"/>
      <c r="BC262" s="464"/>
      <c r="BD262" s="464"/>
      <c r="BE262" s="464"/>
      <c r="BF262" s="433"/>
      <c r="BG262" s="433"/>
      <c r="BH262" s="430"/>
      <c r="BI262" s="434"/>
      <c r="BJ262" s="425"/>
      <c r="BK262" s="544"/>
      <c r="BL262" s="544"/>
      <c r="BM262" s="425"/>
      <c r="BN262" s="544"/>
      <c r="BO262" s="664"/>
      <c r="BP262" s="544"/>
      <c r="BQ262" s="544"/>
      <c r="BR262" s="544"/>
      <c r="BS262" s="664"/>
      <c r="BT262" s="544"/>
      <c r="BU262" s="544"/>
      <c r="BV262" s="544"/>
      <c r="BW262" s="664"/>
      <c r="BX262" s="544"/>
      <c r="BY262" s="544"/>
      <c r="BZ262" s="544"/>
      <c r="CA262" s="664"/>
      <c r="CB262" s="544"/>
      <c r="CC262" s="544"/>
      <c r="CD262" s="544"/>
      <c r="CE262" s="664"/>
      <c r="CF262" s="544"/>
      <c r="CG262" s="544"/>
      <c r="CH262" s="544"/>
      <c r="CI262" s="664"/>
      <c r="CJ262" s="544"/>
      <c r="CK262" s="544"/>
      <c r="CL262" s="544"/>
      <c r="CM262" s="664"/>
      <c r="CN262" s="544"/>
      <c r="CO262" s="544"/>
      <c r="CP262" s="544"/>
      <c r="CQ262" s="664"/>
      <c r="CR262" s="544"/>
      <c r="CS262" s="544"/>
      <c r="CT262" s="544"/>
      <c r="CU262" s="425"/>
      <c r="CV262" s="425"/>
      <c r="CW262" s="425"/>
      <c r="CX262" s="425"/>
      <c r="CY262" s="425"/>
      <c r="CZ262" s="425"/>
      <c r="DA262" s="425"/>
      <c r="DB262" s="425"/>
      <c r="DC262" s="425"/>
      <c r="DD262" s="427"/>
      <c r="DE262" s="427"/>
      <c r="DF262" s="460"/>
      <c r="DG262" s="460"/>
      <c r="DH262" s="460"/>
      <c r="DI262" s="460"/>
      <c r="DJ262" s="460"/>
      <c r="DK262" s="461"/>
      <c r="DL262" s="460"/>
      <c r="DM262" s="460"/>
      <c r="DN262" s="460"/>
      <c r="DO262" s="460"/>
      <c r="DP262" s="460"/>
      <c r="DQ262" s="460"/>
      <c r="DR262" s="460"/>
      <c r="DS262" s="460"/>
      <c r="DT262" s="460"/>
      <c r="DU262" s="460"/>
      <c r="DV262" s="460"/>
      <c r="DW262" s="460"/>
    </row>
    <row r="263" spans="1:127" s="466" customFormat="1" ht="48.75" customHeight="1" x14ac:dyDescent="0.2">
      <c r="A263" s="1077" t="s">
        <v>45</v>
      </c>
      <c r="B263" s="1051" t="s">
        <v>46</v>
      </c>
      <c r="C263" s="1051" t="s">
        <v>62</v>
      </c>
      <c r="D263" s="1050" t="s">
        <v>47</v>
      </c>
      <c r="E263" s="1050"/>
      <c r="F263" s="1050"/>
      <c r="G263" s="1050"/>
      <c r="H263" s="1050"/>
      <c r="I263" s="1050"/>
      <c r="J263" s="1050"/>
      <c r="K263" s="1050"/>
      <c r="L263" s="1050"/>
      <c r="M263" s="1050"/>
      <c r="N263" s="1050"/>
      <c r="O263" s="1050"/>
      <c r="P263" s="1050"/>
      <c r="Q263" s="1050"/>
      <c r="R263" s="1051" t="s">
        <v>59</v>
      </c>
      <c r="S263" s="1054" t="s">
        <v>56</v>
      </c>
      <c r="T263" s="1055"/>
      <c r="U263" s="1055"/>
      <c r="V263" s="1055"/>
      <c r="W263" s="1055"/>
      <c r="X263" s="1055"/>
      <c r="Y263" s="1055"/>
      <c r="Z263" s="1055"/>
      <c r="AA263" s="1055"/>
      <c r="AB263" s="1055"/>
      <c r="AC263" s="1055"/>
      <c r="AD263" s="1055"/>
      <c r="AE263" s="1055"/>
      <c r="AF263" s="1056" t="s">
        <v>38</v>
      </c>
      <c r="AG263" s="1056"/>
      <c r="AH263" s="1056"/>
      <c r="AI263" s="1056"/>
      <c r="AJ263" s="1056"/>
      <c r="AK263" s="1056"/>
      <c r="AL263" s="1056"/>
      <c r="AM263" s="1056"/>
      <c r="AN263" s="1056"/>
      <c r="AO263" s="1056"/>
      <c r="AP263" s="1056"/>
      <c r="AQ263" s="1056"/>
      <c r="AR263" s="1056"/>
      <c r="AS263" s="1056"/>
      <c r="AT263" s="1057" t="s">
        <v>82</v>
      </c>
      <c r="AU263" s="1058"/>
      <c r="AV263" s="1058"/>
      <c r="AW263" s="1058"/>
      <c r="AX263" s="1058"/>
      <c r="AY263" s="1058"/>
      <c r="AZ263" s="1058"/>
      <c r="BA263" s="1058"/>
      <c r="BB263" s="1058"/>
      <c r="BC263" s="1058"/>
      <c r="BD263" s="1058"/>
      <c r="BE263" s="1058"/>
      <c r="BF263" s="1059"/>
      <c r="BG263" s="1051" t="s">
        <v>78</v>
      </c>
      <c r="BH263" s="1051" t="s">
        <v>561</v>
      </c>
      <c r="BI263" s="1063" t="s">
        <v>79</v>
      </c>
      <c r="BJ263" s="423"/>
      <c r="BK263" s="767"/>
      <c r="BL263" s="425"/>
      <c r="BM263" s="425"/>
      <c r="BN263" s="544"/>
      <c r="BO263" s="664"/>
      <c r="BP263" s="544"/>
      <c r="BQ263" s="544"/>
      <c r="BR263" s="544"/>
      <c r="BS263" s="664"/>
      <c r="BT263" s="544"/>
      <c r="BU263" s="544"/>
      <c r="BV263" s="544"/>
      <c r="BW263" s="664"/>
      <c r="BX263" s="544"/>
      <c r="BY263" s="544"/>
      <c r="BZ263" s="544"/>
      <c r="CA263" s="664"/>
      <c r="CB263" s="544"/>
      <c r="CC263" s="544"/>
      <c r="CD263" s="544"/>
      <c r="CE263" s="664"/>
      <c r="CF263" s="544"/>
      <c r="CG263" s="544"/>
      <c r="CH263" s="544"/>
      <c r="CI263" s="664"/>
      <c r="CJ263" s="544"/>
      <c r="CK263" s="544"/>
      <c r="CL263" s="544"/>
      <c r="CM263" s="664"/>
      <c r="CN263" s="544"/>
      <c r="CO263" s="544"/>
      <c r="CP263" s="544"/>
      <c r="CQ263" s="664"/>
      <c r="CR263" s="544"/>
      <c r="CS263" s="544"/>
      <c r="CT263" s="544"/>
      <c r="CU263" s="425"/>
      <c r="CV263" s="425"/>
      <c r="CW263" s="425"/>
      <c r="CX263" s="425"/>
      <c r="CY263" s="425"/>
      <c r="CZ263" s="425"/>
      <c r="DA263" s="425"/>
      <c r="DB263" s="425"/>
      <c r="DC263" s="425"/>
      <c r="DD263" s="465"/>
      <c r="DE263" s="465"/>
    </row>
    <row r="264" spans="1:127" s="466" customFormat="1" ht="48.75" customHeight="1" x14ac:dyDescent="0.2">
      <c r="A264" s="1078"/>
      <c r="B264" s="1052"/>
      <c r="C264" s="1052"/>
      <c r="D264" s="1066" t="s">
        <v>57</v>
      </c>
      <c r="E264" s="1068" t="s">
        <v>58</v>
      </c>
      <c r="F264" s="1069"/>
      <c r="G264" s="1069"/>
      <c r="H264" s="1069"/>
      <c r="I264" s="1069"/>
      <c r="J264" s="1069"/>
      <c r="K264" s="1069"/>
      <c r="L264" s="1069"/>
      <c r="M264" s="1069"/>
      <c r="N264" s="1069"/>
      <c r="O264" s="1069"/>
      <c r="P264" s="1069"/>
      <c r="Q264" s="1069"/>
      <c r="R264" s="1052"/>
      <c r="S264" s="1066" t="s">
        <v>57</v>
      </c>
      <c r="T264" s="1068" t="s">
        <v>58</v>
      </c>
      <c r="U264" s="1069"/>
      <c r="V264" s="1069"/>
      <c r="W264" s="1069"/>
      <c r="X264" s="1069"/>
      <c r="Y264" s="1069"/>
      <c r="Z264" s="1069"/>
      <c r="AA264" s="1069"/>
      <c r="AB264" s="1069"/>
      <c r="AC264" s="1069"/>
      <c r="AD264" s="1069"/>
      <c r="AE264" s="1069"/>
      <c r="AF264" s="1066" t="s">
        <v>57</v>
      </c>
      <c r="AG264" s="1068" t="s">
        <v>58</v>
      </c>
      <c r="AH264" s="1069"/>
      <c r="AI264" s="1069"/>
      <c r="AJ264" s="1069"/>
      <c r="AK264" s="1069"/>
      <c r="AL264" s="1069"/>
      <c r="AM264" s="1069"/>
      <c r="AN264" s="1069"/>
      <c r="AO264" s="1069"/>
      <c r="AP264" s="1069"/>
      <c r="AQ264" s="1069"/>
      <c r="AR264" s="1069"/>
      <c r="AS264" s="1070"/>
      <c r="AT264" s="1060"/>
      <c r="AU264" s="1061"/>
      <c r="AV264" s="1061"/>
      <c r="AW264" s="1061"/>
      <c r="AX264" s="1061"/>
      <c r="AY264" s="1061"/>
      <c r="AZ264" s="1061"/>
      <c r="BA264" s="1061"/>
      <c r="BB264" s="1061"/>
      <c r="BC264" s="1061"/>
      <c r="BD264" s="1061"/>
      <c r="BE264" s="1061"/>
      <c r="BF264" s="1062"/>
      <c r="BG264" s="1052"/>
      <c r="BH264" s="1052"/>
      <c r="BI264" s="1064"/>
      <c r="BJ264" s="423"/>
      <c r="BK264" s="767"/>
      <c r="BL264" s="425"/>
      <c r="BM264" s="425"/>
      <c r="BN264" s="544"/>
      <c r="BO264" s="664"/>
      <c r="BP264" s="544"/>
      <c r="BQ264" s="544"/>
      <c r="BR264" s="544"/>
      <c r="BS264" s="664"/>
      <c r="BT264" s="544"/>
      <c r="BU264" s="544"/>
      <c r="BV264" s="544"/>
      <c r="BW264" s="664"/>
      <c r="BX264" s="544"/>
      <c r="BY264" s="544"/>
      <c r="BZ264" s="544"/>
      <c r="CA264" s="664"/>
      <c r="CB264" s="544"/>
      <c r="CC264" s="544"/>
      <c r="CD264" s="544"/>
      <c r="CE264" s="664"/>
      <c r="CF264" s="544"/>
      <c r="CG264" s="544"/>
      <c r="CH264" s="544"/>
      <c r="CI264" s="664"/>
      <c r="CJ264" s="544"/>
      <c r="CK264" s="544"/>
      <c r="CL264" s="544"/>
      <c r="CM264" s="664"/>
      <c r="CN264" s="544"/>
      <c r="CO264" s="544"/>
      <c r="CP264" s="544"/>
      <c r="CQ264" s="664"/>
      <c r="CR264" s="544"/>
      <c r="CS264" s="544"/>
      <c r="CT264" s="544"/>
      <c r="CU264" s="425"/>
      <c r="CV264" s="425"/>
      <c r="CW264" s="425"/>
      <c r="CX264" s="425"/>
      <c r="CY264" s="425"/>
      <c r="CZ264" s="425"/>
      <c r="DA264" s="425"/>
      <c r="DB264" s="425"/>
      <c r="DC264" s="425"/>
      <c r="DD264" s="465"/>
      <c r="DE264" s="465"/>
    </row>
    <row r="265" spans="1:127" s="469" customFormat="1" ht="28.5" customHeight="1" x14ac:dyDescent="0.2">
      <c r="A265" s="1079"/>
      <c r="B265" s="1053"/>
      <c r="C265" s="1053"/>
      <c r="D265" s="1067"/>
      <c r="E265" s="467">
        <v>1</v>
      </c>
      <c r="F265" s="467">
        <v>2</v>
      </c>
      <c r="G265" s="628">
        <v>3</v>
      </c>
      <c r="H265" s="467">
        <v>4</v>
      </c>
      <c r="I265" s="467">
        <v>5</v>
      </c>
      <c r="J265" s="467">
        <v>6</v>
      </c>
      <c r="K265" s="467">
        <v>7</v>
      </c>
      <c r="L265" s="467">
        <v>8</v>
      </c>
      <c r="M265" s="467">
        <v>9</v>
      </c>
      <c r="N265" s="467">
        <v>10</v>
      </c>
      <c r="O265" s="467">
        <v>11</v>
      </c>
      <c r="P265" s="467">
        <v>12</v>
      </c>
      <c r="Q265" s="467" t="s">
        <v>61</v>
      </c>
      <c r="R265" s="1053"/>
      <c r="S265" s="1067"/>
      <c r="T265" s="467">
        <v>1</v>
      </c>
      <c r="U265" s="467">
        <v>2</v>
      </c>
      <c r="V265" s="467">
        <v>3</v>
      </c>
      <c r="W265" s="467">
        <v>4</v>
      </c>
      <c r="X265" s="467">
        <v>5</v>
      </c>
      <c r="Y265" s="467">
        <v>6</v>
      </c>
      <c r="Z265" s="467">
        <v>7</v>
      </c>
      <c r="AA265" s="467">
        <v>8</v>
      </c>
      <c r="AB265" s="467">
        <v>9</v>
      </c>
      <c r="AC265" s="467">
        <v>10</v>
      </c>
      <c r="AD265" s="467">
        <v>11</v>
      </c>
      <c r="AE265" s="467">
        <v>12</v>
      </c>
      <c r="AF265" s="1067"/>
      <c r="AG265" s="467">
        <v>1</v>
      </c>
      <c r="AH265" s="467">
        <v>2</v>
      </c>
      <c r="AI265" s="467">
        <v>3</v>
      </c>
      <c r="AJ265" s="467">
        <v>4</v>
      </c>
      <c r="AK265" s="703">
        <v>5</v>
      </c>
      <c r="AL265" s="467">
        <v>6</v>
      </c>
      <c r="AM265" s="467">
        <v>7</v>
      </c>
      <c r="AN265" s="467">
        <v>8</v>
      </c>
      <c r="AO265" s="467">
        <v>9</v>
      </c>
      <c r="AP265" s="467">
        <v>10</v>
      </c>
      <c r="AQ265" s="467">
        <v>11</v>
      </c>
      <c r="AR265" s="467">
        <v>12</v>
      </c>
      <c r="AS265" s="467" t="s">
        <v>51</v>
      </c>
      <c r="AT265" s="468">
        <v>1</v>
      </c>
      <c r="AU265" s="468">
        <v>2</v>
      </c>
      <c r="AV265" s="468">
        <v>3</v>
      </c>
      <c r="AW265" s="468">
        <v>4</v>
      </c>
      <c r="AX265" s="468">
        <v>5</v>
      </c>
      <c r="AY265" s="468">
        <v>6</v>
      </c>
      <c r="AZ265" s="468">
        <v>7</v>
      </c>
      <c r="BA265" s="468">
        <v>8</v>
      </c>
      <c r="BB265" s="468">
        <v>9</v>
      </c>
      <c r="BC265" s="468">
        <v>10</v>
      </c>
      <c r="BD265" s="468">
        <v>11</v>
      </c>
      <c r="BE265" s="468">
        <v>12</v>
      </c>
      <c r="BF265" s="467" t="s">
        <v>51</v>
      </c>
      <c r="BG265" s="1053"/>
      <c r="BH265" s="1053"/>
      <c r="BI265" s="1065"/>
      <c r="BK265" s="768"/>
      <c r="BL265" s="625"/>
      <c r="BM265" s="625"/>
      <c r="BN265" s="659"/>
      <c r="BO265" s="671"/>
      <c r="BP265" s="659"/>
      <c r="BQ265" s="659"/>
      <c r="BR265" s="659"/>
      <c r="BS265" s="671"/>
      <c r="BT265" s="659"/>
      <c r="BU265" s="659"/>
      <c r="BV265" s="659"/>
      <c r="BW265" s="671"/>
      <c r="BX265" s="659"/>
      <c r="BY265" s="659"/>
      <c r="BZ265" s="659"/>
      <c r="CA265" s="671"/>
      <c r="CB265" s="659"/>
      <c r="CC265" s="659"/>
      <c r="CD265" s="659"/>
      <c r="CE265" s="671"/>
      <c r="CF265" s="659"/>
      <c r="CG265" s="659"/>
      <c r="CH265" s="659"/>
      <c r="CI265" s="671"/>
      <c r="CJ265" s="659"/>
      <c r="CK265" s="659"/>
      <c r="CL265" s="659"/>
      <c r="CM265" s="671"/>
      <c r="CN265" s="659"/>
      <c r="CO265" s="659"/>
      <c r="CP265" s="659"/>
      <c r="CQ265" s="671"/>
      <c r="CR265" s="659"/>
      <c r="CS265" s="659"/>
      <c r="CT265" s="659"/>
      <c r="CU265" s="625"/>
      <c r="CV265" s="625"/>
      <c r="CW265" s="625"/>
      <c r="CX265" s="625"/>
      <c r="CY265" s="625"/>
      <c r="CZ265" s="625"/>
      <c r="DA265" s="625"/>
      <c r="DB265" s="625"/>
      <c r="DC265" s="625"/>
      <c r="DD265" s="625"/>
      <c r="DE265" s="625"/>
    </row>
    <row r="266" spans="1:127" s="558" customFormat="1" ht="24.75" customHeight="1" x14ac:dyDescent="0.2">
      <c r="A266" s="546"/>
      <c r="B266" s="235" t="s">
        <v>565</v>
      </c>
      <c r="C266" s="547" t="s">
        <v>236</v>
      </c>
      <c r="D266" s="436">
        <v>1</v>
      </c>
      <c r="E266" s="436"/>
      <c r="F266" s="549"/>
      <c r="G266" s="632"/>
      <c r="H266" s="549"/>
      <c r="I266" s="788"/>
      <c r="J266" s="788"/>
      <c r="K266" s="549"/>
      <c r="L266" s="549"/>
      <c r="M266" s="549"/>
      <c r="N266" s="549"/>
      <c r="O266" s="549"/>
      <c r="P266" s="549"/>
      <c r="Q266" s="550">
        <f>SUM(E266:P266)</f>
        <v>0</v>
      </c>
      <c r="R266" s="190" t="s">
        <v>53</v>
      </c>
      <c r="S266" s="578">
        <v>37072860</v>
      </c>
      <c r="T266" s="439"/>
      <c r="U266" s="551"/>
      <c r="V266" s="551"/>
      <c r="W266" s="551"/>
      <c r="X266" s="551"/>
      <c r="Y266" s="551"/>
      <c r="Z266" s="551"/>
      <c r="AA266" s="551"/>
      <c r="AB266" s="551"/>
      <c r="AC266" s="551"/>
      <c r="AD266" s="551"/>
      <c r="AE266" s="551"/>
      <c r="AF266" s="477">
        <f>SUM(Q266*S266)</f>
        <v>0</v>
      </c>
      <c r="AG266" s="478">
        <f t="shared" ref="AG266:AR266" si="415">T266*E266</f>
        <v>0</v>
      </c>
      <c r="AH266" s="478">
        <f t="shared" si="415"/>
        <v>0</v>
      </c>
      <c r="AI266" s="478">
        <f t="shared" si="415"/>
        <v>0</v>
      </c>
      <c r="AJ266" s="478">
        <f t="shared" si="415"/>
        <v>0</v>
      </c>
      <c r="AK266" s="638">
        <f t="shared" si="415"/>
        <v>0</v>
      </c>
      <c r="AL266" s="478">
        <f t="shared" si="415"/>
        <v>0</v>
      </c>
      <c r="AM266" s="478">
        <f t="shared" si="415"/>
        <v>0</v>
      </c>
      <c r="AN266" s="478">
        <f t="shared" si="415"/>
        <v>0</v>
      </c>
      <c r="AO266" s="478">
        <f t="shared" si="415"/>
        <v>0</v>
      </c>
      <c r="AP266" s="478">
        <f t="shared" si="415"/>
        <v>0</v>
      </c>
      <c r="AQ266" s="478">
        <f t="shared" si="415"/>
        <v>0</v>
      </c>
      <c r="AR266" s="478">
        <f t="shared" si="415"/>
        <v>0</v>
      </c>
      <c r="AS266" s="479">
        <f>SUM(AG266:AR266)</f>
        <v>0</v>
      </c>
      <c r="AT266" s="478">
        <f>SUM(AG266*14%)</f>
        <v>0</v>
      </c>
      <c r="AU266" s="478">
        <f t="shared" ref="AU266" si="416">SUM(AH266*14%)</f>
        <v>0</v>
      </c>
      <c r="AV266" s="478">
        <f t="shared" ref="AV266" si="417">SUM(AI266*14%)</f>
        <v>0</v>
      </c>
      <c r="AW266" s="478">
        <f t="shared" ref="AW266" si="418">SUM(AJ266*14%)</f>
        <v>0</v>
      </c>
      <c r="AX266" s="478">
        <f t="shared" ref="AX266" si="419">SUM(AK266*14%)</f>
        <v>0</v>
      </c>
      <c r="AY266" s="478">
        <f t="shared" ref="AY266" si="420">SUM(AL266*14%)</f>
        <v>0</v>
      </c>
      <c r="AZ266" s="478">
        <f t="shared" ref="AZ266" si="421">SUM(AM266*14%)</f>
        <v>0</v>
      </c>
      <c r="BA266" s="478">
        <f t="shared" ref="BA266" si="422">SUM(AN266*14%)</f>
        <v>0</v>
      </c>
      <c r="BB266" s="478">
        <f t="shared" ref="BB266" si="423">SUM(AO266*14%)</f>
        <v>0</v>
      </c>
      <c r="BC266" s="478">
        <f t="shared" ref="BC266" si="424">SUM(AP266*14%)</f>
        <v>0</v>
      </c>
      <c r="BD266" s="478">
        <f t="shared" ref="BD266" si="425">SUM(AQ266*14%)</f>
        <v>0</v>
      </c>
      <c r="BE266" s="478">
        <f t="shared" ref="BE266" si="426">SUM(AR266*14%)</f>
        <v>0</v>
      </c>
      <c r="BF266" s="552">
        <f>SUM(AT266:BE266)</f>
        <v>0</v>
      </c>
      <c r="BG266" s="553">
        <f>AF266-AS266-BF266</f>
        <v>0</v>
      </c>
      <c r="BH266" s="554">
        <f>S266*D266</f>
        <v>37072860</v>
      </c>
      <c r="BI266" s="555">
        <f>BH266-AS266-BF266</f>
        <v>37072860</v>
      </c>
      <c r="BJ266" s="483"/>
      <c r="BK266" s="769">
        <v>1</v>
      </c>
      <c r="BL266" s="556"/>
      <c r="BM266" s="557"/>
      <c r="BN266" s="556"/>
      <c r="BO266" s="672"/>
      <c r="BP266" s="556"/>
      <c r="BQ266" s="556"/>
      <c r="BR266" s="556"/>
      <c r="BS266" s="672"/>
      <c r="BT266" s="556"/>
      <c r="BU266" s="556"/>
      <c r="BV266" s="556"/>
      <c r="BW266" s="672"/>
      <c r="BX266" s="556"/>
      <c r="BY266" s="556"/>
      <c r="BZ266" s="556"/>
      <c r="CA266" s="672"/>
      <c r="CB266" s="556"/>
      <c r="CC266" s="556"/>
      <c r="CD266" s="556"/>
      <c r="CE266" s="672"/>
      <c r="CF266" s="556"/>
      <c r="CG266" s="556"/>
      <c r="CH266" s="556"/>
      <c r="CI266" s="672"/>
      <c r="CJ266" s="556"/>
      <c r="CK266" s="556"/>
      <c r="CL266" s="556"/>
      <c r="CM266" s="672"/>
      <c r="CN266" s="556"/>
      <c r="CO266" s="556"/>
      <c r="CP266" s="556"/>
      <c r="CQ266" s="672"/>
      <c r="CR266" s="556"/>
      <c r="CS266" s="556"/>
      <c r="CT266" s="556"/>
      <c r="CU266" s="557"/>
      <c r="CV266" s="557"/>
      <c r="CW266" s="557"/>
      <c r="CX266" s="557"/>
      <c r="CY266" s="557"/>
      <c r="CZ266" s="557"/>
      <c r="DA266" s="557"/>
      <c r="DB266" s="557"/>
      <c r="DC266" s="557"/>
      <c r="DD266" s="557"/>
      <c r="DE266" s="557"/>
    </row>
    <row r="267" spans="1:127" s="558" customFormat="1" ht="24.75" customHeight="1" x14ac:dyDescent="0.2">
      <c r="A267" s="546">
        <v>1</v>
      </c>
      <c r="B267" s="235" t="s">
        <v>597</v>
      </c>
      <c r="C267" s="547"/>
      <c r="D267" s="436"/>
      <c r="E267" s="436"/>
      <c r="F267" s="549"/>
      <c r="G267" s="632"/>
      <c r="H267" s="549"/>
      <c r="I267" s="788"/>
      <c r="J267" s="788"/>
      <c r="K267" s="549"/>
      <c r="L267" s="549"/>
      <c r="M267" s="549"/>
      <c r="N267" s="549"/>
      <c r="O267" s="549"/>
      <c r="P267" s="549"/>
      <c r="Q267" s="550"/>
      <c r="R267" s="190"/>
      <c r="S267" s="578"/>
      <c r="T267" s="439"/>
      <c r="U267" s="551"/>
      <c r="V267" s="551"/>
      <c r="W267" s="551"/>
      <c r="X267" s="551"/>
      <c r="Y267" s="551"/>
      <c r="Z267" s="551"/>
      <c r="AA267" s="551"/>
      <c r="AB267" s="551"/>
      <c r="AC267" s="551"/>
      <c r="AD267" s="551"/>
      <c r="AE267" s="551"/>
      <c r="AF267" s="477"/>
      <c r="AG267" s="478"/>
      <c r="AH267" s="478"/>
      <c r="AI267" s="478"/>
      <c r="AJ267" s="478"/>
      <c r="AK267" s="638"/>
      <c r="AL267" s="478"/>
      <c r="AM267" s="478"/>
      <c r="AN267" s="478"/>
      <c r="AO267" s="478"/>
      <c r="AP267" s="478"/>
      <c r="AQ267" s="478"/>
      <c r="AR267" s="478"/>
      <c r="AS267" s="479"/>
      <c r="AT267" s="478"/>
      <c r="AU267" s="478"/>
      <c r="AV267" s="478"/>
      <c r="AW267" s="478"/>
      <c r="AX267" s="478"/>
      <c r="AY267" s="478"/>
      <c r="AZ267" s="478"/>
      <c r="BA267" s="478"/>
      <c r="BB267" s="478"/>
      <c r="BC267" s="478"/>
      <c r="BD267" s="478"/>
      <c r="BE267" s="478"/>
      <c r="BF267" s="552"/>
      <c r="BG267" s="553"/>
      <c r="BH267" s="554"/>
      <c r="BI267" s="555"/>
      <c r="BJ267" s="501"/>
      <c r="BK267" s="769"/>
      <c r="BL267" s="556"/>
      <c r="BM267" s="557"/>
      <c r="BN267" s="556"/>
      <c r="BO267" s="672"/>
      <c r="BP267" s="556"/>
      <c r="BQ267" s="556"/>
      <c r="BR267" s="556"/>
      <c r="BS267" s="672"/>
      <c r="BT267" s="556"/>
      <c r="BU267" s="556"/>
      <c r="BV267" s="556"/>
      <c r="BW267" s="672"/>
      <c r="BX267" s="556"/>
      <c r="BY267" s="556"/>
      <c r="BZ267" s="556"/>
      <c r="CA267" s="672"/>
      <c r="CB267" s="556"/>
      <c r="CC267" s="556"/>
      <c r="CD267" s="556"/>
      <c r="CE267" s="672"/>
      <c r="CF267" s="556"/>
      <c r="CG267" s="556"/>
      <c r="CH267" s="556"/>
      <c r="CI267" s="672"/>
      <c r="CJ267" s="556"/>
      <c r="CK267" s="556"/>
      <c r="CL267" s="556"/>
      <c r="CM267" s="672"/>
      <c r="CN267" s="556"/>
      <c r="CO267" s="556"/>
      <c r="CP267" s="556"/>
      <c r="CQ267" s="672"/>
      <c r="CR267" s="556"/>
      <c r="CS267" s="556"/>
      <c r="CT267" s="556"/>
      <c r="CU267" s="557"/>
      <c r="CV267" s="557"/>
      <c r="CW267" s="557"/>
      <c r="CX267" s="557"/>
      <c r="CY267" s="557"/>
      <c r="CZ267" s="557"/>
      <c r="DA267" s="557"/>
      <c r="DB267" s="557"/>
      <c r="DC267" s="557"/>
      <c r="DD267" s="557"/>
      <c r="DE267" s="557"/>
    </row>
    <row r="268" spans="1:127" s="558" customFormat="1" ht="24.75" customHeight="1" x14ac:dyDescent="0.2">
      <c r="A268" s="546"/>
      <c r="B268" s="235" t="s">
        <v>154</v>
      </c>
      <c r="C268" s="547" t="s">
        <v>236</v>
      </c>
      <c r="D268" s="436">
        <v>1</v>
      </c>
      <c r="E268" s="436">
        <v>1</v>
      </c>
      <c r="F268" s="549"/>
      <c r="G268" s="632"/>
      <c r="H268" s="549"/>
      <c r="I268" s="788"/>
      <c r="J268" s="788"/>
      <c r="K268" s="549"/>
      <c r="L268" s="549"/>
      <c r="M268" s="549"/>
      <c r="N268" s="549"/>
      <c r="O268" s="549"/>
      <c r="P268" s="549"/>
      <c r="Q268" s="550">
        <f>SUM(E268:P268)</f>
        <v>1</v>
      </c>
      <c r="R268" s="190" t="s">
        <v>71</v>
      </c>
      <c r="S268" s="578">
        <v>5304000</v>
      </c>
      <c r="T268" s="439">
        <v>5100000</v>
      </c>
      <c r="U268" s="551"/>
      <c r="V268" s="551"/>
      <c r="W268" s="551"/>
      <c r="X268" s="551"/>
      <c r="Y268" s="551"/>
      <c r="Z268" s="551"/>
      <c r="AA268" s="551"/>
      <c r="AB268" s="551"/>
      <c r="AC268" s="551"/>
      <c r="AD268" s="551"/>
      <c r="AE268" s="551"/>
      <c r="AF268" s="477">
        <f>SUM(Q268*S268)</f>
        <v>5304000</v>
      </c>
      <c r="AG268" s="478">
        <f t="shared" ref="AG268:AR268" si="427">T268*E268</f>
        <v>5100000</v>
      </c>
      <c r="AH268" s="478">
        <f t="shared" si="427"/>
        <v>0</v>
      </c>
      <c r="AI268" s="478">
        <f t="shared" si="427"/>
        <v>0</v>
      </c>
      <c r="AJ268" s="478">
        <f t="shared" si="427"/>
        <v>0</v>
      </c>
      <c r="AK268" s="638">
        <f t="shared" si="427"/>
        <v>0</v>
      </c>
      <c r="AL268" s="478">
        <f t="shared" si="427"/>
        <v>0</v>
      </c>
      <c r="AM268" s="478">
        <f t="shared" si="427"/>
        <v>0</v>
      </c>
      <c r="AN268" s="478">
        <f t="shared" si="427"/>
        <v>0</v>
      </c>
      <c r="AO268" s="478">
        <f t="shared" si="427"/>
        <v>0</v>
      </c>
      <c r="AP268" s="478">
        <f t="shared" si="427"/>
        <v>0</v>
      </c>
      <c r="AQ268" s="478">
        <f t="shared" si="427"/>
        <v>0</v>
      </c>
      <c r="AR268" s="478">
        <f t="shared" si="427"/>
        <v>0</v>
      </c>
      <c r="AS268" s="479">
        <f>SUM(AG268:AR268)</f>
        <v>5100000</v>
      </c>
      <c r="AT268" s="478">
        <f>SUM(AG268*4%)</f>
        <v>204000</v>
      </c>
      <c r="AU268" s="478">
        <f t="shared" ref="AU268" si="428">SUM(AH268*14%)</f>
        <v>0</v>
      </c>
      <c r="AV268" s="478">
        <f t="shared" ref="AV268" si="429">SUM(AI268*14%)</f>
        <v>0</v>
      </c>
      <c r="AW268" s="478">
        <f t="shared" ref="AW268" si="430">SUM(AJ268*14%)</f>
        <v>0</v>
      </c>
      <c r="AX268" s="478">
        <f t="shared" ref="AX268" si="431">SUM(AK268*14%)</f>
        <v>0</v>
      </c>
      <c r="AY268" s="478">
        <f t="shared" ref="AY268" si="432">SUM(AL268*14%)</f>
        <v>0</v>
      </c>
      <c r="AZ268" s="478">
        <f t="shared" ref="AZ268" si="433">SUM(AM268*14%)</f>
        <v>0</v>
      </c>
      <c r="BA268" s="478">
        <f t="shared" ref="BA268" si="434">SUM(AN268*14%)</f>
        <v>0</v>
      </c>
      <c r="BB268" s="478">
        <f t="shared" ref="BB268" si="435">SUM(AO268*14%)</f>
        <v>0</v>
      </c>
      <c r="BC268" s="478">
        <f t="shared" ref="BC268" si="436">SUM(AP268*14%)</f>
        <v>0</v>
      </c>
      <c r="BD268" s="478">
        <f t="shared" ref="BD268" si="437">SUM(AQ268*14%)</f>
        <v>0</v>
      </c>
      <c r="BE268" s="478">
        <f t="shared" ref="BE268" si="438">SUM(AR268*14%)</f>
        <v>0</v>
      </c>
      <c r="BF268" s="552">
        <f>SUM(AT268:BE268)</f>
        <v>204000</v>
      </c>
      <c r="BG268" s="553">
        <f>AF268-AS268-BF268</f>
        <v>0</v>
      </c>
      <c r="BH268" s="554">
        <f>S268*D268</f>
        <v>5304000</v>
      </c>
      <c r="BI268" s="555">
        <f>BH268-AS268-BF268</f>
        <v>0</v>
      </c>
      <c r="BJ268" s="483">
        <f>SUM(Q268/D268)</f>
        <v>1</v>
      </c>
      <c r="BK268" s="769">
        <v>1</v>
      </c>
      <c r="BL268" s="556"/>
      <c r="BM268" s="557"/>
      <c r="BN268" s="556"/>
      <c r="BO268" s="672"/>
      <c r="BP268" s="556"/>
      <c r="BQ268" s="556"/>
      <c r="BR268" s="556"/>
      <c r="BS268" s="672"/>
      <c r="BT268" s="556"/>
      <c r="BU268" s="556"/>
      <c r="BV268" s="556"/>
      <c r="BW268" s="672"/>
      <c r="BX268" s="556"/>
      <c r="BY268" s="556"/>
      <c r="BZ268" s="556"/>
      <c r="CA268" s="672"/>
      <c r="CB268" s="556"/>
      <c r="CC268" s="556"/>
      <c r="CD268" s="556"/>
      <c r="CE268" s="672"/>
      <c r="CF268" s="556"/>
      <c r="CG268" s="556"/>
      <c r="CH268" s="556"/>
      <c r="CI268" s="672"/>
      <c r="CJ268" s="556"/>
      <c r="CK268" s="556"/>
      <c r="CL268" s="556"/>
      <c r="CM268" s="672"/>
      <c r="CN268" s="556"/>
      <c r="CO268" s="556"/>
      <c r="CP268" s="556"/>
      <c r="CQ268" s="672"/>
      <c r="CR268" s="556"/>
      <c r="CS268" s="556"/>
      <c r="CT268" s="556"/>
      <c r="CU268" s="557"/>
      <c r="CV268" s="557"/>
      <c r="CW268" s="557"/>
      <c r="CX268" s="557"/>
      <c r="CY268" s="557"/>
      <c r="CZ268" s="557"/>
      <c r="DA268" s="557"/>
      <c r="DB268" s="557"/>
      <c r="DC268" s="557"/>
      <c r="DD268" s="557"/>
      <c r="DE268" s="557"/>
    </row>
    <row r="269" spans="1:127" s="558" customFormat="1" ht="24.75" customHeight="1" x14ac:dyDescent="0.2">
      <c r="A269" s="546">
        <v>2</v>
      </c>
      <c r="B269" s="235" t="s">
        <v>598</v>
      </c>
      <c r="C269" s="547"/>
      <c r="D269" s="436"/>
      <c r="E269" s="436"/>
      <c r="F269" s="549"/>
      <c r="G269" s="632"/>
      <c r="H269" s="549"/>
      <c r="I269" s="788"/>
      <c r="J269" s="788"/>
      <c r="K269" s="549"/>
      <c r="L269" s="549"/>
      <c r="M269" s="549"/>
      <c r="N269" s="549"/>
      <c r="O269" s="549"/>
      <c r="P269" s="549"/>
      <c r="Q269" s="550"/>
      <c r="R269" s="190"/>
      <c r="S269" s="578"/>
      <c r="T269" s="439"/>
      <c r="U269" s="551"/>
      <c r="V269" s="551"/>
      <c r="W269" s="551"/>
      <c r="X269" s="551"/>
      <c r="Y269" s="551"/>
      <c r="Z269" s="551"/>
      <c r="AA269" s="551"/>
      <c r="AB269" s="551"/>
      <c r="AC269" s="551"/>
      <c r="AD269" s="551"/>
      <c r="AE269" s="551"/>
      <c r="AF269" s="477"/>
      <c r="AG269" s="478"/>
      <c r="AH269" s="478"/>
      <c r="AI269" s="478"/>
      <c r="AJ269" s="478"/>
      <c r="AK269" s="638"/>
      <c r="AL269" s="478"/>
      <c r="AM269" s="478"/>
      <c r="AN269" s="478"/>
      <c r="AO269" s="478"/>
      <c r="AP269" s="478"/>
      <c r="AQ269" s="478"/>
      <c r="AR269" s="478"/>
      <c r="AS269" s="479"/>
      <c r="AT269" s="478"/>
      <c r="AU269" s="478"/>
      <c r="AV269" s="478"/>
      <c r="AW269" s="478"/>
      <c r="AX269" s="478"/>
      <c r="AY269" s="478"/>
      <c r="AZ269" s="478"/>
      <c r="BA269" s="478"/>
      <c r="BB269" s="478"/>
      <c r="BC269" s="478"/>
      <c r="BD269" s="478"/>
      <c r="BE269" s="478"/>
      <c r="BF269" s="552"/>
      <c r="BG269" s="553"/>
      <c r="BH269" s="554"/>
      <c r="BI269" s="555"/>
      <c r="BJ269" s="483"/>
      <c r="BK269" s="769"/>
      <c r="BL269" s="556"/>
      <c r="BM269" s="557"/>
      <c r="BN269" s="556"/>
      <c r="BO269" s="672"/>
      <c r="BP269" s="556"/>
      <c r="BQ269" s="556"/>
      <c r="BR269" s="556"/>
      <c r="BS269" s="672"/>
      <c r="BT269" s="556"/>
      <c r="BU269" s="556"/>
      <c r="BV269" s="556"/>
      <c r="BW269" s="672"/>
      <c r="BX269" s="556"/>
      <c r="BY269" s="556"/>
      <c r="BZ269" s="556"/>
      <c r="CA269" s="672"/>
      <c r="CB269" s="556"/>
      <c r="CC269" s="556"/>
      <c r="CD269" s="556"/>
      <c r="CE269" s="672"/>
      <c r="CF269" s="556"/>
      <c r="CG269" s="556"/>
      <c r="CH269" s="556"/>
      <c r="CI269" s="672"/>
      <c r="CJ269" s="556"/>
      <c r="CK269" s="556"/>
      <c r="CL269" s="556"/>
      <c r="CM269" s="672"/>
      <c r="CN269" s="556"/>
      <c r="CO269" s="556"/>
      <c r="CP269" s="556"/>
      <c r="CQ269" s="672"/>
      <c r="CR269" s="556"/>
      <c r="CS269" s="556"/>
      <c r="CT269" s="556"/>
      <c r="CU269" s="557"/>
      <c r="CV269" s="557"/>
      <c r="CW269" s="557"/>
      <c r="CX269" s="557"/>
      <c r="CY269" s="557"/>
      <c r="CZ269" s="557"/>
      <c r="DA269" s="557"/>
      <c r="DB269" s="557"/>
      <c r="DC269" s="557"/>
      <c r="DD269" s="557"/>
      <c r="DE269" s="557"/>
    </row>
    <row r="270" spans="1:127" s="558" customFormat="1" ht="24.75" customHeight="1" x14ac:dyDescent="0.2">
      <c r="A270" s="546"/>
      <c r="B270" s="235" t="s">
        <v>596</v>
      </c>
      <c r="C270" s="547" t="s">
        <v>236</v>
      </c>
      <c r="D270" s="436">
        <v>1</v>
      </c>
      <c r="E270" s="436">
        <v>1</v>
      </c>
      <c r="F270" s="549"/>
      <c r="G270" s="632"/>
      <c r="H270" s="549"/>
      <c r="I270" s="788"/>
      <c r="J270" s="788"/>
      <c r="K270" s="549"/>
      <c r="L270" s="549"/>
      <c r="M270" s="549"/>
      <c r="N270" s="549"/>
      <c r="O270" s="549"/>
      <c r="P270" s="549"/>
      <c r="Q270" s="550">
        <f t="shared" ref="Q270:Q298" si="439">SUM(E270:P270)</f>
        <v>1</v>
      </c>
      <c r="R270" s="190" t="s">
        <v>71</v>
      </c>
      <c r="S270" s="578">
        <v>686400</v>
      </c>
      <c r="T270" s="439">
        <v>660000</v>
      </c>
      <c r="U270" s="551"/>
      <c r="V270" s="551"/>
      <c r="W270" s="551"/>
      <c r="X270" s="551"/>
      <c r="Y270" s="551"/>
      <c r="Z270" s="551"/>
      <c r="AA270" s="551"/>
      <c r="AB270" s="551"/>
      <c r="AC270" s="551"/>
      <c r="AD270" s="551"/>
      <c r="AE270" s="551"/>
      <c r="AF270" s="477">
        <f t="shared" ref="AF270:AF276" si="440">SUM(Q270*S270)</f>
        <v>686400</v>
      </c>
      <c r="AG270" s="478">
        <f t="shared" ref="AG270:AR270" si="441">T270*E270</f>
        <v>660000</v>
      </c>
      <c r="AH270" s="478">
        <f t="shared" si="441"/>
        <v>0</v>
      </c>
      <c r="AI270" s="478">
        <f t="shared" si="441"/>
        <v>0</v>
      </c>
      <c r="AJ270" s="478">
        <f t="shared" si="441"/>
        <v>0</v>
      </c>
      <c r="AK270" s="638">
        <f t="shared" si="441"/>
        <v>0</v>
      </c>
      <c r="AL270" s="478">
        <f t="shared" si="441"/>
        <v>0</v>
      </c>
      <c r="AM270" s="478">
        <f t="shared" si="441"/>
        <v>0</v>
      </c>
      <c r="AN270" s="478">
        <f t="shared" si="441"/>
        <v>0</v>
      </c>
      <c r="AO270" s="478">
        <f t="shared" si="441"/>
        <v>0</v>
      </c>
      <c r="AP270" s="478">
        <f t="shared" si="441"/>
        <v>0</v>
      </c>
      <c r="AQ270" s="478">
        <f t="shared" si="441"/>
        <v>0</v>
      </c>
      <c r="AR270" s="478">
        <f t="shared" si="441"/>
        <v>0</v>
      </c>
      <c r="AS270" s="479">
        <f>SUM(AG270:AR270)</f>
        <v>660000</v>
      </c>
      <c r="AT270" s="478">
        <f>SUM(AG270*4%)</f>
        <v>26400</v>
      </c>
      <c r="AU270" s="478">
        <f t="shared" ref="AU270" si="442">SUM(AH270*14%)</f>
        <v>0</v>
      </c>
      <c r="AV270" s="478">
        <f t="shared" ref="AV270" si="443">SUM(AI270*14%)</f>
        <v>0</v>
      </c>
      <c r="AW270" s="478">
        <f t="shared" ref="AW270" si="444">SUM(AJ270*14%)</f>
        <v>0</v>
      </c>
      <c r="AX270" s="478">
        <f t="shared" ref="AX270" si="445">SUM(AK270*14%)</f>
        <v>0</v>
      </c>
      <c r="AY270" s="478">
        <f t="shared" ref="AY270" si="446">SUM(AL270*14%)</f>
        <v>0</v>
      </c>
      <c r="AZ270" s="478">
        <f t="shared" ref="AZ270" si="447">SUM(AM270*14%)</f>
        <v>0</v>
      </c>
      <c r="BA270" s="478">
        <f t="shared" ref="BA270" si="448">SUM(AN270*14%)</f>
        <v>0</v>
      </c>
      <c r="BB270" s="478">
        <f t="shared" ref="BB270" si="449">SUM(AO270*14%)</f>
        <v>0</v>
      </c>
      <c r="BC270" s="478">
        <f t="shared" ref="BC270" si="450">SUM(AP270*14%)</f>
        <v>0</v>
      </c>
      <c r="BD270" s="478">
        <f t="shared" ref="BD270" si="451">SUM(AQ270*14%)</f>
        <v>0</v>
      </c>
      <c r="BE270" s="478">
        <f t="shared" ref="BE270" si="452">SUM(AR270*14%)</f>
        <v>0</v>
      </c>
      <c r="BF270" s="552">
        <f>SUM(AT270:BE270)</f>
        <v>26400</v>
      </c>
      <c r="BG270" s="553">
        <f>AF270-AS270-BF270</f>
        <v>0</v>
      </c>
      <c r="BH270" s="554">
        <f>S270*D270</f>
        <v>686400</v>
      </c>
      <c r="BI270" s="555">
        <f>BH270-AS270-BF270</f>
        <v>0</v>
      </c>
      <c r="BJ270" s="501">
        <f t="shared" ref="BJ270:BJ298" si="453">SUM(Q270/D270)</f>
        <v>1</v>
      </c>
      <c r="BK270" s="769">
        <v>2</v>
      </c>
      <c r="BL270" s="556"/>
      <c r="BM270" s="557"/>
      <c r="BN270" s="556"/>
      <c r="BO270" s="672"/>
      <c r="BP270" s="556"/>
      <c r="BQ270" s="556"/>
      <c r="BR270" s="556"/>
      <c r="BS270" s="672"/>
      <c r="BT270" s="556"/>
      <c r="BU270" s="556"/>
      <c r="BV270" s="556"/>
      <c r="BW270" s="672"/>
      <c r="BX270" s="556"/>
      <c r="BY270" s="556"/>
      <c r="BZ270" s="556"/>
      <c r="CA270" s="672"/>
      <c r="CB270" s="556"/>
      <c r="CC270" s="556"/>
      <c r="CD270" s="556"/>
      <c r="CE270" s="672"/>
      <c r="CF270" s="556"/>
      <c r="CG270" s="556"/>
      <c r="CH270" s="556"/>
      <c r="CI270" s="672"/>
      <c r="CJ270" s="556"/>
      <c r="CK270" s="556"/>
      <c r="CL270" s="556"/>
      <c r="CM270" s="672"/>
      <c r="CN270" s="556"/>
      <c r="CO270" s="556"/>
      <c r="CP270" s="556"/>
      <c r="CQ270" s="672"/>
      <c r="CR270" s="556"/>
      <c r="CS270" s="556"/>
      <c r="CT270" s="556"/>
      <c r="CU270" s="557"/>
      <c r="CV270" s="557"/>
      <c r="CW270" s="557"/>
      <c r="CX270" s="557"/>
      <c r="CY270" s="557"/>
      <c r="CZ270" s="557"/>
      <c r="DA270" s="557"/>
      <c r="DB270" s="557"/>
      <c r="DC270" s="557"/>
      <c r="DD270" s="557"/>
      <c r="DE270" s="557"/>
    </row>
    <row r="271" spans="1:127" s="558" customFormat="1" ht="24.75" customHeight="1" x14ac:dyDescent="0.2">
      <c r="A271" s="546">
        <v>3</v>
      </c>
      <c r="B271" s="235" t="s">
        <v>599</v>
      </c>
      <c r="C271" s="547" t="s">
        <v>236</v>
      </c>
      <c r="D271" s="436">
        <v>1</v>
      </c>
      <c r="E271" s="436">
        <v>1</v>
      </c>
      <c r="F271" s="549"/>
      <c r="G271" s="632"/>
      <c r="H271" s="549"/>
      <c r="I271" s="788"/>
      <c r="J271" s="788"/>
      <c r="K271" s="549"/>
      <c r="L271" s="549"/>
      <c r="M271" s="549"/>
      <c r="N271" s="549"/>
      <c r="O271" s="549"/>
      <c r="P271" s="549"/>
      <c r="Q271" s="550">
        <f t="shared" si="439"/>
        <v>1</v>
      </c>
      <c r="R271" s="190" t="s">
        <v>53</v>
      </c>
      <c r="S271" s="578">
        <v>1500000</v>
      </c>
      <c r="T271" s="578">
        <v>1500000</v>
      </c>
      <c r="U271" s="551"/>
      <c r="V271" s="551"/>
      <c r="W271" s="551"/>
      <c r="X271" s="551"/>
      <c r="Y271" s="551"/>
      <c r="Z271" s="551"/>
      <c r="AA271" s="551"/>
      <c r="AB271" s="551"/>
      <c r="AC271" s="551"/>
      <c r="AD271" s="551"/>
      <c r="AE271" s="551"/>
      <c r="AF271" s="477">
        <f t="shared" si="440"/>
        <v>1500000</v>
      </c>
      <c r="AG271" s="478">
        <f t="shared" ref="AG271:AG298" si="454">T271*E271</f>
        <v>1500000</v>
      </c>
      <c r="AH271" s="478">
        <f t="shared" ref="AH271:AH298" si="455">U271*F271</f>
        <v>0</v>
      </c>
      <c r="AI271" s="478">
        <f t="shared" ref="AI271:AI298" si="456">V271*G271</f>
        <v>0</v>
      </c>
      <c r="AJ271" s="478">
        <f t="shared" ref="AJ271:AJ298" si="457">W271*H271</f>
        <v>0</v>
      </c>
      <c r="AK271" s="638">
        <f t="shared" ref="AK271:AK298" si="458">X271*I271</f>
        <v>0</v>
      </c>
      <c r="AL271" s="478">
        <f t="shared" ref="AL271:AL298" si="459">Y271*J271</f>
        <v>0</v>
      </c>
      <c r="AM271" s="478">
        <f t="shared" ref="AM271:AM298" si="460">Z271*K271</f>
        <v>0</v>
      </c>
      <c r="AN271" s="478">
        <f t="shared" ref="AN271:AN298" si="461">AA271*L271</f>
        <v>0</v>
      </c>
      <c r="AO271" s="478">
        <f t="shared" ref="AO271:AO298" si="462">AB271*M271</f>
        <v>0</v>
      </c>
      <c r="AP271" s="478">
        <f t="shared" ref="AP271:AP298" si="463">AC271*N271</f>
        <v>0</v>
      </c>
      <c r="AQ271" s="478">
        <f t="shared" ref="AQ271:AQ298" si="464">AD271*O271</f>
        <v>0</v>
      </c>
      <c r="AR271" s="478">
        <f t="shared" ref="AR271:AR298" si="465">AE271*P271</f>
        <v>0</v>
      </c>
      <c r="AS271" s="479">
        <f t="shared" ref="AS271:AS298" si="466">SUM(AG271:AR271)</f>
        <v>1500000</v>
      </c>
      <c r="AT271" s="478"/>
      <c r="AU271" s="478">
        <f t="shared" ref="AU271" si="467">SUM(AH271*14%)</f>
        <v>0</v>
      </c>
      <c r="AV271" s="478">
        <f t="shared" ref="AV271:AV273" si="468">SUM(AI271*14%)</f>
        <v>0</v>
      </c>
      <c r="AW271" s="478">
        <f t="shared" ref="AW271:AW298" si="469">SUM(AJ271*14%)</f>
        <v>0</v>
      </c>
      <c r="AX271" s="478">
        <f t="shared" ref="AX271:AX273" si="470">SUM(AK271*14%)</f>
        <v>0</v>
      </c>
      <c r="AY271" s="478">
        <f t="shared" ref="AY271:AY273" si="471">SUM(AL271*14%)</f>
        <v>0</v>
      </c>
      <c r="AZ271" s="478">
        <f t="shared" ref="AZ271:AZ273" si="472">SUM(AM271*14%)</f>
        <v>0</v>
      </c>
      <c r="BA271" s="478">
        <f t="shared" ref="BA271:BA273" si="473">SUM(AN271*14%)</f>
        <v>0</v>
      </c>
      <c r="BB271" s="478">
        <f t="shared" ref="BB271:BB273" si="474">SUM(AO271*14%)</f>
        <v>0</v>
      </c>
      <c r="BC271" s="478">
        <f t="shared" ref="BC271:BC273" si="475">SUM(AP271*14%)</f>
        <v>0</v>
      </c>
      <c r="BD271" s="478">
        <f t="shared" ref="BD271:BD298" si="476">SUM(AQ271*14%)</f>
        <v>0</v>
      </c>
      <c r="BE271" s="478">
        <f t="shared" ref="BE271:BE273" si="477">SUM(AR271*14%)</f>
        <v>0</v>
      </c>
      <c r="BF271" s="552">
        <f t="shared" ref="BF271:BF298" si="478">SUM(AT271:BE271)</f>
        <v>0</v>
      </c>
      <c r="BG271" s="553">
        <f>AF271-AS271-BF271</f>
        <v>0</v>
      </c>
      <c r="BH271" s="554">
        <f t="shared" ref="BH271:BH298" si="479">S271*D271</f>
        <v>1500000</v>
      </c>
      <c r="BI271" s="555">
        <f t="shared" ref="BI271:BI298" si="480">BH271-AS271-BF271</f>
        <v>0</v>
      </c>
      <c r="BJ271" s="501">
        <f t="shared" si="453"/>
        <v>1</v>
      </c>
      <c r="BK271" s="769">
        <f t="shared" ref="BK271:BK293" si="481">BK270+1</f>
        <v>3</v>
      </c>
      <c r="BL271" s="556"/>
      <c r="BM271" s="557"/>
      <c r="BN271" s="556"/>
      <c r="BO271" s="672"/>
      <c r="BP271" s="556"/>
      <c r="BQ271" s="556"/>
      <c r="BR271" s="556"/>
      <c r="BS271" s="672"/>
      <c r="BT271" s="556"/>
      <c r="BU271" s="556"/>
      <c r="BV271" s="556"/>
      <c r="BW271" s="672"/>
      <c r="BX271" s="556"/>
      <c r="BY271" s="556"/>
      <c r="BZ271" s="556"/>
      <c r="CA271" s="672"/>
      <c r="CB271" s="556"/>
      <c r="CC271" s="556"/>
      <c r="CD271" s="556"/>
      <c r="CE271" s="672"/>
      <c r="CF271" s="556"/>
      <c r="CG271" s="556"/>
      <c r="CH271" s="556"/>
      <c r="CI271" s="672"/>
      <c r="CJ271" s="556"/>
      <c r="CK271" s="556"/>
      <c r="CL271" s="556"/>
      <c r="CM271" s="672"/>
      <c r="CN271" s="556"/>
      <c r="CO271" s="556"/>
      <c r="CP271" s="556"/>
      <c r="CQ271" s="672"/>
      <c r="CR271" s="556"/>
      <c r="CS271" s="556"/>
      <c r="CT271" s="556"/>
      <c r="CU271" s="557"/>
      <c r="CV271" s="557"/>
      <c r="CW271" s="557"/>
      <c r="CX271" s="557"/>
      <c r="CY271" s="557"/>
      <c r="CZ271" s="557"/>
      <c r="DA271" s="557"/>
      <c r="DB271" s="557"/>
      <c r="DC271" s="557"/>
      <c r="DD271" s="557"/>
      <c r="DE271" s="557"/>
    </row>
    <row r="272" spans="1:127" s="558" customFormat="1" ht="24.75" customHeight="1" x14ac:dyDescent="0.2">
      <c r="A272" s="546">
        <v>4</v>
      </c>
      <c r="B272" s="235" t="s">
        <v>621</v>
      </c>
      <c r="C272" s="547" t="s">
        <v>236</v>
      </c>
      <c r="D272" s="436">
        <v>1</v>
      </c>
      <c r="E272" s="436"/>
      <c r="F272" s="436">
        <v>1</v>
      </c>
      <c r="G272" s="632"/>
      <c r="H272" s="549"/>
      <c r="I272" s="788"/>
      <c r="J272" s="788"/>
      <c r="K272" s="549"/>
      <c r="L272" s="549"/>
      <c r="M272" s="549"/>
      <c r="N272" s="549"/>
      <c r="O272" s="549"/>
      <c r="P272" s="549"/>
      <c r="Q272" s="550">
        <f t="shared" si="439"/>
        <v>1</v>
      </c>
      <c r="R272" s="190" t="s">
        <v>53</v>
      </c>
      <c r="S272" s="578">
        <v>1000000</v>
      </c>
      <c r="T272" s="578"/>
      <c r="U272" s="578">
        <v>1000000</v>
      </c>
      <c r="V272" s="551"/>
      <c r="W272" s="551"/>
      <c r="X272" s="551"/>
      <c r="Y272" s="551"/>
      <c r="Z272" s="551"/>
      <c r="AA272" s="551"/>
      <c r="AB272" s="551"/>
      <c r="AC272" s="551"/>
      <c r="AD272" s="551"/>
      <c r="AE272" s="551"/>
      <c r="AF272" s="477">
        <f t="shared" si="440"/>
        <v>1000000</v>
      </c>
      <c r="AG272" s="478">
        <f t="shared" si="454"/>
        <v>0</v>
      </c>
      <c r="AH272" s="478">
        <f t="shared" si="455"/>
        <v>1000000</v>
      </c>
      <c r="AI272" s="478">
        <f t="shared" si="456"/>
        <v>0</v>
      </c>
      <c r="AJ272" s="478">
        <f t="shared" si="457"/>
        <v>0</v>
      </c>
      <c r="AK272" s="638">
        <f t="shared" si="458"/>
        <v>0</v>
      </c>
      <c r="AL272" s="478">
        <f t="shared" si="459"/>
        <v>0</v>
      </c>
      <c r="AM272" s="478">
        <f t="shared" si="460"/>
        <v>0</v>
      </c>
      <c r="AN272" s="478">
        <f t="shared" si="461"/>
        <v>0</v>
      </c>
      <c r="AO272" s="478">
        <f t="shared" si="462"/>
        <v>0</v>
      </c>
      <c r="AP272" s="478">
        <f t="shared" si="463"/>
        <v>0</v>
      </c>
      <c r="AQ272" s="478">
        <f t="shared" si="464"/>
        <v>0</v>
      </c>
      <c r="AR272" s="478">
        <f t="shared" si="465"/>
        <v>0</v>
      </c>
      <c r="AS272" s="479">
        <f t="shared" si="466"/>
        <v>1000000</v>
      </c>
      <c r="AT272" s="478">
        <f t="shared" ref="AT272:AT298" si="482">SUM(AG272*4%)</f>
        <v>0</v>
      </c>
      <c r="AU272" s="478"/>
      <c r="AV272" s="478">
        <f t="shared" si="468"/>
        <v>0</v>
      </c>
      <c r="AW272" s="478">
        <f t="shared" si="469"/>
        <v>0</v>
      </c>
      <c r="AX272" s="478">
        <f t="shared" si="470"/>
        <v>0</v>
      </c>
      <c r="AY272" s="478">
        <f t="shared" si="471"/>
        <v>0</v>
      </c>
      <c r="AZ272" s="478">
        <f t="shared" si="472"/>
        <v>0</v>
      </c>
      <c r="BA272" s="478">
        <f t="shared" si="473"/>
        <v>0</v>
      </c>
      <c r="BB272" s="478">
        <f t="shared" si="474"/>
        <v>0</v>
      </c>
      <c r="BC272" s="478">
        <f t="shared" si="475"/>
        <v>0</v>
      </c>
      <c r="BD272" s="478">
        <f t="shared" si="476"/>
        <v>0</v>
      </c>
      <c r="BE272" s="478">
        <f t="shared" si="477"/>
        <v>0</v>
      </c>
      <c r="BF272" s="552">
        <f t="shared" si="478"/>
        <v>0</v>
      </c>
      <c r="BG272" s="553">
        <f t="shared" ref="BG272:BG298" si="483">AF272-AS272-BF272</f>
        <v>0</v>
      </c>
      <c r="BH272" s="554">
        <f t="shared" si="479"/>
        <v>1000000</v>
      </c>
      <c r="BI272" s="555">
        <f t="shared" si="480"/>
        <v>0</v>
      </c>
      <c r="BJ272" s="501">
        <f t="shared" si="453"/>
        <v>1</v>
      </c>
      <c r="BK272" s="769">
        <v>4</v>
      </c>
      <c r="BL272" s="556"/>
      <c r="BM272" s="557"/>
      <c r="BN272" s="556"/>
      <c r="BO272" s="672"/>
      <c r="BP272" s="556"/>
      <c r="BQ272" s="556"/>
      <c r="BR272" s="556"/>
      <c r="BS272" s="672"/>
      <c r="BT272" s="556"/>
      <c r="BU272" s="556"/>
      <c r="BV272" s="556"/>
      <c r="BW272" s="672"/>
      <c r="BX272" s="556"/>
      <c r="BY272" s="556"/>
      <c r="BZ272" s="556"/>
      <c r="CA272" s="672"/>
      <c r="CB272" s="556"/>
      <c r="CC272" s="556"/>
      <c r="CD272" s="556"/>
      <c r="CE272" s="672"/>
      <c r="CF272" s="556"/>
      <c r="CG272" s="556"/>
      <c r="CH272" s="556"/>
      <c r="CI272" s="672"/>
      <c r="CJ272" s="556"/>
      <c r="CK272" s="556"/>
      <c r="CL272" s="556"/>
      <c r="CM272" s="672"/>
      <c r="CN272" s="556"/>
      <c r="CO272" s="556"/>
      <c r="CP272" s="556"/>
      <c r="CQ272" s="672"/>
      <c r="CR272" s="556"/>
      <c r="CS272" s="556"/>
      <c r="CT272" s="556"/>
      <c r="CU272" s="557"/>
      <c r="CV272" s="557"/>
      <c r="CW272" s="557"/>
      <c r="CX272" s="557"/>
      <c r="CY272" s="557"/>
      <c r="CZ272" s="557"/>
      <c r="DA272" s="557"/>
      <c r="DB272" s="557"/>
      <c r="DC272" s="557"/>
      <c r="DD272" s="557"/>
      <c r="DE272" s="557"/>
    </row>
    <row r="273" spans="1:109" s="558" customFormat="1" ht="24.75" customHeight="1" x14ac:dyDescent="0.2">
      <c r="A273" s="546">
        <v>5</v>
      </c>
      <c r="B273" s="235" t="s">
        <v>622</v>
      </c>
      <c r="C273" s="547" t="s">
        <v>236</v>
      </c>
      <c r="D273" s="436">
        <v>1</v>
      </c>
      <c r="E273" s="436"/>
      <c r="F273" s="436">
        <v>1</v>
      </c>
      <c r="G273" s="632"/>
      <c r="H273" s="549"/>
      <c r="I273" s="788"/>
      <c r="J273" s="788"/>
      <c r="K273" s="549"/>
      <c r="L273" s="549"/>
      <c r="M273" s="549"/>
      <c r="N273" s="549"/>
      <c r="O273" s="549"/>
      <c r="P273" s="549"/>
      <c r="Q273" s="550">
        <f t="shared" si="439"/>
        <v>1</v>
      </c>
      <c r="R273" s="190" t="s">
        <v>53</v>
      </c>
      <c r="S273" s="578">
        <v>1560000</v>
      </c>
      <c r="T273" s="578"/>
      <c r="U273" s="578">
        <v>1500000</v>
      </c>
      <c r="V273" s="551"/>
      <c r="W273" s="551"/>
      <c r="X273" s="551"/>
      <c r="Y273" s="551"/>
      <c r="Z273" s="551"/>
      <c r="AA273" s="551"/>
      <c r="AB273" s="551"/>
      <c r="AC273" s="551"/>
      <c r="AD273" s="551"/>
      <c r="AE273" s="551"/>
      <c r="AF273" s="477">
        <f t="shared" si="440"/>
        <v>1560000</v>
      </c>
      <c r="AG273" s="478">
        <f t="shared" si="454"/>
        <v>0</v>
      </c>
      <c r="AH273" s="478">
        <f t="shared" si="455"/>
        <v>1500000</v>
      </c>
      <c r="AI273" s="478">
        <f t="shared" si="456"/>
        <v>0</v>
      </c>
      <c r="AJ273" s="478">
        <f t="shared" si="457"/>
        <v>0</v>
      </c>
      <c r="AK273" s="638">
        <f t="shared" si="458"/>
        <v>0</v>
      </c>
      <c r="AL273" s="478">
        <f t="shared" si="459"/>
        <v>0</v>
      </c>
      <c r="AM273" s="478">
        <f t="shared" si="460"/>
        <v>0</v>
      </c>
      <c r="AN273" s="478">
        <f t="shared" si="461"/>
        <v>0</v>
      </c>
      <c r="AO273" s="478">
        <f t="shared" si="462"/>
        <v>0</v>
      </c>
      <c r="AP273" s="478">
        <f t="shared" si="463"/>
        <v>0</v>
      </c>
      <c r="AQ273" s="478">
        <f t="shared" si="464"/>
        <v>0</v>
      </c>
      <c r="AR273" s="478">
        <f t="shared" si="465"/>
        <v>0</v>
      </c>
      <c r="AS273" s="479">
        <f t="shared" si="466"/>
        <v>1500000</v>
      </c>
      <c r="AT273" s="478">
        <f t="shared" si="482"/>
        <v>0</v>
      </c>
      <c r="AU273" s="478">
        <f>SUM(AH273*4%)</f>
        <v>60000</v>
      </c>
      <c r="AV273" s="478">
        <f t="shared" si="468"/>
        <v>0</v>
      </c>
      <c r="AW273" s="478">
        <f t="shared" si="469"/>
        <v>0</v>
      </c>
      <c r="AX273" s="478">
        <f t="shared" si="470"/>
        <v>0</v>
      </c>
      <c r="AY273" s="478">
        <f t="shared" si="471"/>
        <v>0</v>
      </c>
      <c r="AZ273" s="478">
        <f t="shared" si="472"/>
        <v>0</v>
      </c>
      <c r="BA273" s="478">
        <f t="shared" si="473"/>
        <v>0</v>
      </c>
      <c r="BB273" s="478">
        <f t="shared" si="474"/>
        <v>0</v>
      </c>
      <c r="BC273" s="478">
        <f t="shared" si="475"/>
        <v>0</v>
      </c>
      <c r="BD273" s="478">
        <f t="shared" si="476"/>
        <v>0</v>
      </c>
      <c r="BE273" s="478">
        <f t="shared" si="477"/>
        <v>0</v>
      </c>
      <c r="BF273" s="552">
        <f t="shared" si="478"/>
        <v>60000</v>
      </c>
      <c r="BG273" s="553">
        <f t="shared" si="483"/>
        <v>0</v>
      </c>
      <c r="BH273" s="554">
        <f t="shared" si="479"/>
        <v>1560000</v>
      </c>
      <c r="BI273" s="555">
        <f t="shared" si="480"/>
        <v>0</v>
      </c>
      <c r="BJ273" s="501">
        <f t="shared" si="453"/>
        <v>1</v>
      </c>
      <c r="BK273" s="769">
        <f t="shared" si="481"/>
        <v>5</v>
      </c>
      <c r="BL273" s="556"/>
      <c r="BM273" s="557"/>
      <c r="BN273" s="556"/>
      <c r="BO273" s="672"/>
      <c r="BP273" s="556"/>
      <c r="BQ273" s="556"/>
      <c r="BR273" s="556"/>
      <c r="BS273" s="672"/>
      <c r="BT273" s="556"/>
      <c r="BU273" s="556"/>
      <c r="BV273" s="556"/>
      <c r="BW273" s="672"/>
      <c r="BX273" s="556"/>
      <c r="BY273" s="556"/>
      <c r="BZ273" s="556"/>
      <c r="CA273" s="672"/>
      <c r="CB273" s="556"/>
      <c r="CC273" s="556"/>
      <c r="CD273" s="556"/>
      <c r="CE273" s="672"/>
      <c r="CF273" s="556"/>
      <c r="CG273" s="556"/>
      <c r="CH273" s="556"/>
      <c r="CI273" s="672"/>
      <c r="CJ273" s="556"/>
      <c r="CK273" s="556"/>
      <c r="CL273" s="556"/>
      <c r="CM273" s="672"/>
      <c r="CN273" s="556"/>
      <c r="CO273" s="556"/>
      <c r="CP273" s="556"/>
      <c r="CQ273" s="672"/>
      <c r="CR273" s="556"/>
      <c r="CS273" s="556"/>
      <c r="CT273" s="556"/>
      <c r="CU273" s="557"/>
      <c r="CV273" s="557"/>
      <c r="CW273" s="557"/>
      <c r="CX273" s="557"/>
      <c r="CY273" s="557"/>
      <c r="CZ273" s="557"/>
      <c r="DA273" s="557"/>
      <c r="DB273" s="557"/>
      <c r="DC273" s="557"/>
      <c r="DD273" s="557"/>
      <c r="DE273" s="557"/>
    </row>
    <row r="274" spans="1:109" s="558" customFormat="1" ht="24.75" customHeight="1" x14ac:dyDescent="0.2">
      <c r="A274" s="546">
        <v>6</v>
      </c>
      <c r="B274" s="235" t="s">
        <v>623</v>
      </c>
      <c r="C274" s="547" t="s">
        <v>236</v>
      </c>
      <c r="D274" s="436">
        <v>1</v>
      </c>
      <c r="E274" s="436"/>
      <c r="F274" s="549">
        <v>1</v>
      </c>
      <c r="G274" s="632"/>
      <c r="H274" s="549"/>
      <c r="I274" s="788"/>
      <c r="J274" s="788"/>
      <c r="K274" s="549"/>
      <c r="L274" s="549"/>
      <c r="M274" s="549"/>
      <c r="N274" s="549"/>
      <c r="O274" s="549"/>
      <c r="P274" s="549"/>
      <c r="Q274" s="550">
        <f t="shared" si="439"/>
        <v>1</v>
      </c>
      <c r="R274" s="190" t="s">
        <v>53</v>
      </c>
      <c r="S274" s="578">
        <v>200000</v>
      </c>
      <c r="T274" s="578"/>
      <c r="U274" s="578">
        <v>200000</v>
      </c>
      <c r="V274" s="551"/>
      <c r="W274" s="551"/>
      <c r="X274" s="551"/>
      <c r="Y274" s="551"/>
      <c r="Z274" s="551"/>
      <c r="AA274" s="551"/>
      <c r="AB274" s="551"/>
      <c r="AC274" s="551"/>
      <c r="AD274" s="551"/>
      <c r="AE274" s="551"/>
      <c r="AF274" s="477">
        <f t="shared" si="440"/>
        <v>200000</v>
      </c>
      <c r="AG274" s="478">
        <f t="shared" ref="AG274:AG275" si="484">T274*E274</f>
        <v>0</v>
      </c>
      <c r="AH274" s="478">
        <f t="shared" ref="AH274:AH275" si="485">U274*F274</f>
        <v>200000</v>
      </c>
      <c r="AI274" s="478">
        <f t="shared" ref="AI274:AI275" si="486">V274*G274</f>
        <v>0</v>
      </c>
      <c r="AJ274" s="478">
        <f t="shared" ref="AJ274:AJ275" si="487">W274*H274</f>
        <v>0</v>
      </c>
      <c r="AK274" s="638">
        <f t="shared" ref="AK274:AK275" si="488">X274*I274</f>
        <v>0</v>
      </c>
      <c r="AL274" s="478">
        <f t="shared" ref="AL274:AL275" si="489">Y274*J274</f>
        <v>0</v>
      </c>
      <c r="AM274" s="478">
        <f t="shared" ref="AM274:AM275" si="490">Z274*K274</f>
        <v>0</v>
      </c>
      <c r="AN274" s="478">
        <f t="shared" ref="AN274:AN275" si="491">AA274*L274</f>
        <v>0</v>
      </c>
      <c r="AO274" s="478">
        <f t="shared" ref="AO274:AO275" si="492">AB274*M274</f>
        <v>0</v>
      </c>
      <c r="AP274" s="478">
        <f t="shared" ref="AP274:AP275" si="493">AC274*N274</f>
        <v>0</v>
      </c>
      <c r="AQ274" s="478">
        <f t="shared" ref="AQ274:AQ275" si="494">AD274*O274</f>
        <v>0</v>
      </c>
      <c r="AR274" s="478">
        <f t="shared" ref="AR274:AR275" si="495">AE274*P274</f>
        <v>0</v>
      </c>
      <c r="AS274" s="479">
        <f t="shared" ref="AS274:AS275" si="496">SUM(AG274:AR274)</f>
        <v>200000</v>
      </c>
      <c r="AT274" s="478">
        <f t="shared" ref="AT274:AT275" si="497">SUM(AG274*4%)</f>
        <v>0</v>
      </c>
      <c r="AU274" s="478"/>
      <c r="AV274" s="478">
        <f t="shared" ref="AV274" si="498">SUM(AI274*14%)</f>
        <v>0</v>
      </c>
      <c r="AW274" s="478">
        <f t="shared" ref="AW274:AW275" si="499">SUM(AJ274*14%)</f>
        <v>0</v>
      </c>
      <c r="AX274" s="478">
        <f t="shared" ref="AX274:AX275" si="500">SUM(AK274*14%)</f>
        <v>0</v>
      </c>
      <c r="AY274" s="478">
        <f t="shared" ref="AY274:AY275" si="501">SUM(AL274*14%)</f>
        <v>0</v>
      </c>
      <c r="AZ274" s="478">
        <f t="shared" ref="AZ274:AZ275" si="502">SUM(AM274*14%)</f>
        <v>0</v>
      </c>
      <c r="BA274" s="478">
        <f t="shared" ref="BA274:BA275" si="503">SUM(AN274*14%)</f>
        <v>0</v>
      </c>
      <c r="BB274" s="478">
        <f t="shared" ref="BB274:BB275" si="504">SUM(AO274*14%)</f>
        <v>0</v>
      </c>
      <c r="BC274" s="478">
        <f t="shared" ref="BC274:BC275" si="505">SUM(AP274*14%)</f>
        <v>0</v>
      </c>
      <c r="BD274" s="478">
        <f t="shared" ref="BD274:BD275" si="506">SUM(AQ274*14%)</f>
        <v>0</v>
      </c>
      <c r="BE274" s="478">
        <f t="shared" ref="BE274:BE275" si="507">SUM(AR274*14%)</f>
        <v>0</v>
      </c>
      <c r="BF274" s="552">
        <f t="shared" ref="BF274:BF275" si="508">SUM(AT274:BE274)</f>
        <v>0</v>
      </c>
      <c r="BG274" s="553">
        <f t="shared" ref="BG274:BG275" si="509">AF274-AS274-BF274</f>
        <v>0</v>
      </c>
      <c r="BH274" s="554">
        <f t="shared" ref="BH274:BH275" si="510">S274*D274</f>
        <v>200000</v>
      </c>
      <c r="BI274" s="555">
        <f t="shared" ref="BI274:BI275" si="511">BH274-AS274-BF274</f>
        <v>0</v>
      </c>
      <c r="BJ274" s="501">
        <f t="shared" si="453"/>
        <v>1</v>
      </c>
      <c r="BK274" s="769">
        <v>6</v>
      </c>
      <c r="BL274" s="556"/>
      <c r="BM274" s="557"/>
      <c r="BN274" s="556"/>
      <c r="BO274" s="672"/>
      <c r="BP274" s="556"/>
      <c r="BQ274" s="556"/>
      <c r="BR274" s="556"/>
      <c r="BS274" s="672"/>
      <c r="BT274" s="556"/>
      <c r="BU274" s="556"/>
      <c r="BV274" s="556"/>
      <c r="BW274" s="672"/>
      <c r="BX274" s="556"/>
      <c r="BY274" s="556"/>
      <c r="BZ274" s="556"/>
      <c r="CA274" s="672"/>
      <c r="CB274" s="556"/>
      <c r="CC274" s="556"/>
      <c r="CD274" s="556"/>
      <c r="CE274" s="672"/>
      <c r="CF274" s="556"/>
      <c r="CG274" s="556"/>
      <c r="CH274" s="556"/>
      <c r="CI274" s="672"/>
      <c r="CJ274" s="556"/>
      <c r="CK274" s="556"/>
      <c r="CL274" s="556"/>
      <c r="CM274" s="672"/>
      <c r="CN274" s="556"/>
      <c r="CO274" s="556"/>
      <c r="CP274" s="556"/>
      <c r="CQ274" s="672"/>
      <c r="CR274" s="556"/>
      <c r="CS274" s="556"/>
      <c r="CT274" s="556"/>
      <c r="CU274" s="557"/>
      <c r="CV274" s="557"/>
      <c r="CW274" s="557"/>
      <c r="CX274" s="557"/>
      <c r="CY274" s="557"/>
      <c r="CZ274" s="557"/>
      <c r="DA274" s="557"/>
      <c r="DB274" s="557"/>
      <c r="DC274" s="557"/>
      <c r="DD274" s="557"/>
      <c r="DE274" s="557"/>
    </row>
    <row r="275" spans="1:109" s="558" customFormat="1" ht="24.75" customHeight="1" x14ac:dyDescent="0.2">
      <c r="A275" s="546">
        <v>7</v>
      </c>
      <c r="B275" s="235" t="s">
        <v>626</v>
      </c>
      <c r="C275" s="547" t="s">
        <v>236</v>
      </c>
      <c r="D275" s="436">
        <v>1</v>
      </c>
      <c r="E275" s="436"/>
      <c r="F275" s="549"/>
      <c r="G275" s="632">
        <v>1</v>
      </c>
      <c r="H275" s="549"/>
      <c r="I275" s="788"/>
      <c r="J275" s="788"/>
      <c r="K275" s="549"/>
      <c r="L275" s="549"/>
      <c r="M275" s="549"/>
      <c r="N275" s="549"/>
      <c r="O275" s="549"/>
      <c r="P275" s="549"/>
      <c r="Q275" s="550">
        <f t="shared" si="439"/>
        <v>1</v>
      </c>
      <c r="R275" s="190" t="s">
        <v>53</v>
      </c>
      <c r="S275" s="578">
        <v>2250000</v>
      </c>
      <c r="T275" s="578"/>
      <c r="U275" s="578"/>
      <c r="V275" s="551">
        <v>2250000</v>
      </c>
      <c r="W275" s="551"/>
      <c r="X275" s="551"/>
      <c r="Y275" s="551"/>
      <c r="Z275" s="551"/>
      <c r="AA275" s="551"/>
      <c r="AB275" s="551"/>
      <c r="AC275" s="551"/>
      <c r="AD275" s="551"/>
      <c r="AE275" s="551"/>
      <c r="AF275" s="477">
        <f t="shared" si="440"/>
        <v>2250000</v>
      </c>
      <c r="AG275" s="478">
        <f t="shared" si="484"/>
        <v>0</v>
      </c>
      <c r="AH275" s="478">
        <f t="shared" si="485"/>
        <v>0</v>
      </c>
      <c r="AI275" s="478">
        <f t="shared" si="486"/>
        <v>2250000</v>
      </c>
      <c r="AJ275" s="478">
        <f t="shared" si="487"/>
        <v>0</v>
      </c>
      <c r="AK275" s="638">
        <f t="shared" si="488"/>
        <v>0</v>
      </c>
      <c r="AL275" s="478">
        <f t="shared" si="489"/>
        <v>0</v>
      </c>
      <c r="AM275" s="478">
        <f t="shared" si="490"/>
        <v>0</v>
      </c>
      <c r="AN275" s="478">
        <f t="shared" si="491"/>
        <v>0</v>
      </c>
      <c r="AO275" s="478">
        <f t="shared" si="492"/>
        <v>0</v>
      </c>
      <c r="AP275" s="478">
        <f t="shared" si="493"/>
        <v>0</v>
      </c>
      <c r="AQ275" s="478">
        <f t="shared" si="494"/>
        <v>0</v>
      </c>
      <c r="AR275" s="478">
        <f t="shared" si="495"/>
        <v>0</v>
      </c>
      <c r="AS275" s="479">
        <f t="shared" si="496"/>
        <v>2250000</v>
      </c>
      <c r="AT275" s="478">
        <f t="shared" si="497"/>
        <v>0</v>
      </c>
      <c r="AU275" s="478"/>
      <c r="AV275" s="478"/>
      <c r="AW275" s="478">
        <f t="shared" si="499"/>
        <v>0</v>
      </c>
      <c r="AX275" s="478">
        <f t="shared" si="500"/>
        <v>0</v>
      </c>
      <c r="AY275" s="478">
        <f t="shared" si="501"/>
        <v>0</v>
      </c>
      <c r="AZ275" s="478">
        <f t="shared" si="502"/>
        <v>0</v>
      </c>
      <c r="BA275" s="478">
        <f t="shared" si="503"/>
        <v>0</v>
      </c>
      <c r="BB275" s="478">
        <f t="shared" si="504"/>
        <v>0</v>
      </c>
      <c r="BC275" s="478">
        <f t="shared" si="505"/>
        <v>0</v>
      </c>
      <c r="BD275" s="478">
        <f t="shared" si="506"/>
        <v>0</v>
      </c>
      <c r="BE275" s="478">
        <f t="shared" si="507"/>
        <v>0</v>
      </c>
      <c r="BF275" s="552">
        <f t="shared" si="508"/>
        <v>0</v>
      </c>
      <c r="BG275" s="553">
        <f t="shared" si="509"/>
        <v>0</v>
      </c>
      <c r="BH275" s="554">
        <f t="shared" si="510"/>
        <v>2250000</v>
      </c>
      <c r="BI275" s="555">
        <f t="shared" si="511"/>
        <v>0</v>
      </c>
      <c r="BJ275" s="501">
        <f t="shared" si="453"/>
        <v>1</v>
      </c>
      <c r="BK275" s="769">
        <f t="shared" si="481"/>
        <v>7</v>
      </c>
      <c r="BL275" s="556"/>
      <c r="BM275" s="557"/>
      <c r="BN275" s="556"/>
      <c r="BO275" s="672"/>
      <c r="BP275" s="556"/>
      <c r="BQ275" s="556"/>
      <c r="BR275" s="556"/>
      <c r="BS275" s="672"/>
      <c r="BT275" s="556"/>
      <c r="BU275" s="556"/>
      <c r="BV275" s="556"/>
      <c r="BW275" s="672"/>
      <c r="BX275" s="556"/>
      <c r="BY275" s="556"/>
      <c r="BZ275" s="556"/>
      <c r="CA275" s="672"/>
      <c r="CB275" s="556"/>
      <c r="CC275" s="556"/>
      <c r="CD275" s="556"/>
      <c r="CE275" s="672"/>
      <c r="CF275" s="556"/>
      <c r="CG275" s="556"/>
      <c r="CH275" s="556"/>
      <c r="CI275" s="672"/>
      <c r="CJ275" s="556"/>
      <c r="CK275" s="556"/>
      <c r="CL275" s="556"/>
      <c r="CM275" s="672"/>
      <c r="CN275" s="556"/>
      <c r="CO275" s="556"/>
      <c r="CP275" s="556"/>
      <c r="CQ275" s="672"/>
      <c r="CR275" s="556"/>
      <c r="CS275" s="556"/>
      <c r="CT275" s="556"/>
      <c r="CU275" s="557"/>
      <c r="CV275" s="557"/>
      <c r="CW275" s="557"/>
      <c r="CX275" s="557"/>
      <c r="CY275" s="557"/>
      <c r="CZ275" s="557"/>
      <c r="DA275" s="557"/>
      <c r="DB275" s="557"/>
      <c r="DC275" s="557"/>
      <c r="DD275" s="557"/>
      <c r="DE275" s="557"/>
    </row>
    <row r="276" spans="1:109" s="558" customFormat="1" ht="24.75" customHeight="1" x14ac:dyDescent="0.2">
      <c r="A276" s="546">
        <v>8</v>
      </c>
      <c r="B276" s="235" t="s">
        <v>625</v>
      </c>
      <c r="C276" s="547" t="s">
        <v>236</v>
      </c>
      <c r="D276" s="436">
        <v>1</v>
      </c>
      <c r="E276" s="436"/>
      <c r="F276" s="549"/>
      <c r="G276" s="632">
        <v>1</v>
      </c>
      <c r="H276" s="549"/>
      <c r="I276" s="788"/>
      <c r="J276" s="788"/>
      <c r="K276" s="549"/>
      <c r="L276" s="549"/>
      <c r="M276" s="549"/>
      <c r="N276" s="549"/>
      <c r="O276" s="549"/>
      <c r="P276" s="549"/>
      <c r="Q276" s="550">
        <f t="shared" si="439"/>
        <v>1</v>
      </c>
      <c r="R276" s="190" t="s">
        <v>53</v>
      </c>
      <c r="S276" s="578">
        <v>2250000</v>
      </c>
      <c r="T276" s="578"/>
      <c r="U276" s="578"/>
      <c r="V276" s="551">
        <v>2250000</v>
      </c>
      <c r="W276" s="551"/>
      <c r="X276" s="551"/>
      <c r="Y276" s="551"/>
      <c r="Z276" s="551"/>
      <c r="AA276" s="551"/>
      <c r="AB276" s="551"/>
      <c r="AC276" s="551"/>
      <c r="AD276" s="551"/>
      <c r="AE276" s="551"/>
      <c r="AF276" s="477">
        <f t="shared" si="440"/>
        <v>2250000</v>
      </c>
      <c r="AG276" s="478">
        <f t="shared" ref="AG276" si="512">T276*E276</f>
        <v>0</v>
      </c>
      <c r="AH276" s="478">
        <f t="shared" ref="AH276" si="513">U276*F276</f>
        <v>0</v>
      </c>
      <c r="AI276" s="478">
        <f t="shared" ref="AI276" si="514">V276*G276</f>
        <v>2250000</v>
      </c>
      <c r="AJ276" s="478">
        <f t="shared" ref="AJ276" si="515">W276*H276</f>
        <v>0</v>
      </c>
      <c r="AK276" s="638">
        <f t="shared" ref="AK276" si="516">X276*I276</f>
        <v>0</v>
      </c>
      <c r="AL276" s="478">
        <f t="shared" ref="AL276" si="517">Y276*J276</f>
        <v>0</v>
      </c>
      <c r="AM276" s="478">
        <f t="shared" ref="AM276" si="518">Z276*K276</f>
        <v>0</v>
      </c>
      <c r="AN276" s="478">
        <f t="shared" ref="AN276" si="519">AA276*L276</f>
        <v>0</v>
      </c>
      <c r="AO276" s="478">
        <f t="shared" ref="AO276" si="520">AB276*M276</f>
        <v>0</v>
      </c>
      <c r="AP276" s="478">
        <f t="shared" ref="AP276" si="521">AC276*N276</f>
        <v>0</v>
      </c>
      <c r="AQ276" s="478">
        <f t="shared" ref="AQ276" si="522">AD276*O276</f>
        <v>0</v>
      </c>
      <c r="AR276" s="478">
        <f t="shared" ref="AR276" si="523">AE276*P276</f>
        <v>0</v>
      </c>
      <c r="AS276" s="479">
        <f t="shared" ref="AS276" si="524">SUM(AG276:AR276)</f>
        <v>2250000</v>
      </c>
      <c r="AT276" s="478">
        <f t="shared" ref="AT276" si="525">SUM(AG276*4%)</f>
        <v>0</v>
      </c>
      <c r="AU276" s="478"/>
      <c r="AV276" s="478"/>
      <c r="AW276" s="478">
        <f t="shared" ref="AW276" si="526">SUM(AJ276*14%)</f>
        <v>0</v>
      </c>
      <c r="AX276" s="478">
        <f t="shared" ref="AX276" si="527">SUM(AK276*14%)</f>
        <v>0</v>
      </c>
      <c r="AY276" s="478">
        <f t="shared" ref="AY276" si="528">SUM(AL276*14%)</f>
        <v>0</v>
      </c>
      <c r="AZ276" s="478">
        <f t="shared" ref="AZ276" si="529">SUM(AM276*14%)</f>
        <v>0</v>
      </c>
      <c r="BA276" s="478">
        <f t="shared" ref="BA276" si="530">SUM(AN276*14%)</f>
        <v>0</v>
      </c>
      <c r="BB276" s="478">
        <f t="shared" ref="BB276" si="531">SUM(AO276*14%)</f>
        <v>0</v>
      </c>
      <c r="BC276" s="478">
        <f t="shared" ref="BC276" si="532">SUM(AP276*14%)</f>
        <v>0</v>
      </c>
      <c r="BD276" s="478">
        <f t="shared" ref="BD276" si="533">SUM(AQ276*14%)</f>
        <v>0</v>
      </c>
      <c r="BE276" s="478">
        <f t="shared" ref="BE276" si="534">SUM(AR276*14%)</f>
        <v>0</v>
      </c>
      <c r="BF276" s="552">
        <f t="shared" ref="BF276" si="535">SUM(AT276:BE276)</f>
        <v>0</v>
      </c>
      <c r="BG276" s="553">
        <f t="shared" ref="BG276" si="536">AF276-AS276-BF276</f>
        <v>0</v>
      </c>
      <c r="BH276" s="554">
        <f t="shared" ref="BH276" si="537">S276*D276</f>
        <v>2250000</v>
      </c>
      <c r="BI276" s="555">
        <f t="shared" ref="BI276" si="538">BH276-AS276-BF276</f>
        <v>0</v>
      </c>
      <c r="BJ276" s="501">
        <f t="shared" si="453"/>
        <v>1</v>
      </c>
      <c r="BK276" s="769">
        <v>8</v>
      </c>
      <c r="BL276" s="556"/>
      <c r="BM276" s="557"/>
      <c r="BN276" s="556"/>
      <c r="BO276" s="672"/>
      <c r="BP276" s="556"/>
      <c r="BQ276" s="556"/>
      <c r="BR276" s="556"/>
      <c r="BS276" s="672"/>
      <c r="BT276" s="556"/>
      <c r="BU276" s="556"/>
      <c r="BV276" s="556"/>
      <c r="BW276" s="672"/>
      <c r="BX276" s="556"/>
      <c r="BY276" s="556"/>
      <c r="BZ276" s="556"/>
      <c r="CA276" s="672"/>
      <c r="CB276" s="556"/>
      <c r="CC276" s="556"/>
      <c r="CD276" s="556"/>
      <c r="CE276" s="672"/>
      <c r="CF276" s="556"/>
      <c r="CG276" s="556"/>
      <c r="CH276" s="556"/>
      <c r="CI276" s="672"/>
      <c r="CJ276" s="556"/>
      <c r="CK276" s="556"/>
      <c r="CL276" s="556"/>
      <c r="CM276" s="672"/>
      <c r="CN276" s="556"/>
      <c r="CO276" s="556"/>
      <c r="CP276" s="556"/>
      <c r="CQ276" s="672"/>
      <c r="CR276" s="556"/>
      <c r="CS276" s="556"/>
      <c r="CT276" s="556"/>
      <c r="CU276" s="557"/>
      <c r="CV276" s="557"/>
      <c r="CW276" s="557"/>
      <c r="CX276" s="557"/>
      <c r="CY276" s="557"/>
      <c r="CZ276" s="557"/>
      <c r="DA276" s="557"/>
      <c r="DB276" s="557"/>
      <c r="DC276" s="557"/>
      <c r="DD276" s="557"/>
      <c r="DE276" s="557"/>
    </row>
    <row r="277" spans="1:109" s="558" customFormat="1" ht="24.75" customHeight="1" x14ac:dyDescent="0.2">
      <c r="A277" s="546">
        <v>9</v>
      </c>
      <c r="B277" s="235" t="s">
        <v>630</v>
      </c>
      <c r="C277" s="547" t="s">
        <v>236</v>
      </c>
      <c r="D277" s="436">
        <v>1</v>
      </c>
      <c r="E277" s="436"/>
      <c r="F277" s="549"/>
      <c r="G277" s="632"/>
      <c r="H277" s="549">
        <v>1</v>
      </c>
      <c r="I277" s="788"/>
      <c r="J277" s="788"/>
      <c r="K277" s="549"/>
      <c r="L277" s="549"/>
      <c r="M277" s="549"/>
      <c r="N277" s="549"/>
      <c r="O277" s="549"/>
      <c r="P277" s="549"/>
      <c r="Q277" s="550">
        <f t="shared" ref="Q277" si="539">SUM(E277:P277)</f>
        <v>1</v>
      </c>
      <c r="R277" s="190" t="s">
        <v>53</v>
      </c>
      <c r="S277" s="578">
        <v>2250000</v>
      </c>
      <c r="T277" s="578"/>
      <c r="U277" s="578"/>
      <c r="V277" s="551"/>
      <c r="W277" s="551">
        <v>2250000</v>
      </c>
      <c r="X277" s="551"/>
      <c r="Y277" s="551"/>
      <c r="Z277" s="551"/>
      <c r="AA277" s="551"/>
      <c r="AB277" s="551"/>
      <c r="AC277" s="551"/>
      <c r="AD277" s="551"/>
      <c r="AE277" s="551"/>
      <c r="AF277" s="477">
        <f t="shared" ref="AF277:AF282" si="540">SUM(Q277*S277)</f>
        <v>2250000</v>
      </c>
      <c r="AG277" s="478">
        <f t="shared" ref="AG277:AG292" si="541">T277*E277</f>
        <v>0</v>
      </c>
      <c r="AH277" s="478">
        <f t="shared" ref="AH277:AH292" si="542">U277*F277</f>
        <v>0</v>
      </c>
      <c r="AI277" s="478">
        <f t="shared" ref="AI277:AI292" si="543">V277*G277</f>
        <v>0</v>
      </c>
      <c r="AJ277" s="478">
        <f t="shared" ref="AJ277:AJ292" si="544">W277*H277</f>
        <v>2250000</v>
      </c>
      <c r="AK277" s="638">
        <f t="shared" ref="AK277:AK292" si="545">X277*I277</f>
        <v>0</v>
      </c>
      <c r="AL277" s="478">
        <f t="shared" ref="AL277:AL292" si="546">Y277*J277</f>
        <v>0</v>
      </c>
      <c r="AM277" s="478">
        <f t="shared" ref="AM277:AM292" si="547">Z277*K277</f>
        <v>0</v>
      </c>
      <c r="AN277" s="478">
        <f t="shared" ref="AN277:AN292" si="548">AA277*L277</f>
        <v>0</v>
      </c>
      <c r="AO277" s="478">
        <f t="shared" ref="AO277:AO292" si="549">AB277*M277</f>
        <v>0</v>
      </c>
      <c r="AP277" s="478">
        <f t="shared" ref="AP277:AP292" si="550">AC277*N277</f>
        <v>0</v>
      </c>
      <c r="AQ277" s="478">
        <f t="shared" ref="AQ277:AQ292" si="551">AD277*O277</f>
        <v>0</v>
      </c>
      <c r="AR277" s="478">
        <f t="shared" ref="AR277:AR292" si="552">AE277*P277</f>
        <v>0</v>
      </c>
      <c r="AS277" s="479">
        <f t="shared" ref="AS277:AS292" si="553">SUM(AG277:AR277)</f>
        <v>2250000</v>
      </c>
      <c r="AT277" s="478">
        <f t="shared" ref="AT277" si="554">SUM(AG277*4%)</f>
        <v>0</v>
      </c>
      <c r="AU277" s="478"/>
      <c r="AV277" s="478"/>
      <c r="AW277" s="478"/>
      <c r="AX277" s="478">
        <f t="shared" ref="AX277:AX278" si="555">SUM(AK277*14%)</f>
        <v>0</v>
      </c>
      <c r="AY277" s="478">
        <f t="shared" ref="AY277:AY279" si="556">SUM(AL277*14%)</f>
        <v>0</v>
      </c>
      <c r="AZ277" s="478">
        <f t="shared" ref="AZ277:AZ280" si="557">SUM(AM277*14%)</f>
        <v>0</v>
      </c>
      <c r="BA277" s="478">
        <f t="shared" ref="BA277:BA281" si="558">SUM(AN277*14%)</f>
        <v>0</v>
      </c>
      <c r="BB277" s="478">
        <f t="shared" ref="BB277:BB282" si="559">SUM(AO277*14%)</f>
        <v>0</v>
      </c>
      <c r="BC277" s="478">
        <f t="shared" ref="BC277:BC283" si="560">SUM(AP277*14%)</f>
        <v>0</v>
      </c>
      <c r="BD277" s="478">
        <f t="shared" ref="BD277:BD292" si="561">SUM(AQ277*14%)</f>
        <v>0</v>
      </c>
      <c r="BE277" s="478">
        <f t="shared" ref="BE277:BE292" si="562">SUM(AR277*14%)</f>
        <v>0</v>
      </c>
      <c r="BF277" s="552">
        <f t="shared" ref="BF277:BF292" si="563">SUM(AT277:BE277)</f>
        <v>0</v>
      </c>
      <c r="BG277" s="553">
        <f t="shared" ref="BG277:BG293" si="564">AF277-AS277-BF277</f>
        <v>0</v>
      </c>
      <c r="BH277" s="554">
        <f t="shared" ref="BH277:BH292" si="565">S277*D277</f>
        <v>2250000</v>
      </c>
      <c r="BI277" s="555">
        <f t="shared" ref="BI277:BI292" si="566">BH277-AS277-BF277</f>
        <v>0</v>
      </c>
      <c r="BJ277" s="501">
        <f t="shared" ref="BJ277:BJ292" si="567">SUM(Q277/D277)</f>
        <v>1</v>
      </c>
      <c r="BK277" s="769">
        <f t="shared" si="481"/>
        <v>9</v>
      </c>
      <c r="BL277" s="556"/>
      <c r="BM277" s="557"/>
      <c r="BN277" s="556"/>
      <c r="BO277" s="672"/>
      <c r="BP277" s="556"/>
      <c r="BQ277" s="556"/>
      <c r="BR277" s="556"/>
      <c r="BS277" s="672"/>
      <c r="BT277" s="556"/>
      <c r="BU277" s="556"/>
      <c r="BV277" s="556"/>
      <c r="BW277" s="672"/>
      <c r="BX277" s="556"/>
      <c r="BY277" s="556"/>
      <c r="BZ277" s="556"/>
      <c r="CA277" s="672"/>
      <c r="CB277" s="556"/>
      <c r="CC277" s="556"/>
      <c r="CD277" s="556"/>
      <c r="CE277" s="672"/>
      <c r="CF277" s="556"/>
      <c r="CG277" s="556"/>
      <c r="CH277" s="556"/>
      <c r="CI277" s="672"/>
      <c r="CJ277" s="556"/>
      <c r="CK277" s="556"/>
      <c r="CL277" s="556"/>
      <c r="CM277" s="672"/>
      <c r="CN277" s="556"/>
      <c r="CO277" s="556"/>
      <c r="CP277" s="556"/>
      <c r="CQ277" s="672"/>
      <c r="CR277" s="556"/>
      <c r="CS277" s="556"/>
      <c r="CT277" s="556"/>
      <c r="CU277" s="557"/>
      <c r="CV277" s="557"/>
      <c r="CW277" s="557"/>
      <c r="CX277" s="557"/>
      <c r="CY277" s="557"/>
      <c r="CZ277" s="557"/>
      <c r="DA277" s="557"/>
      <c r="DB277" s="557"/>
      <c r="DC277" s="557"/>
      <c r="DD277" s="557"/>
      <c r="DE277" s="557"/>
    </row>
    <row r="278" spans="1:109" s="558" customFormat="1" ht="24.75" customHeight="1" x14ac:dyDescent="0.2">
      <c r="A278" s="546">
        <v>10</v>
      </c>
      <c r="B278" s="235" t="s">
        <v>624</v>
      </c>
      <c r="C278" s="547" t="s">
        <v>236</v>
      </c>
      <c r="D278" s="436">
        <v>1</v>
      </c>
      <c r="E278" s="436"/>
      <c r="F278" s="549"/>
      <c r="G278" s="632">
        <v>1</v>
      </c>
      <c r="H278" s="549"/>
      <c r="I278" s="788"/>
      <c r="J278" s="788"/>
      <c r="K278" s="549"/>
      <c r="L278" s="549"/>
      <c r="M278" s="549"/>
      <c r="N278" s="549"/>
      <c r="O278" s="549"/>
      <c r="P278" s="549"/>
      <c r="Q278" s="550">
        <f t="shared" ref="Q278:Q292" si="568">SUM(E278:P278)</f>
        <v>1</v>
      </c>
      <c r="R278" s="190" t="s">
        <v>53</v>
      </c>
      <c r="S278" s="578">
        <v>500000</v>
      </c>
      <c r="T278" s="578"/>
      <c r="U278" s="578"/>
      <c r="V278" s="551">
        <v>500000</v>
      </c>
      <c r="W278" s="551"/>
      <c r="X278" s="551"/>
      <c r="Y278" s="551"/>
      <c r="Z278" s="551"/>
      <c r="AA278" s="551"/>
      <c r="AB278" s="551"/>
      <c r="AC278" s="551"/>
      <c r="AD278" s="551"/>
      <c r="AE278" s="551"/>
      <c r="AF278" s="477">
        <f t="shared" si="540"/>
        <v>500000</v>
      </c>
      <c r="AG278" s="478">
        <f t="shared" si="541"/>
        <v>0</v>
      </c>
      <c r="AH278" s="478">
        <f t="shared" si="542"/>
        <v>0</v>
      </c>
      <c r="AI278" s="478">
        <f t="shared" si="543"/>
        <v>500000</v>
      </c>
      <c r="AJ278" s="478">
        <f t="shared" si="544"/>
        <v>0</v>
      </c>
      <c r="AK278" s="638">
        <f t="shared" si="545"/>
        <v>0</v>
      </c>
      <c r="AL278" s="478">
        <f t="shared" si="546"/>
        <v>0</v>
      </c>
      <c r="AM278" s="478">
        <f t="shared" si="547"/>
        <v>0</v>
      </c>
      <c r="AN278" s="478">
        <f t="shared" si="548"/>
        <v>0</v>
      </c>
      <c r="AO278" s="478">
        <f t="shared" si="549"/>
        <v>0</v>
      </c>
      <c r="AP278" s="478">
        <f t="shared" si="550"/>
        <v>0</v>
      </c>
      <c r="AQ278" s="478">
        <f t="shared" si="551"/>
        <v>0</v>
      </c>
      <c r="AR278" s="478">
        <f t="shared" si="552"/>
        <v>0</v>
      </c>
      <c r="AS278" s="479">
        <f t="shared" si="553"/>
        <v>500000</v>
      </c>
      <c r="AT278" s="478">
        <f t="shared" ref="AT278" si="569">SUM(AG278*4%)</f>
        <v>0</v>
      </c>
      <c r="AU278" s="478"/>
      <c r="AV278" s="478"/>
      <c r="AW278" s="478">
        <f t="shared" ref="AW278:AW292" si="570">SUM(AJ278*14%)</f>
        <v>0</v>
      </c>
      <c r="AX278" s="478">
        <f t="shared" si="555"/>
        <v>0</v>
      </c>
      <c r="AY278" s="478">
        <f t="shared" si="556"/>
        <v>0</v>
      </c>
      <c r="AZ278" s="478">
        <f t="shared" si="557"/>
        <v>0</v>
      </c>
      <c r="BA278" s="478">
        <f t="shared" si="558"/>
        <v>0</v>
      </c>
      <c r="BB278" s="478">
        <f t="shared" si="559"/>
        <v>0</v>
      </c>
      <c r="BC278" s="478">
        <f t="shared" si="560"/>
        <v>0</v>
      </c>
      <c r="BD278" s="478">
        <f t="shared" si="561"/>
        <v>0</v>
      </c>
      <c r="BE278" s="478">
        <f t="shared" si="562"/>
        <v>0</v>
      </c>
      <c r="BF278" s="552">
        <f t="shared" si="563"/>
        <v>0</v>
      </c>
      <c r="BG278" s="553">
        <f t="shared" si="564"/>
        <v>0</v>
      </c>
      <c r="BH278" s="554">
        <f t="shared" si="565"/>
        <v>500000</v>
      </c>
      <c r="BI278" s="555">
        <f t="shared" si="566"/>
        <v>0</v>
      </c>
      <c r="BJ278" s="501">
        <f t="shared" si="567"/>
        <v>1</v>
      </c>
      <c r="BK278" s="769">
        <v>10</v>
      </c>
      <c r="BL278" s="556"/>
      <c r="BM278" s="557"/>
      <c r="BN278" s="556"/>
      <c r="BO278" s="672"/>
      <c r="BP278" s="556"/>
      <c r="BQ278" s="556"/>
      <c r="BR278" s="556"/>
      <c r="BS278" s="672"/>
      <c r="BT278" s="556"/>
      <c r="BU278" s="556"/>
      <c r="BV278" s="556"/>
      <c r="BW278" s="672"/>
      <c r="BX278" s="556"/>
      <c r="BY278" s="556"/>
      <c r="BZ278" s="556"/>
      <c r="CA278" s="672"/>
      <c r="CB278" s="556"/>
      <c r="CC278" s="556"/>
      <c r="CD278" s="556"/>
      <c r="CE278" s="672"/>
      <c r="CF278" s="556"/>
      <c r="CG278" s="556"/>
      <c r="CH278" s="556"/>
      <c r="CI278" s="672"/>
      <c r="CJ278" s="556"/>
      <c r="CK278" s="556"/>
      <c r="CL278" s="556"/>
      <c r="CM278" s="672"/>
      <c r="CN278" s="556"/>
      <c r="CO278" s="556"/>
      <c r="CP278" s="556"/>
      <c r="CQ278" s="672"/>
      <c r="CR278" s="556"/>
      <c r="CS278" s="556"/>
      <c r="CT278" s="556"/>
      <c r="CU278" s="557"/>
      <c r="CV278" s="557"/>
      <c r="CW278" s="557"/>
      <c r="CX278" s="557"/>
      <c r="CY278" s="557"/>
      <c r="CZ278" s="557"/>
      <c r="DA278" s="557"/>
      <c r="DB278" s="557"/>
      <c r="DC278" s="557"/>
      <c r="DD278" s="557"/>
      <c r="DE278" s="557"/>
    </row>
    <row r="279" spans="1:109" s="558" customFormat="1" ht="24.75" customHeight="1" x14ac:dyDescent="0.2">
      <c r="A279" s="546">
        <v>11</v>
      </c>
      <c r="B279" s="235" t="s">
        <v>641</v>
      </c>
      <c r="C279" s="547" t="s">
        <v>236</v>
      </c>
      <c r="D279" s="436">
        <v>1</v>
      </c>
      <c r="E279" s="436"/>
      <c r="F279" s="549"/>
      <c r="G279" s="632"/>
      <c r="H279" s="549"/>
      <c r="I279" s="788">
        <v>1</v>
      </c>
      <c r="J279" s="788"/>
      <c r="K279" s="549"/>
      <c r="L279" s="549"/>
      <c r="M279" s="549"/>
      <c r="N279" s="549"/>
      <c r="O279" s="549"/>
      <c r="P279" s="549"/>
      <c r="Q279" s="550">
        <f t="shared" si="568"/>
        <v>1</v>
      </c>
      <c r="R279" s="190" t="s">
        <v>53</v>
      </c>
      <c r="S279" s="578">
        <v>500000</v>
      </c>
      <c r="T279" s="578"/>
      <c r="U279" s="578"/>
      <c r="V279" s="736"/>
      <c r="W279" s="736"/>
      <c r="X279" s="736">
        <v>500000</v>
      </c>
      <c r="Y279" s="736"/>
      <c r="Z279" s="736"/>
      <c r="AA279" s="736"/>
      <c r="AB279" s="736"/>
      <c r="AC279" s="736"/>
      <c r="AD279" s="736"/>
      <c r="AE279" s="736"/>
      <c r="AF279" s="477">
        <f t="shared" si="540"/>
        <v>500000</v>
      </c>
      <c r="AG279" s="638">
        <f t="shared" si="541"/>
        <v>0</v>
      </c>
      <c r="AH279" s="638">
        <f t="shared" si="542"/>
        <v>0</v>
      </c>
      <c r="AI279" s="638">
        <f t="shared" si="543"/>
        <v>0</v>
      </c>
      <c r="AJ279" s="638">
        <f t="shared" si="544"/>
        <v>0</v>
      </c>
      <c r="AK279" s="638">
        <f t="shared" si="545"/>
        <v>500000</v>
      </c>
      <c r="AL279" s="638">
        <f t="shared" si="546"/>
        <v>0</v>
      </c>
      <c r="AM279" s="638">
        <f t="shared" si="547"/>
        <v>0</v>
      </c>
      <c r="AN279" s="638">
        <f t="shared" si="548"/>
        <v>0</v>
      </c>
      <c r="AO279" s="638">
        <f t="shared" si="549"/>
        <v>0</v>
      </c>
      <c r="AP279" s="638">
        <f t="shared" si="550"/>
        <v>0</v>
      </c>
      <c r="AQ279" s="638">
        <f t="shared" si="551"/>
        <v>0</v>
      </c>
      <c r="AR279" s="638">
        <f t="shared" si="552"/>
        <v>0</v>
      </c>
      <c r="AS279" s="639">
        <f t="shared" si="553"/>
        <v>500000</v>
      </c>
      <c r="AT279" s="638">
        <f t="shared" ref="AT279:AT280" si="571">SUM(AG279*4%)</f>
        <v>0</v>
      </c>
      <c r="AU279" s="638"/>
      <c r="AV279" s="638"/>
      <c r="AW279" s="638">
        <f t="shared" si="570"/>
        <v>0</v>
      </c>
      <c r="AX279" s="638"/>
      <c r="AY279" s="638">
        <f t="shared" si="556"/>
        <v>0</v>
      </c>
      <c r="AZ279" s="638">
        <f t="shared" si="557"/>
        <v>0</v>
      </c>
      <c r="BA279" s="638">
        <f t="shared" si="558"/>
        <v>0</v>
      </c>
      <c r="BB279" s="638">
        <f t="shared" si="559"/>
        <v>0</v>
      </c>
      <c r="BC279" s="638">
        <f t="shared" si="560"/>
        <v>0</v>
      </c>
      <c r="BD279" s="638">
        <f t="shared" si="561"/>
        <v>0</v>
      </c>
      <c r="BE279" s="638">
        <f t="shared" si="562"/>
        <v>0</v>
      </c>
      <c r="BF279" s="582">
        <f t="shared" si="563"/>
        <v>0</v>
      </c>
      <c r="BG279" s="553">
        <f t="shared" si="564"/>
        <v>0</v>
      </c>
      <c r="BH279" s="554">
        <f t="shared" si="565"/>
        <v>500000</v>
      </c>
      <c r="BI279" s="555">
        <f t="shared" si="566"/>
        <v>0</v>
      </c>
      <c r="BJ279" s="501">
        <f t="shared" si="567"/>
        <v>1</v>
      </c>
      <c r="BK279" s="769">
        <f t="shared" si="481"/>
        <v>11</v>
      </c>
      <c r="BL279" s="556"/>
      <c r="BM279" s="557"/>
      <c r="BN279" s="556"/>
      <c r="BO279" s="672"/>
      <c r="BP279" s="556"/>
      <c r="BQ279" s="556"/>
      <c r="BR279" s="556"/>
      <c r="BS279" s="672"/>
      <c r="BT279" s="556"/>
      <c r="BU279" s="556"/>
      <c r="BV279" s="556"/>
      <c r="BW279" s="672"/>
      <c r="BX279" s="556"/>
      <c r="BY279" s="556"/>
      <c r="BZ279" s="556"/>
      <c r="CA279" s="672"/>
      <c r="CB279" s="556"/>
      <c r="CC279" s="556"/>
      <c r="CD279" s="556"/>
      <c r="CE279" s="672"/>
      <c r="CF279" s="556"/>
      <c r="CG279" s="556"/>
      <c r="CH279" s="556"/>
      <c r="CI279" s="672"/>
      <c r="CJ279" s="556"/>
      <c r="CK279" s="556"/>
      <c r="CL279" s="556"/>
      <c r="CM279" s="672"/>
      <c r="CN279" s="556"/>
      <c r="CO279" s="556"/>
      <c r="CP279" s="556"/>
      <c r="CQ279" s="672"/>
      <c r="CR279" s="556"/>
      <c r="CS279" s="556"/>
      <c r="CT279" s="556"/>
      <c r="CU279" s="557"/>
      <c r="CV279" s="557"/>
      <c r="CW279" s="557"/>
      <c r="CX279" s="557"/>
      <c r="CY279" s="557"/>
      <c r="CZ279" s="557"/>
      <c r="DA279" s="557"/>
      <c r="DB279" s="557"/>
      <c r="DC279" s="557"/>
      <c r="DD279" s="557"/>
      <c r="DE279" s="557"/>
    </row>
    <row r="280" spans="1:109" s="558" customFormat="1" ht="24.75" customHeight="1" x14ac:dyDescent="0.2">
      <c r="A280" s="546">
        <v>12</v>
      </c>
      <c r="B280" s="235" t="s">
        <v>642</v>
      </c>
      <c r="C280" s="547" t="s">
        <v>236</v>
      </c>
      <c r="D280" s="436">
        <v>1</v>
      </c>
      <c r="E280" s="436"/>
      <c r="F280" s="549"/>
      <c r="G280" s="632"/>
      <c r="H280" s="549"/>
      <c r="I280" s="788"/>
      <c r="J280" s="788">
        <v>1</v>
      </c>
      <c r="K280" s="549"/>
      <c r="L280" s="549"/>
      <c r="M280" s="549"/>
      <c r="N280" s="549"/>
      <c r="O280" s="549"/>
      <c r="P280" s="549"/>
      <c r="Q280" s="550">
        <f t="shared" si="568"/>
        <v>1</v>
      </c>
      <c r="R280" s="190" t="s">
        <v>53</v>
      </c>
      <c r="S280" s="578">
        <v>1000000</v>
      </c>
      <c r="T280" s="578"/>
      <c r="U280" s="578"/>
      <c r="V280" s="736"/>
      <c r="W280" s="736"/>
      <c r="X280" s="736"/>
      <c r="Y280" s="736">
        <v>1000000</v>
      </c>
      <c r="Z280" s="736"/>
      <c r="AA280" s="736"/>
      <c r="AB280" s="736"/>
      <c r="AC280" s="736"/>
      <c r="AD280" s="736"/>
      <c r="AE280" s="736"/>
      <c r="AF280" s="477">
        <f t="shared" si="540"/>
        <v>1000000</v>
      </c>
      <c r="AG280" s="638">
        <f t="shared" si="541"/>
        <v>0</v>
      </c>
      <c r="AH280" s="638">
        <f t="shared" si="542"/>
        <v>0</v>
      </c>
      <c r="AI280" s="638">
        <f t="shared" si="543"/>
        <v>0</v>
      </c>
      <c r="AJ280" s="638">
        <f t="shared" si="544"/>
        <v>0</v>
      </c>
      <c r="AK280" s="638">
        <f t="shared" si="545"/>
        <v>0</v>
      </c>
      <c r="AL280" s="638">
        <f t="shared" si="546"/>
        <v>1000000</v>
      </c>
      <c r="AM280" s="638">
        <f t="shared" si="547"/>
        <v>0</v>
      </c>
      <c r="AN280" s="638">
        <f t="shared" si="548"/>
        <v>0</v>
      </c>
      <c r="AO280" s="638">
        <f t="shared" si="549"/>
        <v>0</v>
      </c>
      <c r="AP280" s="638">
        <f t="shared" si="550"/>
        <v>0</v>
      </c>
      <c r="AQ280" s="638">
        <f t="shared" si="551"/>
        <v>0</v>
      </c>
      <c r="AR280" s="638">
        <f t="shared" si="552"/>
        <v>0</v>
      </c>
      <c r="AS280" s="639">
        <f t="shared" si="553"/>
        <v>1000000</v>
      </c>
      <c r="AT280" s="638">
        <f t="shared" si="571"/>
        <v>0</v>
      </c>
      <c r="AU280" s="638"/>
      <c r="AV280" s="638"/>
      <c r="AW280" s="638">
        <f t="shared" si="570"/>
        <v>0</v>
      </c>
      <c r="AX280" s="638"/>
      <c r="AY280" s="638"/>
      <c r="AZ280" s="638">
        <f t="shared" si="557"/>
        <v>0</v>
      </c>
      <c r="BA280" s="638">
        <f t="shared" si="558"/>
        <v>0</v>
      </c>
      <c r="BB280" s="638">
        <f t="shared" si="559"/>
        <v>0</v>
      </c>
      <c r="BC280" s="638">
        <f t="shared" si="560"/>
        <v>0</v>
      </c>
      <c r="BD280" s="638">
        <f t="shared" si="561"/>
        <v>0</v>
      </c>
      <c r="BE280" s="638">
        <f t="shared" si="562"/>
        <v>0</v>
      </c>
      <c r="BF280" s="582">
        <f t="shared" si="563"/>
        <v>0</v>
      </c>
      <c r="BG280" s="553">
        <f t="shared" si="564"/>
        <v>0</v>
      </c>
      <c r="BH280" s="554">
        <f t="shared" si="565"/>
        <v>1000000</v>
      </c>
      <c r="BI280" s="555">
        <f t="shared" si="566"/>
        <v>0</v>
      </c>
      <c r="BJ280" s="501">
        <f t="shared" si="567"/>
        <v>1</v>
      </c>
      <c r="BK280" s="769">
        <v>12</v>
      </c>
      <c r="BL280" s="556"/>
      <c r="BM280" s="557"/>
      <c r="BN280" s="556"/>
      <c r="BO280" s="672"/>
      <c r="BP280" s="556"/>
      <c r="BQ280" s="556"/>
      <c r="BR280" s="556"/>
      <c r="BS280" s="672"/>
      <c r="BT280" s="556"/>
      <c r="BU280" s="556"/>
      <c r="BV280" s="556"/>
      <c r="BW280" s="672"/>
      <c r="BX280" s="556"/>
      <c r="BY280" s="556"/>
      <c r="BZ280" s="556"/>
      <c r="CA280" s="672"/>
      <c r="CB280" s="556"/>
      <c r="CC280" s="556"/>
      <c r="CD280" s="556"/>
      <c r="CE280" s="672"/>
      <c r="CF280" s="556"/>
      <c r="CG280" s="556"/>
      <c r="CH280" s="556"/>
      <c r="CI280" s="672"/>
      <c r="CJ280" s="556"/>
      <c r="CK280" s="556"/>
      <c r="CL280" s="556"/>
      <c r="CM280" s="672"/>
      <c r="CN280" s="556"/>
      <c r="CO280" s="556"/>
      <c r="CP280" s="556"/>
      <c r="CQ280" s="672"/>
      <c r="CR280" s="556"/>
      <c r="CS280" s="556"/>
      <c r="CT280" s="556"/>
      <c r="CU280" s="557"/>
      <c r="CV280" s="557"/>
      <c r="CW280" s="557"/>
      <c r="CX280" s="557"/>
      <c r="CY280" s="557"/>
      <c r="CZ280" s="557"/>
      <c r="DA280" s="557"/>
      <c r="DB280" s="557"/>
      <c r="DC280" s="557"/>
      <c r="DD280" s="557"/>
      <c r="DE280" s="557"/>
    </row>
    <row r="281" spans="1:109" s="558" customFormat="1" ht="24.75" customHeight="1" x14ac:dyDescent="0.2">
      <c r="A281" s="546">
        <v>13</v>
      </c>
      <c r="B281" s="235" t="s">
        <v>643</v>
      </c>
      <c r="C281" s="547" t="s">
        <v>236</v>
      </c>
      <c r="D281" s="436">
        <v>1</v>
      </c>
      <c r="E281" s="436"/>
      <c r="F281" s="549"/>
      <c r="G281" s="632"/>
      <c r="H281" s="549"/>
      <c r="I281" s="788"/>
      <c r="J281" s="788">
        <v>1</v>
      </c>
      <c r="K281" s="549"/>
      <c r="L281" s="549"/>
      <c r="M281" s="549"/>
      <c r="N281" s="549"/>
      <c r="O281" s="549"/>
      <c r="P281" s="549"/>
      <c r="Q281" s="550">
        <f t="shared" si="568"/>
        <v>1</v>
      </c>
      <c r="R281" s="190" t="s">
        <v>53</v>
      </c>
      <c r="S281" s="578">
        <v>500000</v>
      </c>
      <c r="T281" s="578"/>
      <c r="U281" s="578"/>
      <c r="V281" s="736"/>
      <c r="W281" s="736"/>
      <c r="X281" s="736"/>
      <c r="Y281" s="736">
        <v>500000</v>
      </c>
      <c r="Z281" s="736"/>
      <c r="AA281" s="736"/>
      <c r="AB281" s="736"/>
      <c r="AC281" s="736"/>
      <c r="AD281" s="736"/>
      <c r="AE281" s="736"/>
      <c r="AF281" s="477">
        <f t="shared" si="540"/>
        <v>500000</v>
      </c>
      <c r="AG281" s="638">
        <f t="shared" si="541"/>
        <v>0</v>
      </c>
      <c r="AH281" s="638">
        <f t="shared" si="542"/>
        <v>0</v>
      </c>
      <c r="AI281" s="638">
        <f t="shared" si="543"/>
        <v>0</v>
      </c>
      <c r="AJ281" s="638">
        <f t="shared" si="544"/>
        <v>0</v>
      </c>
      <c r="AK281" s="638">
        <f t="shared" si="545"/>
        <v>0</v>
      </c>
      <c r="AL281" s="638">
        <f t="shared" si="546"/>
        <v>500000</v>
      </c>
      <c r="AM281" s="638">
        <f t="shared" si="547"/>
        <v>0</v>
      </c>
      <c r="AN281" s="638">
        <f t="shared" si="548"/>
        <v>0</v>
      </c>
      <c r="AO281" s="638">
        <f t="shared" si="549"/>
        <v>0</v>
      </c>
      <c r="AP281" s="638">
        <f t="shared" si="550"/>
        <v>0</v>
      </c>
      <c r="AQ281" s="638">
        <f t="shared" si="551"/>
        <v>0</v>
      </c>
      <c r="AR281" s="638">
        <f t="shared" si="552"/>
        <v>0</v>
      </c>
      <c r="AS281" s="639">
        <f t="shared" si="553"/>
        <v>500000</v>
      </c>
      <c r="AT281" s="638">
        <f t="shared" ref="AT281" si="572">SUM(AG281*4%)</f>
        <v>0</v>
      </c>
      <c r="AU281" s="638"/>
      <c r="AV281" s="638"/>
      <c r="AW281" s="638">
        <f t="shared" si="570"/>
        <v>0</v>
      </c>
      <c r="AX281" s="638"/>
      <c r="AY281" s="638"/>
      <c r="AZ281" s="638"/>
      <c r="BA281" s="638">
        <f t="shared" si="558"/>
        <v>0</v>
      </c>
      <c r="BB281" s="638">
        <f t="shared" si="559"/>
        <v>0</v>
      </c>
      <c r="BC281" s="638">
        <f t="shared" si="560"/>
        <v>0</v>
      </c>
      <c r="BD281" s="638">
        <f t="shared" si="561"/>
        <v>0</v>
      </c>
      <c r="BE281" s="638">
        <f t="shared" si="562"/>
        <v>0</v>
      </c>
      <c r="BF281" s="582">
        <f t="shared" si="563"/>
        <v>0</v>
      </c>
      <c r="BG281" s="553">
        <f t="shared" si="564"/>
        <v>0</v>
      </c>
      <c r="BH281" s="554">
        <f t="shared" si="565"/>
        <v>500000</v>
      </c>
      <c r="BI281" s="555">
        <f t="shared" si="566"/>
        <v>0</v>
      </c>
      <c r="BJ281" s="501">
        <f t="shared" si="567"/>
        <v>1</v>
      </c>
      <c r="BK281" s="769">
        <v>13</v>
      </c>
      <c r="BL281" s="556"/>
      <c r="BM281" s="557"/>
      <c r="BN281" s="556"/>
      <c r="BO281" s="672"/>
      <c r="BP281" s="556"/>
      <c r="BQ281" s="556"/>
      <c r="BR281" s="556"/>
      <c r="BS281" s="672"/>
      <c r="BT281" s="556"/>
      <c r="BU281" s="556"/>
      <c r="BV281" s="556"/>
      <c r="BW281" s="672"/>
      <c r="BX281" s="556"/>
      <c r="BY281" s="556"/>
      <c r="BZ281" s="556"/>
      <c r="CA281" s="672"/>
      <c r="CB281" s="556"/>
      <c r="CC281" s="556"/>
      <c r="CD281" s="556"/>
      <c r="CE281" s="672"/>
      <c r="CF281" s="556"/>
      <c r="CG281" s="556"/>
      <c r="CH281" s="556"/>
      <c r="CI281" s="672"/>
      <c r="CJ281" s="556"/>
      <c r="CK281" s="556"/>
      <c r="CL281" s="556"/>
      <c r="CM281" s="672"/>
      <c r="CN281" s="556"/>
      <c r="CO281" s="556"/>
      <c r="CP281" s="556"/>
      <c r="CQ281" s="672"/>
      <c r="CR281" s="556"/>
      <c r="CS281" s="556"/>
      <c r="CT281" s="556"/>
      <c r="CU281" s="557"/>
      <c r="CV281" s="557"/>
      <c r="CW281" s="557"/>
      <c r="CX281" s="557"/>
      <c r="CY281" s="557"/>
      <c r="CZ281" s="557"/>
      <c r="DA281" s="557"/>
      <c r="DB281" s="557"/>
      <c r="DC281" s="557"/>
      <c r="DD281" s="557"/>
      <c r="DE281" s="557"/>
    </row>
    <row r="282" spans="1:109" s="558" customFormat="1" ht="24.75" customHeight="1" x14ac:dyDescent="0.2">
      <c r="A282" s="546">
        <v>14</v>
      </c>
      <c r="B282" s="235" t="s">
        <v>650</v>
      </c>
      <c r="C282" s="547" t="s">
        <v>236</v>
      </c>
      <c r="D282" s="436">
        <v>1</v>
      </c>
      <c r="E282" s="436"/>
      <c r="F282" s="549"/>
      <c r="G282" s="632"/>
      <c r="H282" s="549"/>
      <c r="I282" s="788"/>
      <c r="J282" s="788"/>
      <c r="K282" s="549">
        <v>1</v>
      </c>
      <c r="L282" s="549"/>
      <c r="M282" s="549"/>
      <c r="N282" s="549"/>
      <c r="O282" s="549"/>
      <c r="P282" s="549"/>
      <c r="Q282" s="550">
        <f t="shared" si="568"/>
        <v>1</v>
      </c>
      <c r="R282" s="190" t="s">
        <v>53</v>
      </c>
      <c r="S282" s="578">
        <v>900000</v>
      </c>
      <c r="T282" s="578"/>
      <c r="U282" s="578"/>
      <c r="V282" s="736"/>
      <c r="W282" s="736"/>
      <c r="X282" s="736"/>
      <c r="Y282" s="736"/>
      <c r="Z282" s="736">
        <v>900000</v>
      </c>
      <c r="AA282" s="736"/>
      <c r="AB282" s="736"/>
      <c r="AC282" s="736"/>
      <c r="AD282" s="736"/>
      <c r="AE282" s="736"/>
      <c r="AF282" s="477">
        <f t="shared" si="540"/>
        <v>900000</v>
      </c>
      <c r="AG282" s="638">
        <f t="shared" si="541"/>
        <v>0</v>
      </c>
      <c r="AH282" s="638">
        <f t="shared" si="542"/>
        <v>0</v>
      </c>
      <c r="AI282" s="638">
        <f t="shared" si="543"/>
        <v>0</v>
      </c>
      <c r="AJ282" s="638">
        <f t="shared" si="544"/>
        <v>0</v>
      </c>
      <c r="AK282" s="638">
        <f t="shared" si="545"/>
        <v>0</v>
      </c>
      <c r="AL282" s="638">
        <f t="shared" si="546"/>
        <v>0</v>
      </c>
      <c r="AM282" s="638">
        <f t="shared" si="547"/>
        <v>900000</v>
      </c>
      <c r="AN282" s="638">
        <f t="shared" si="548"/>
        <v>0</v>
      </c>
      <c r="AO282" s="638">
        <f t="shared" si="549"/>
        <v>0</v>
      </c>
      <c r="AP282" s="638">
        <f t="shared" si="550"/>
        <v>0</v>
      </c>
      <c r="AQ282" s="638">
        <f t="shared" si="551"/>
        <v>0</v>
      </c>
      <c r="AR282" s="638">
        <f t="shared" si="552"/>
        <v>0</v>
      </c>
      <c r="AS282" s="639">
        <f t="shared" si="553"/>
        <v>900000</v>
      </c>
      <c r="AT282" s="638">
        <f t="shared" ref="AT282" si="573">SUM(AG282*4%)</f>
        <v>0</v>
      </c>
      <c r="AU282" s="638"/>
      <c r="AV282" s="638"/>
      <c r="AW282" s="638">
        <f t="shared" si="570"/>
        <v>0</v>
      </c>
      <c r="AX282" s="638"/>
      <c r="AY282" s="638"/>
      <c r="AZ282" s="638"/>
      <c r="BA282" s="638"/>
      <c r="BB282" s="638">
        <f t="shared" si="559"/>
        <v>0</v>
      </c>
      <c r="BC282" s="638">
        <f t="shared" si="560"/>
        <v>0</v>
      </c>
      <c r="BD282" s="638">
        <f t="shared" si="561"/>
        <v>0</v>
      </c>
      <c r="BE282" s="638">
        <f t="shared" si="562"/>
        <v>0</v>
      </c>
      <c r="BF282" s="582">
        <f t="shared" si="563"/>
        <v>0</v>
      </c>
      <c r="BG282" s="553">
        <f t="shared" si="564"/>
        <v>0</v>
      </c>
      <c r="BH282" s="554">
        <f t="shared" si="565"/>
        <v>900000</v>
      </c>
      <c r="BI282" s="555">
        <f t="shared" si="566"/>
        <v>0</v>
      </c>
      <c r="BJ282" s="501">
        <f t="shared" si="567"/>
        <v>1</v>
      </c>
      <c r="BK282" s="769">
        <v>14</v>
      </c>
      <c r="BL282" s="556"/>
      <c r="BM282" s="557"/>
      <c r="BN282" s="556"/>
      <c r="BO282" s="672"/>
      <c r="BP282" s="556"/>
      <c r="BQ282" s="556"/>
      <c r="BR282" s="556"/>
      <c r="BS282" s="672"/>
      <c r="BT282" s="556"/>
      <c r="BU282" s="556"/>
      <c r="BV282" s="556"/>
      <c r="BW282" s="672"/>
      <c r="BX282" s="556"/>
      <c r="BY282" s="556"/>
      <c r="BZ282" s="556"/>
      <c r="CA282" s="672"/>
      <c r="CB282" s="556"/>
      <c r="CC282" s="556"/>
      <c r="CD282" s="556"/>
      <c r="CE282" s="672"/>
      <c r="CF282" s="556"/>
      <c r="CG282" s="556"/>
      <c r="CH282" s="556"/>
      <c r="CI282" s="672"/>
      <c r="CJ282" s="556"/>
      <c r="CK282" s="556"/>
      <c r="CL282" s="556"/>
      <c r="CM282" s="672"/>
      <c r="CN282" s="556"/>
      <c r="CO282" s="556"/>
      <c r="CP282" s="556"/>
      <c r="CQ282" s="672"/>
      <c r="CR282" s="556"/>
      <c r="CS282" s="556"/>
      <c r="CT282" s="556"/>
      <c r="CU282" s="557"/>
      <c r="CV282" s="557"/>
      <c r="CW282" s="557"/>
      <c r="CX282" s="557"/>
      <c r="CY282" s="557"/>
      <c r="CZ282" s="557"/>
      <c r="DA282" s="557"/>
      <c r="DB282" s="557"/>
      <c r="DC282" s="557"/>
      <c r="DD282" s="557"/>
      <c r="DE282" s="557"/>
    </row>
    <row r="283" spans="1:109" s="558" customFormat="1" ht="24.75" customHeight="1" x14ac:dyDescent="0.2">
      <c r="A283" s="546">
        <v>15</v>
      </c>
      <c r="B283" s="235" t="s">
        <v>652</v>
      </c>
      <c r="C283" s="547" t="s">
        <v>236</v>
      </c>
      <c r="D283" s="436">
        <v>1</v>
      </c>
      <c r="E283" s="436"/>
      <c r="F283" s="549"/>
      <c r="G283" s="632"/>
      <c r="H283" s="549"/>
      <c r="I283" s="788"/>
      <c r="J283" s="788"/>
      <c r="K283" s="549">
        <v>1</v>
      </c>
      <c r="L283" s="549"/>
      <c r="M283" s="549"/>
      <c r="N283" s="549"/>
      <c r="O283" s="549"/>
      <c r="P283" s="549"/>
      <c r="Q283" s="550">
        <f t="shared" si="568"/>
        <v>1</v>
      </c>
      <c r="R283" s="190" t="s">
        <v>53</v>
      </c>
      <c r="S283" s="578">
        <v>1000000</v>
      </c>
      <c r="T283" s="578"/>
      <c r="U283" s="578"/>
      <c r="V283" s="551"/>
      <c r="W283" s="551"/>
      <c r="X283" s="551"/>
      <c r="Y283" s="551"/>
      <c r="Z283" s="551">
        <v>1000000</v>
      </c>
      <c r="AA283" s="551"/>
      <c r="AB283" s="551"/>
      <c r="AC283" s="551"/>
      <c r="AD283" s="551"/>
      <c r="AE283" s="551"/>
      <c r="AF283" s="477">
        <f t="shared" ref="AF283:AF298" si="574">SUM(Q283*S283)</f>
        <v>1000000</v>
      </c>
      <c r="AG283" s="478">
        <f t="shared" si="541"/>
        <v>0</v>
      </c>
      <c r="AH283" s="478">
        <f t="shared" si="542"/>
        <v>0</v>
      </c>
      <c r="AI283" s="478">
        <f t="shared" si="543"/>
        <v>0</v>
      </c>
      <c r="AJ283" s="478">
        <f t="shared" si="544"/>
        <v>0</v>
      </c>
      <c r="AK283" s="638">
        <f t="shared" si="545"/>
        <v>0</v>
      </c>
      <c r="AL283" s="478">
        <f t="shared" si="546"/>
        <v>0</v>
      </c>
      <c r="AM283" s="478">
        <f t="shared" si="547"/>
        <v>1000000</v>
      </c>
      <c r="AN283" s="478">
        <f t="shared" si="548"/>
        <v>0</v>
      </c>
      <c r="AO283" s="478">
        <f t="shared" si="549"/>
        <v>0</v>
      </c>
      <c r="AP283" s="478">
        <f t="shared" si="550"/>
        <v>0</v>
      </c>
      <c r="AQ283" s="478">
        <f t="shared" si="551"/>
        <v>0</v>
      </c>
      <c r="AR283" s="478">
        <f t="shared" si="552"/>
        <v>0</v>
      </c>
      <c r="AS283" s="479">
        <f t="shared" si="553"/>
        <v>1000000</v>
      </c>
      <c r="AT283" s="478">
        <f t="shared" ref="AT283:AT287" si="575">SUM(AG283*4%)</f>
        <v>0</v>
      </c>
      <c r="AU283" s="478"/>
      <c r="AV283" s="478"/>
      <c r="AW283" s="478">
        <f t="shared" si="570"/>
        <v>0</v>
      </c>
      <c r="AX283" s="478"/>
      <c r="AY283" s="478"/>
      <c r="AZ283" s="478"/>
      <c r="BA283" s="478"/>
      <c r="BB283" s="478"/>
      <c r="BC283" s="478">
        <f t="shared" si="560"/>
        <v>0</v>
      </c>
      <c r="BD283" s="478">
        <f t="shared" si="561"/>
        <v>0</v>
      </c>
      <c r="BE283" s="478">
        <f t="shared" si="562"/>
        <v>0</v>
      </c>
      <c r="BF283" s="552">
        <f t="shared" si="563"/>
        <v>0</v>
      </c>
      <c r="BG283" s="553">
        <f t="shared" si="564"/>
        <v>0</v>
      </c>
      <c r="BH283" s="554">
        <f t="shared" si="565"/>
        <v>1000000</v>
      </c>
      <c r="BI283" s="555">
        <f t="shared" si="566"/>
        <v>0</v>
      </c>
      <c r="BJ283" s="501">
        <f t="shared" si="567"/>
        <v>1</v>
      </c>
      <c r="BK283" s="769">
        <f t="shared" si="481"/>
        <v>15</v>
      </c>
      <c r="BL283" s="556"/>
      <c r="BM283" s="557"/>
      <c r="BN283" s="556"/>
      <c r="BO283" s="672"/>
      <c r="BP283" s="556"/>
      <c r="BQ283" s="556"/>
      <c r="BR283" s="556"/>
      <c r="BS283" s="672"/>
      <c r="BT283" s="556"/>
      <c r="BU283" s="556"/>
      <c r="BV283" s="556"/>
      <c r="BW283" s="672"/>
      <c r="BX283" s="556"/>
      <c r="BY283" s="556"/>
      <c r="BZ283" s="556"/>
      <c r="CA283" s="672"/>
      <c r="CB283" s="556"/>
      <c r="CC283" s="556"/>
      <c r="CD283" s="556"/>
      <c r="CE283" s="672"/>
      <c r="CF283" s="556"/>
      <c r="CG283" s="556"/>
      <c r="CH283" s="556"/>
      <c r="CI283" s="672"/>
      <c r="CJ283" s="556"/>
      <c r="CK283" s="556"/>
      <c r="CL283" s="556"/>
      <c r="CM283" s="672"/>
      <c r="CN283" s="556"/>
      <c r="CO283" s="556"/>
      <c r="CP283" s="556"/>
      <c r="CQ283" s="672"/>
      <c r="CR283" s="556"/>
      <c r="CS283" s="556"/>
      <c r="CT283" s="556"/>
      <c r="CU283" s="557"/>
      <c r="CV283" s="557"/>
      <c r="CW283" s="557"/>
      <c r="CX283" s="557"/>
      <c r="CY283" s="557"/>
      <c r="CZ283" s="557"/>
      <c r="DA283" s="557"/>
      <c r="DB283" s="557"/>
      <c r="DC283" s="557"/>
      <c r="DD283" s="557"/>
      <c r="DE283" s="557"/>
    </row>
    <row r="284" spans="1:109" s="558" customFormat="1" ht="24.75" customHeight="1" x14ac:dyDescent="0.2">
      <c r="A284" s="546">
        <v>16</v>
      </c>
      <c r="B284" s="235" t="s">
        <v>662</v>
      </c>
      <c r="C284" s="547" t="s">
        <v>236</v>
      </c>
      <c r="D284" s="436">
        <v>1</v>
      </c>
      <c r="E284" s="436"/>
      <c r="F284" s="549"/>
      <c r="G284" s="632"/>
      <c r="H284" s="549"/>
      <c r="I284" s="788"/>
      <c r="J284" s="788"/>
      <c r="K284" s="549">
        <v>1</v>
      </c>
      <c r="L284" s="549"/>
      <c r="M284" s="549"/>
      <c r="N284" s="549"/>
      <c r="O284" s="549"/>
      <c r="P284" s="549"/>
      <c r="Q284" s="550">
        <f t="shared" ref="Q284" si="576">SUM(E284:P284)</f>
        <v>1</v>
      </c>
      <c r="R284" s="190" t="s">
        <v>53</v>
      </c>
      <c r="S284" s="578">
        <v>1184500</v>
      </c>
      <c r="T284" s="578"/>
      <c r="U284" s="578"/>
      <c r="V284" s="551"/>
      <c r="W284" s="551"/>
      <c r="X284" s="551"/>
      <c r="Y284" s="551"/>
      <c r="Z284" s="551">
        <v>1148965</v>
      </c>
      <c r="AA284" s="551"/>
      <c r="AB284" s="551"/>
      <c r="AC284" s="551"/>
      <c r="AD284" s="551"/>
      <c r="AE284" s="551"/>
      <c r="AF284" s="477">
        <f t="shared" ref="AF284" si="577">SUM(Q284*S284)</f>
        <v>1184500</v>
      </c>
      <c r="AG284" s="478">
        <f t="shared" ref="AG284" si="578">T284*E284</f>
        <v>0</v>
      </c>
      <c r="AH284" s="478">
        <f t="shared" ref="AH284" si="579">U284*F284</f>
        <v>0</v>
      </c>
      <c r="AI284" s="478">
        <f t="shared" ref="AI284" si="580">V284*G284</f>
        <v>0</v>
      </c>
      <c r="AJ284" s="478">
        <f t="shared" ref="AJ284" si="581">W284*H284</f>
        <v>0</v>
      </c>
      <c r="AK284" s="638">
        <f t="shared" ref="AK284" si="582">X284*I284</f>
        <v>0</v>
      </c>
      <c r="AL284" s="478">
        <f t="shared" ref="AL284" si="583">Y284*J284</f>
        <v>0</v>
      </c>
      <c r="AM284" s="478">
        <v>1150000</v>
      </c>
      <c r="AN284" s="478">
        <f t="shared" ref="AN284" si="584">AA284*L284</f>
        <v>0</v>
      </c>
      <c r="AO284" s="478">
        <f t="shared" ref="AO284" si="585">AB284*M284</f>
        <v>0</v>
      </c>
      <c r="AP284" s="478">
        <f t="shared" ref="AP284" si="586">AC284*N284</f>
        <v>0</v>
      </c>
      <c r="AQ284" s="478">
        <f t="shared" ref="AQ284" si="587">AD284*O284</f>
        <v>0</v>
      </c>
      <c r="AR284" s="478">
        <f t="shared" ref="AR284" si="588">AE284*P284</f>
        <v>0</v>
      </c>
      <c r="AS284" s="479">
        <f t="shared" ref="AS284" si="589">SUM(AG284:AR284)</f>
        <v>1150000</v>
      </c>
      <c r="AT284" s="478">
        <f t="shared" ref="AT284" si="590">SUM(AG284*4%)</f>
        <v>0</v>
      </c>
      <c r="AU284" s="478"/>
      <c r="AV284" s="478"/>
      <c r="AW284" s="478">
        <f t="shared" ref="AW284" si="591">SUM(AJ284*14%)</f>
        <v>0</v>
      </c>
      <c r="AX284" s="478"/>
      <c r="AY284" s="478"/>
      <c r="AZ284" s="638">
        <f>SUM(AM284*3%)</f>
        <v>34500</v>
      </c>
      <c r="BA284" s="478"/>
      <c r="BB284" s="478"/>
      <c r="BC284" s="478"/>
      <c r="BD284" s="478">
        <f t="shared" ref="BD284" si="592">SUM(AQ284*14%)</f>
        <v>0</v>
      </c>
      <c r="BE284" s="478">
        <f t="shared" ref="BE284" si="593">SUM(AR284*14%)</f>
        <v>0</v>
      </c>
      <c r="BF284" s="552">
        <f t="shared" ref="BF284" si="594">SUM(AT284:BE284)</f>
        <v>34500</v>
      </c>
      <c r="BG284" s="553">
        <f t="shared" ref="BG284" si="595">AF284-AS284-BF284</f>
        <v>0</v>
      </c>
      <c r="BH284" s="554">
        <f t="shared" ref="BH284" si="596">S284*D284</f>
        <v>1184500</v>
      </c>
      <c r="BI284" s="555">
        <f t="shared" ref="BI284" si="597">BH284-AS284-BF284</f>
        <v>0</v>
      </c>
      <c r="BJ284" s="501">
        <f t="shared" ref="BJ284" si="598">SUM(Q284/D284)</f>
        <v>1</v>
      </c>
      <c r="BK284" s="769">
        <v>16</v>
      </c>
      <c r="BL284" s="556"/>
      <c r="BM284" s="557"/>
      <c r="BN284" s="556"/>
      <c r="BO284" s="672"/>
      <c r="BP284" s="556"/>
      <c r="BQ284" s="556"/>
      <c r="BR284" s="556"/>
      <c r="BS284" s="672"/>
      <c r="BT284" s="556"/>
      <c r="BU284" s="556"/>
      <c r="BV284" s="556"/>
      <c r="BW284" s="672"/>
      <c r="BX284" s="556"/>
      <c r="BY284" s="556"/>
      <c r="BZ284" s="556"/>
      <c r="CA284" s="672"/>
      <c r="CB284" s="556"/>
      <c r="CC284" s="556"/>
      <c r="CD284" s="556"/>
      <c r="CE284" s="672"/>
      <c r="CF284" s="556"/>
      <c r="CG284" s="556"/>
      <c r="CH284" s="556"/>
      <c r="CI284" s="672"/>
      <c r="CJ284" s="556"/>
      <c r="CK284" s="556"/>
      <c r="CL284" s="556"/>
      <c r="CM284" s="672"/>
      <c r="CN284" s="556"/>
      <c r="CO284" s="556"/>
      <c r="CP284" s="556"/>
      <c r="CQ284" s="672"/>
      <c r="CR284" s="556"/>
      <c r="CS284" s="556"/>
      <c r="CT284" s="556"/>
      <c r="CU284" s="557"/>
      <c r="CV284" s="557"/>
      <c r="CW284" s="557"/>
      <c r="CX284" s="557"/>
      <c r="CY284" s="557"/>
      <c r="CZ284" s="557"/>
      <c r="DA284" s="557"/>
      <c r="DB284" s="557"/>
      <c r="DC284" s="557"/>
      <c r="DD284" s="557"/>
      <c r="DE284" s="557"/>
    </row>
    <row r="285" spans="1:109" s="558" customFormat="1" ht="24.75" customHeight="1" x14ac:dyDescent="0.2">
      <c r="A285" s="546">
        <v>17</v>
      </c>
      <c r="B285" s="235" t="s">
        <v>655</v>
      </c>
      <c r="C285" s="547" t="s">
        <v>236</v>
      </c>
      <c r="D285" s="436">
        <v>1</v>
      </c>
      <c r="E285" s="436"/>
      <c r="F285" s="549"/>
      <c r="G285" s="632"/>
      <c r="H285" s="549"/>
      <c r="I285" s="788"/>
      <c r="J285" s="788"/>
      <c r="K285" s="549"/>
      <c r="L285" s="549">
        <v>1</v>
      </c>
      <c r="M285" s="549"/>
      <c r="N285" s="549"/>
      <c r="O285" s="549"/>
      <c r="P285" s="549"/>
      <c r="Q285" s="550">
        <f t="shared" si="568"/>
        <v>1</v>
      </c>
      <c r="R285" s="190" t="s">
        <v>53</v>
      </c>
      <c r="S285" s="578">
        <v>200000</v>
      </c>
      <c r="T285" s="578"/>
      <c r="U285" s="578"/>
      <c r="V285" s="551"/>
      <c r="W285" s="551"/>
      <c r="X285" s="551"/>
      <c r="Y285" s="551"/>
      <c r="Z285" s="551"/>
      <c r="AA285" s="551">
        <v>200000</v>
      </c>
      <c r="AB285" s="551"/>
      <c r="AC285" s="551"/>
      <c r="AD285" s="551"/>
      <c r="AE285" s="551"/>
      <c r="AF285" s="477">
        <f t="shared" si="574"/>
        <v>200000</v>
      </c>
      <c r="AG285" s="478">
        <f t="shared" si="541"/>
        <v>0</v>
      </c>
      <c r="AH285" s="478">
        <f t="shared" si="542"/>
        <v>0</v>
      </c>
      <c r="AI285" s="478">
        <f t="shared" si="543"/>
        <v>0</v>
      </c>
      <c r="AJ285" s="478">
        <f t="shared" si="544"/>
        <v>0</v>
      </c>
      <c r="AK285" s="638">
        <f t="shared" si="545"/>
        <v>0</v>
      </c>
      <c r="AL285" s="478">
        <f t="shared" si="546"/>
        <v>0</v>
      </c>
      <c r="AM285" s="478">
        <f t="shared" si="547"/>
        <v>0</v>
      </c>
      <c r="AN285" s="478">
        <f t="shared" si="548"/>
        <v>200000</v>
      </c>
      <c r="AO285" s="478">
        <f t="shared" si="549"/>
        <v>0</v>
      </c>
      <c r="AP285" s="478">
        <f t="shared" si="550"/>
        <v>0</v>
      </c>
      <c r="AQ285" s="478">
        <f t="shared" si="551"/>
        <v>0</v>
      </c>
      <c r="AR285" s="478">
        <f t="shared" si="552"/>
        <v>0</v>
      </c>
      <c r="AS285" s="479">
        <f t="shared" si="553"/>
        <v>200000</v>
      </c>
      <c r="AT285" s="478">
        <f t="shared" ref="AT285" si="599">SUM(AG285*4%)</f>
        <v>0</v>
      </c>
      <c r="AU285" s="478"/>
      <c r="AV285" s="478"/>
      <c r="AW285" s="478">
        <f t="shared" si="570"/>
        <v>0</v>
      </c>
      <c r="AX285" s="478"/>
      <c r="AY285" s="478"/>
      <c r="AZ285" s="478"/>
      <c r="BA285" s="478"/>
      <c r="BB285" s="478"/>
      <c r="BC285" s="478"/>
      <c r="BD285" s="478">
        <f t="shared" si="561"/>
        <v>0</v>
      </c>
      <c r="BE285" s="478">
        <f t="shared" si="562"/>
        <v>0</v>
      </c>
      <c r="BF285" s="552">
        <f t="shared" si="563"/>
        <v>0</v>
      </c>
      <c r="BG285" s="553">
        <f t="shared" si="564"/>
        <v>0</v>
      </c>
      <c r="BH285" s="554">
        <f t="shared" si="565"/>
        <v>200000</v>
      </c>
      <c r="BI285" s="555">
        <f t="shared" si="566"/>
        <v>0</v>
      </c>
      <c r="BJ285" s="501">
        <f t="shared" si="567"/>
        <v>1</v>
      </c>
      <c r="BK285" s="769">
        <f t="shared" si="481"/>
        <v>17</v>
      </c>
      <c r="BL285" s="556"/>
      <c r="BM285" s="557"/>
      <c r="BN285" s="556"/>
      <c r="BO285" s="672"/>
      <c r="BP285" s="556"/>
      <c r="BQ285" s="556"/>
      <c r="BR285" s="556"/>
      <c r="BS285" s="672"/>
      <c r="BT285" s="556"/>
      <c r="BU285" s="556"/>
      <c r="BV285" s="556"/>
      <c r="BW285" s="672"/>
      <c r="BX285" s="556"/>
      <c r="BY285" s="556"/>
      <c r="BZ285" s="556"/>
      <c r="CA285" s="672"/>
      <c r="CB285" s="556"/>
      <c r="CC285" s="556"/>
      <c r="CD285" s="556"/>
      <c r="CE285" s="672"/>
      <c r="CF285" s="556"/>
      <c r="CG285" s="556"/>
      <c r="CH285" s="556"/>
      <c r="CI285" s="672"/>
      <c r="CJ285" s="556"/>
      <c r="CK285" s="556"/>
      <c r="CL285" s="556"/>
      <c r="CM285" s="672"/>
      <c r="CN285" s="556"/>
      <c r="CO285" s="556"/>
      <c r="CP285" s="556"/>
      <c r="CQ285" s="672"/>
      <c r="CR285" s="556"/>
      <c r="CS285" s="556"/>
      <c r="CT285" s="556"/>
      <c r="CU285" s="557"/>
      <c r="CV285" s="557"/>
      <c r="CW285" s="557"/>
      <c r="CX285" s="557"/>
      <c r="CY285" s="557"/>
      <c r="CZ285" s="557"/>
      <c r="DA285" s="557"/>
      <c r="DB285" s="557"/>
      <c r="DC285" s="557"/>
      <c r="DD285" s="557"/>
      <c r="DE285" s="557"/>
    </row>
    <row r="286" spans="1:109" s="558" customFormat="1" ht="24.75" customHeight="1" x14ac:dyDescent="0.2">
      <c r="A286" s="546">
        <v>18</v>
      </c>
      <c r="B286" s="235" t="s">
        <v>653</v>
      </c>
      <c r="C286" s="547" t="s">
        <v>236</v>
      </c>
      <c r="D286" s="436">
        <v>1</v>
      </c>
      <c r="E286" s="436"/>
      <c r="F286" s="549"/>
      <c r="G286" s="632"/>
      <c r="H286" s="549"/>
      <c r="I286" s="788"/>
      <c r="J286" s="788"/>
      <c r="K286" s="549"/>
      <c r="L286" s="549">
        <v>1</v>
      </c>
      <c r="M286" s="549"/>
      <c r="N286" s="549"/>
      <c r="O286" s="549"/>
      <c r="P286" s="549"/>
      <c r="Q286" s="550">
        <f t="shared" ref="Q286" si="600">SUM(E286:P286)</f>
        <v>1</v>
      </c>
      <c r="R286" s="190" t="s">
        <v>53</v>
      </c>
      <c r="S286" s="578">
        <v>2519400</v>
      </c>
      <c r="T286" s="578"/>
      <c r="U286" s="578"/>
      <c r="V286" s="551"/>
      <c r="W286" s="551"/>
      <c r="X286" s="551"/>
      <c r="Y286" s="551"/>
      <c r="Z286" s="551"/>
      <c r="AA286" s="551">
        <v>2210000</v>
      </c>
      <c r="AB286" s="551"/>
      <c r="AC286" s="551"/>
      <c r="AD286" s="551"/>
      <c r="AE286" s="551"/>
      <c r="AF286" s="477">
        <f t="shared" si="574"/>
        <v>2519400</v>
      </c>
      <c r="AG286" s="478">
        <f t="shared" ref="AG286" si="601">T286*E286</f>
        <v>0</v>
      </c>
      <c r="AH286" s="478">
        <f t="shared" ref="AH286" si="602">U286*F286</f>
        <v>0</v>
      </c>
      <c r="AI286" s="478">
        <f t="shared" ref="AI286" si="603">V286*G286</f>
        <v>0</v>
      </c>
      <c r="AJ286" s="478">
        <f t="shared" ref="AJ286" si="604">W286*H286</f>
        <v>0</v>
      </c>
      <c r="AK286" s="638">
        <f t="shared" ref="AK286" si="605">X286*I286</f>
        <v>0</v>
      </c>
      <c r="AL286" s="478">
        <f t="shared" ref="AL286" si="606">Y286*J286</f>
        <v>0</v>
      </c>
      <c r="AM286" s="478">
        <f t="shared" ref="AM286" si="607">Z286*K286</f>
        <v>0</v>
      </c>
      <c r="AN286" s="478">
        <f t="shared" ref="AN286" si="608">AA286*L286</f>
        <v>2210000</v>
      </c>
      <c r="AO286" s="478">
        <f t="shared" ref="AO286" si="609">AB286*M286</f>
        <v>0</v>
      </c>
      <c r="AP286" s="478">
        <f t="shared" ref="AP286" si="610">AC286*N286</f>
        <v>0</v>
      </c>
      <c r="AQ286" s="478">
        <f t="shared" ref="AQ286" si="611">AD286*O286</f>
        <v>0</v>
      </c>
      <c r="AR286" s="478">
        <f t="shared" ref="AR286" si="612">AE286*P286</f>
        <v>0</v>
      </c>
      <c r="AS286" s="479">
        <f>SUM(AG286:AR286)</f>
        <v>2210000</v>
      </c>
      <c r="AT286" s="478">
        <f t="shared" ref="AT286" si="613">SUM(AG286*4%)</f>
        <v>0</v>
      </c>
      <c r="AU286" s="478"/>
      <c r="AV286" s="478"/>
      <c r="AW286" s="478">
        <f t="shared" ref="AW286" si="614">SUM(AJ286*14%)</f>
        <v>0</v>
      </c>
      <c r="AX286" s="478"/>
      <c r="AY286" s="478"/>
      <c r="AZ286" s="478"/>
      <c r="BA286" s="638">
        <f>SUM(AN286*14%)</f>
        <v>309400.00000000006</v>
      </c>
      <c r="BB286" s="478"/>
      <c r="BC286" s="478">
        <f>SUM(AP286*14%)</f>
        <v>0</v>
      </c>
      <c r="BD286" s="478">
        <f t="shared" ref="BD286" si="615">SUM(AQ286*14%)</f>
        <v>0</v>
      </c>
      <c r="BE286" s="478">
        <f t="shared" ref="BE286" si="616">SUM(AR286*14%)</f>
        <v>0</v>
      </c>
      <c r="BF286" s="552">
        <f t="shared" ref="BF286" si="617">SUM(AT286:BE286)</f>
        <v>309400.00000000006</v>
      </c>
      <c r="BG286" s="553">
        <f t="shared" ref="BG286" si="618">AF286-AS286-BF286</f>
        <v>0</v>
      </c>
      <c r="BH286" s="554">
        <f t="shared" ref="BH286" si="619">S286*D286</f>
        <v>2519400</v>
      </c>
      <c r="BI286" s="555">
        <f t="shared" ref="BI286" si="620">BH286-AS286-BF286</f>
        <v>0</v>
      </c>
      <c r="BJ286" s="501">
        <f t="shared" ref="BJ286" si="621">SUM(Q286/D286)</f>
        <v>1</v>
      </c>
      <c r="BK286" s="769">
        <v>18</v>
      </c>
      <c r="BL286" s="556"/>
      <c r="BM286" s="557"/>
      <c r="BN286" s="556"/>
      <c r="BO286" s="672"/>
      <c r="BP286" s="556"/>
      <c r="BQ286" s="556"/>
      <c r="BR286" s="556"/>
      <c r="BS286" s="672"/>
      <c r="BT286" s="556"/>
      <c r="BU286" s="556"/>
      <c r="BV286" s="556"/>
      <c r="BW286" s="672"/>
      <c r="BX286" s="556"/>
      <c r="BY286" s="556"/>
      <c r="BZ286" s="556"/>
      <c r="CA286" s="672"/>
      <c r="CB286" s="556"/>
      <c r="CC286" s="556"/>
      <c r="CD286" s="556"/>
      <c r="CE286" s="672"/>
      <c r="CF286" s="556"/>
      <c r="CG286" s="556"/>
      <c r="CH286" s="556"/>
      <c r="CI286" s="672"/>
      <c r="CJ286" s="556"/>
      <c r="CK286" s="556"/>
      <c r="CL286" s="556"/>
      <c r="CM286" s="672"/>
      <c r="CN286" s="556"/>
      <c r="CO286" s="556"/>
      <c r="CP286" s="556"/>
      <c r="CQ286" s="672"/>
      <c r="CR286" s="556"/>
      <c r="CS286" s="556"/>
      <c r="CT286" s="556"/>
      <c r="CU286" s="557"/>
      <c r="CV286" s="557"/>
      <c r="CW286" s="557"/>
      <c r="CX286" s="557"/>
      <c r="CY286" s="557"/>
      <c r="CZ286" s="557"/>
      <c r="DA286" s="557"/>
      <c r="DB286" s="557"/>
      <c r="DC286" s="557"/>
      <c r="DD286" s="557"/>
      <c r="DE286" s="557"/>
    </row>
    <row r="287" spans="1:109" s="558" customFormat="1" ht="24.75" customHeight="1" x14ac:dyDescent="0.2">
      <c r="A287" s="546">
        <v>19</v>
      </c>
      <c r="B287" s="235" t="s">
        <v>654</v>
      </c>
      <c r="C287" s="547" t="s">
        <v>236</v>
      </c>
      <c r="D287" s="436">
        <v>1</v>
      </c>
      <c r="E287" s="436"/>
      <c r="F287" s="549"/>
      <c r="G287" s="632"/>
      <c r="H287" s="549"/>
      <c r="I287" s="788"/>
      <c r="J287" s="788"/>
      <c r="K287" s="549"/>
      <c r="L287" s="549">
        <v>1</v>
      </c>
      <c r="M287" s="549"/>
      <c r="N287" s="549"/>
      <c r="O287" s="549"/>
      <c r="P287" s="549"/>
      <c r="Q287" s="550">
        <f t="shared" si="568"/>
        <v>1</v>
      </c>
      <c r="R287" s="190" t="s">
        <v>53</v>
      </c>
      <c r="S287" s="578">
        <v>1668600</v>
      </c>
      <c r="T287" s="578"/>
      <c r="U287" s="578"/>
      <c r="V287" s="551"/>
      <c r="W287" s="551"/>
      <c r="X287" s="551"/>
      <c r="Y287" s="551"/>
      <c r="Z287" s="551"/>
      <c r="AA287" s="551">
        <v>1620000</v>
      </c>
      <c r="AB287" s="551"/>
      <c r="AC287" s="551"/>
      <c r="AD287" s="551"/>
      <c r="AE287" s="551"/>
      <c r="AF287" s="477">
        <f t="shared" si="574"/>
        <v>1668600</v>
      </c>
      <c r="AG287" s="478">
        <f t="shared" si="541"/>
        <v>0</v>
      </c>
      <c r="AH287" s="478">
        <f t="shared" si="542"/>
        <v>0</v>
      </c>
      <c r="AI287" s="478">
        <f t="shared" si="543"/>
        <v>0</v>
      </c>
      <c r="AJ287" s="478">
        <f t="shared" si="544"/>
        <v>0</v>
      </c>
      <c r="AK287" s="638">
        <f t="shared" si="545"/>
        <v>0</v>
      </c>
      <c r="AL287" s="478">
        <f t="shared" si="546"/>
        <v>0</v>
      </c>
      <c r="AM287" s="478">
        <f t="shared" si="547"/>
        <v>0</v>
      </c>
      <c r="AN287" s="478">
        <f t="shared" si="548"/>
        <v>1620000</v>
      </c>
      <c r="AO287" s="478">
        <f t="shared" si="549"/>
        <v>0</v>
      </c>
      <c r="AP287" s="478">
        <f t="shared" si="550"/>
        <v>0</v>
      </c>
      <c r="AQ287" s="478">
        <f t="shared" si="551"/>
        <v>0</v>
      </c>
      <c r="AR287" s="478">
        <f t="shared" si="552"/>
        <v>0</v>
      </c>
      <c r="AS287" s="479">
        <f t="shared" si="553"/>
        <v>1620000</v>
      </c>
      <c r="AT287" s="478">
        <f t="shared" si="575"/>
        <v>0</v>
      </c>
      <c r="AU287" s="478"/>
      <c r="AV287" s="478"/>
      <c r="AW287" s="478">
        <f t="shared" si="570"/>
        <v>0</v>
      </c>
      <c r="AX287" s="478"/>
      <c r="AY287" s="478"/>
      <c r="AZ287" s="478"/>
      <c r="BA287" s="638">
        <f>SUM(AN287*3%)</f>
        <v>48600</v>
      </c>
      <c r="BB287" s="478"/>
      <c r="BC287" s="478">
        <f>SUM(AP287*3%)</f>
        <v>0</v>
      </c>
      <c r="BD287" s="478">
        <f t="shared" si="561"/>
        <v>0</v>
      </c>
      <c r="BE287" s="478">
        <f t="shared" si="562"/>
        <v>0</v>
      </c>
      <c r="BF287" s="552">
        <f t="shared" si="563"/>
        <v>48600</v>
      </c>
      <c r="BG287" s="553">
        <f t="shared" si="564"/>
        <v>0</v>
      </c>
      <c r="BH287" s="554">
        <f t="shared" si="565"/>
        <v>1668600</v>
      </c>
      <c r="BI287" s="555">
        <f t="shared" si="566"/>
        <v>0</v>
      </c>
      <c r="BJ287" s="501">
        <f t="shared" si="567"/>
        <v>1</v>
      </c>
      <c r="BK287" s="769">
        <f t="shared" si="481"/>
        <v>19</v>
      </c>
      <c r="BL287" s="556"/>
      <c r="BM287" s="557"/>
      <c r="BN287" s="556"/>
      <c r="BO287" s="672"/>
      <c r="BP287" s="556"/>
      <c r="BQ287" s="556"/>
      <c r="BR287" s="556"/>
      <c r="BS287" s="672"/>
      <c r="BT287" s="556"/>
      <c r="BU287" s="556"/>
      <c r="BV287" s="556"/>
      <c r="BW287" s="672"/>
      <c r="BX287" s="556"/>
      <c r="BY287" s="556"/>
      <c r="BZ287" s="556"/>
      <c r="CA287" s="672"/>
      <c r="CB287" s="556"/>
      <c r="CC287" s="556"/>
      <c r="CD287" s="556"/>
      <c r="CE287" s="672"/>
      <c r="CF287" s="556"/>
      <c r="CG287" s="556"/>
      <c r="CH287" s="556"/>
      <c r="CI287" s="672"/>
      <c r="CJ287" s="556"/>
      <c r="CK287" s="556"/>
      <c r="CL287" s="556"/>
      <c r="CM287" s="672"/>
      <c r="CN287" s="556"/>
      <c r="CO287" s="556"/>
      <c r="CP287" s="556"/>
      <c r="CQ287" s="672"/>
      <c r="CR287" s="556"/>
      <c r="CS287" s="556"/>
      <c r="CT287" s="556"/>
      <c r="CU287" s="557"/>
      <c r="CV287" s="557"/>
      <c r="CW287" s="557"/>
      <c r="CX287" s="557"/>
      <c r="CY287" s="557"/>
      <c r="CZ287" s="557"/>
      <c r="DA287" s="557"/>
      <c r="DB287" s="557"/>
      <c r="DC287" s="557"/>
      <c r="DD287" s="557"/>
      <c r="DE287" s="557"/>
    </row>
    <row r="288" spans="1:109" s="558" customFormat="1" ht="24.75" customHeight="1" x14ac:dyDescent="0.2">
      <c r="A288" s="546">
        <v>20</v>
      </c>
      <c r="B288" s="235" t="s">
        <v>656</v>
      </c>
      <c r="C288" s="547" t="s">
        <v>236</v>
      </c>
      <c r="D288" s="436">
        <v>1</v>
      </c>
      <c r="E288" s="436"/>
      <c r="F288" s="549"/>
      <c r="G288" s="632"/>
      <c r="H288" s="549"/>
      <c r="I288" s="788"/>
      <c r="J288" s="788"/>
      <c r="K288" s="549"/>
      <c r="L288" s="549">
        <v>1</v>
      </c>
      <c r="M288" s="549"/>
      <c r="N288" s="549"/>
      <c r="O288" s="549"/>
      <c r="P288" s="549"/>
      <c r="Q288" s="550">
        <f t="shared" ref="Q288" si="622">SUM(E288:P288)</f>
        <v>1</v>
      </c>
      <c r="R288" s="190" t="s">
        <v>53</v>
      </c>
      <c r="S288" s="578">
        <v>526240</v>
      </c>
      <c r="T288" s="578"/>
      <c r="U288" s="578"/>
      <c r="V288" s="551"/>
      <c r="W288" s="551"/>
      <c r="X288" s="551"/>
      <c r="Y288" s="551"/>
      <c r="Z288" s="551"/>
      <c r="AA288" s="551">
        <v>506000</v>
      </c>
      <c r="AB288" s="551"/>
      <c r="AC288" s="551"/>
      <c r="AD288" s="551"/>
      <c r="AE288" s="551"/>
      <c r="AF288" s="477">
        <f t="shared" si="574"/>
        <v>526240</v>
      </c>
      <c r="AG288" s="478">
        <f t="shared" ref="AG288" si="623">T288*E288</f>
        <v>0</v>
      </c>
      <c r="AH288" s="478">
        <f t="shared" ref="AH288" si="624">U288*F288</f>
        <v>0</v>
      </c>
      <c r="AI288" s="478">
        <f t="shared" ref="AI288" si="625">V288*G288</f>
        <v>0</v>
      </c>
      <c r="AJ288" s="478">
        <f t="shared" ref="AJ288" si="626">W288*H288</f>
        <v>0</v>
      </c>
      <c r="AK288" s="638">
        <f t="shared" ref="AK288" si="627">X288*I288</f>
        <v>0</v>
      </c>
      <c r="AL288" s="478">
        <f t="shared" ref="AL288" si="628">Y288*J288</f>
        <v>0</v>
      </c>
      <c r="AM288" s="478">
        <f t="shared" ref="AM288" si="629">Z288*K288</f>
        <v>0</v>
      </c>
      <c r="AN288" s="478">
        <f t="shared" ref="AN288" si="630">AA288*L288</f>
        <v>506000</v>
      </c>
      <c r="AO288" s="478">
        <f t="shared" ref="AO288" si="631">AB288*M288</f>
        <v>0</v>
      </c>
      <c r="AP288" s="478">
        <f t="shared" ref="AP288" si="632">AC288*N288</f>
        <v>0</v>
      </c>
      <c r="AQ288" s="478">
        <f t="shared" ref="AQ288" si="633">AD288*O288</f>
        <v>0</v>
      </c>
      <c r="AR288" s="478">
        <f t="shared" ref="AR288" si="634">AE288*P288</f>
        <v>0</v>
      </c>
      <c r="AS288" s="479">
        <f t="shared" ref="AS288" si="635">SUM(AG288:AR288)</f>
        <v>506000</v>
      </c>
      <c r="AT288" s="478">
        <f t="shared" ref="AT288" si="636">SUM(AG288*4%)</f>
        <v>0</v>
      </c>
      <c r="AU288" s="478"/>
      <c r="AV288" s="478"/>
      <c r="AW288" s="478">
        <f t="shared" ref="AW288" si="637">SUM(AJ288*14%)</f>
        <v>0</v>
      </c>
      <c r="AX288" s="478"/>
      <c r="AY288" s="478"/>
      <c r="AZ288" s="478"/>
      <c r="BA288" s="638">
        <f t="shared" ref="BA288:BA298" si="638">SUM(AN288*4%)</f>
        <v>20240</v>
      </c>
      <c r="BB288" s="478"/>
      <c r="BC288" s="478">
        <f>SUM(AP288*4%)</f>
        <v>0</v>
      </c>
      <c r="BD288" s="478">
        <f t="shared" ref="BD288" si="639">SUM(AQ288*14%)</f>
        <v>0</v>
      </c>
      <c r="BE288" s="478">
        <f t="shared" ref="BE288" si="640">SUM(AR288*14%)</f>
        <v>0</v>
      </c>
      <c r="BF288" s="552">
        <f t="shared" ref="BF288" si="641">SUM(AT288:BE288)</f>
        <v>20240</v>
      </c>
      <c r="BG288" s="553">
        <f t="shared" ref="BG288" si="642">AF288-AS288-BF288</f>
        <v>0</v>
      </c>
      <c r="BH288" s="554">
        <f t="shared" ref="BH288" si="643">S288*D288</f>
        <v>526240</v>
      </c>
      <c r="BI288" s="555">
        <f t="shared" ref="BI288" si="644">BH288-AS288-BF288</f>
        <v>0</v>
      </c>
      <c r="BJ288" s="501">
        <f t="shared" ref="BJ288" si="645">SUM(Q288/D288)</f>
        <v>1</v>
      </c>
      <c r="BK288" s="769">
        <v>20</v>
      </c>
      <c r="BL288" s="556"/>
      <c r="BM288" s="557"/>
      <c r="BN288" s="556"/>
      <c r="BO288" s="672"/>
      <c r="BP288" s="556"/>
      <c r="BQ288" s="556"/>
      <c r="BR288" s="556"/>
      <c r="BS288" s="672"/>
      <c r="BT288" s="556"/>
      <c r="BU288" s="556"/>
      <c r="BV288" s="556"/>
      <c r="BW288" s="672"/>
      <c r="BX288" s="556"/>
      <c r="BY288" s="556"/>
      <c r="BZ288" s="556"/>
      <c r="CA288" s="672"/>
      <c r="CB288" s="556"/>
      <c r="CC288" s="556"/>
      <c r="CD288" s="556"/>
      <c r="CE288" s="672"/>
      <c r="CF288" s="556"/>
      <c r="CG288" s="556"/>
      <c r="CH288" s="556"/>
      <c r="CI288" s="672"/>
      <c r="CJ288" s="556"/>
      <c r="CK288" s="556"/>
      <c r="CL288" s="556"/>
      <c r="CM288" s="672"/>
      <c r="CN288" s="556"/>
      <c r="CO288" s="556"/>
      <c r="CP288" s="556"/>
      <c r="CQ288" s="672"/>
      <c r="CR288" s="556"/>
      <c r="CS288" s="556"/>
      <c r="CT288" s="556"/>
      <c r="CU288" s="557"/>
      <c r="CV288" s="557"/>
      <c r="CW288" s="557"/>
      <c r="CX288" s="557"/>
      <c r="CY288" s="557"/>
      <c r="CZ288" s="557"/>
      <c r="DA288" s="557"/>
      <c r="DB288" s="557"/>
      <c r="DC288" s="557"/>
      <c r="DD288" s="557"/>
      <c r="DE288" s="557"/>
    </row>
    <row r="289" spans="1:127" s="558" customFormat="1" ht="24.75" customHeight="1" x14ac:dyDescent="0.2">
      <c r="A289" s="546">
        <v>21</v>
      </c>
      <c r="B289" s="235" t="s">
        <v>657</v>
      </c>
      <c r="C289" s="547" t="s">
        <v>236</v>
      </c>
      <c r="D289" s="436">
        <v>1</v>
      </c>
      <c r="E289" s="436"/>
      <c r="F289" s="549"/>
      <c r="G289" s="632"/>
      <c r="H289" s="549"/>
      <c r="I289" s="788"/>
      <c r="J289" s="788"/>
      <c r="K289" s="549"/>
      <c r="L289" s="549">
        <v>1</v>
      </c>
      <c r="M289" s="549"/>
      <c r="N289" s="549"/>
      <c r="O289" s="549"/>
      <c r="P289" s="549"/>
      <c r="Q289" s="550">
        <f t="shared" si="568"/>
        <v>1</v>
      </c>
      <c r="R289" s="190" t="s">
        <v>53</v>
      </c>
      <c r="S289" s="578">
        <v>520000</v>
      </c>
      <c r="T289" s="578"/>
      <c r="U289" s="578"/>
      <c r="V289" s="551"/>
      <c r="W289" s="551"/>
      <c r="X289" s="551"/>
      <c r="Y289" s="551"/>
      <c r="Z289" s="551"/>
      <c r="AA289" s="551">
        <v>500000</v>
      </c>
      <c r="AB289" s="551"/>
      <c r="AC289" s="551"/>
      <c r="AD289" s="551"/>
      <c r="AE289" s="551"/>
      <c r="AF289" s="477">
        <f t="shared" si="574"/>
        <v>520000</v>
      </c>
      <c r="AG289" s="478">
        <f t="shared" si="541"/>
        <v>0</v>
      </c>
      <c r="AH289" s="478">
        <f t="shared" si="542"/>
        <v>0</v>
      </c>
      <c r="AI289" s="478">
        <f t="shared" si="543"/>
        <v>0</v>
      </c>
      <c r="AJ289" s="478">
        <f t="shared" si="544"/>
        <v>0</v>
      </c>
      <c r="AK289" s="638">
        <f t="shared" si="545"/>
        <v>0</v>
      </c>
      <c r="AL289" s="478">
        <f t="shared" si="546"/>
        <v>0</v>
      </c>
      <c r="AM289" s="478">
        <f t="shared" si="547"/>
        <v>0</v>
      </c>
      <c r="AN289" s="478">
        <f t="shared" si="548"/>
        <v>500000</v>
      </c>
      <c r="AO289" s="478">
        <f t="shared" si="549"/>
        <v>0</v>
      </c>
      <c r="AP289" s="478">
        <f t="shared" si="550"/>
        <v>0</v>
      </c>
      <c r="AQ289" s="478">
        <f t="shared" si="551"/>
        <v>0</v>
      </c>
      <c r="AR289" s="478">
        <f t="shared" si="552"/>
        <v>0</v>
      </c>
      <c r="AS289" s="479">
        <f t="shared" si="553"/>
        <v>500000</v>
      </c>
      <c r="AT289" s="478">
        <f t="shared" ref="AT289" si="646">SUM(AG289*4%)</f>
        <v>0</v>
      </c>
      <c r="AU289" s="478"/>
      <c r="AV289" s="478"/>
      <c r="AW289" s="478">
        <f t="shared" si="570"/>
        <v>0</v>
      </c>
      <c r="AX289" s="478"/>
      <c r="AY289" s="478"/>
      <c r="AZ289" s="478"/>
      <c r="BA289" s="638">
        <f t="shared" si="638"/>
        <v>20000</v>
      </c>
      <c r="BB289" s="478"/>
      <c r="BC289" s="478">
        <f>SUM(AP289*4%)</f>
        <v>0</v>
      </c>
      <c r="BD289" s="478">
        <f t="shared" si="561"/>
        <v>0</v>
      </c>
      <c r="BE289" s="478">
        <f t="shared" si="562"/>
        <v>0</v>
      </c>
      <c r="BF289" s="552">
        <f t="shared" si="563"/>
        <v>20000</v>
      </c>
      <c r="BG289" s="553">
        <f t="shared" si="564"/>
        <v>0</v>
      </c>
      <c r="BH289" s="554">
        <f t="shared" si="565"/>
        <v>520000</v>
      </c>
      <c r="BI289" s="555">
        <f t="shared" si="566"/>
        <v>0</v>
      </c>
      <c r="BJ289" s="501">
        <f t="shared" si="567"/>
        <v>1</v>
      </c>
      <c r="BK289" s="769">
        <f t="shared" si="481"/>
        <v>21</v>
      </c>
      <c r="BL289" s="556"/>
      <c r="BM289" s="557"/>
      <c r="BN289" s="556"/>
      <c r="BO289" s="672"/>
      <c r="BP289" s="556"/>
      <c r="BQ289" s="556"/>
      <c r="BR289" s="556"/>
      <c r="BS289" s="672"/>
      <c r="BT289" s="556"/>
      <c r="BU289" s="556"/>
      <c r="BV289" s="556"/>
      <c r="BW289" s="672"/>
      <c r="BX289" s="556"/>
      <c r="BY289" s="556"/>
      <c r="BZ289" s="556"/>
      <c r="CA289" s="672"/>
      <c r="CB289" s="556"/>
      <c r="CC289" s="556"/>
      <c r="CD289" s="556"/>
      <c r="CE289" s="672"/>
      <c r="CF289" s="556"/>
      <c r="CG289" s="556"/>
      <c r="CH289" s="556"/>
      <c r="CI289" s="672"/>
      <c r="CJ289" s="556"/>
      <c r="CK289" s="556"/>
      <c r="CL289" s="556"/>
      <c r="CM289" s="672"/>
      <c r="CN289" s="556"/>
      <c r="CO289" s="556"/>
      <c r="CP289" s="556"/>
      <c r="CQ289" s="672"/>
      <c r="CR289" s="556"/>
      <c r="CS289" s="556"/>
      <c r="CT289" s="556"/>
      <c r="CU289" s="557"/>
      <c r="CV289" s="557"/>
      <c r="CW289" s="557"/>
      <c r="CX289" s="557"/>
      <c r="CY289" s="557"/>
      <c r="CZ289" s="557"/>
      <c r="DA289" s="557"/>
      <c r="DB289" s="557"/>
      <c r="DC289" s="557"/>
      <c r="DD289" s="557"/>
      <c r="DE289" s="557"/>
    </row>
    <row r="290" spans="1:127" s="558" customFormat="1" ht="24.75" customHeight="1" x14ac:dyDescent="0.2">
      <c r="A290" s="546">
        <v>22</v>
      </c>
      <c r="B290" s="235" t="s">
        <v>658</v>
      </c>
      <c r="C290" s="547" t="s">
        <v>236</v>
      </c>
      <c r="D290" s="436">
        <v>1</v>
      </c>
      <c r="E290" s="436"/>
      <c r="F290" s="549"/>
      <c r="G290" s="632"/>
      <c r="H290" s="549"/>
      <c r="I290" s="788"/>
      <c r="J290" s="788"/>
      <c r="K290" s="549"/>
      <c r="L290" s="549">
        <v>1</v>
      </c>
      <c r="M290" s="549"/>
      <c r="N290" s="549"/>
      <c r="O290" s="549"/>
      <c r="P290" s="549"/>
      <c r="Q290" s="550">
        <f t="shared" si="568"/>
        <v>1</v>
      </c>
      <c r="R290" s="190" t="s">
        <v>53</v>
      </c>
      <c r="S290" s="578">
        <v>1560000</v>
      </c>
      <c r="T290" s="578"/>
      <c r="U290" s="578"/>
      <c r="V290" s="551"/>
      <c r="W290" s="551"/>
      <c r="X290" s="551"/>
      <c r="Y290" s="551"/>
      <c r="Z290" s="551"/>
      <c r="AA290" s="551">
        <v>1500000</v>
      </c>
      <c r="AB290" s="551"/>
      <c r="AC290" s="551"/>
      <c r="AD290" s="551"/>
      <c r="AE290" s="551"/>
      <c r="AF290" s="477">
        <f t="shared" ref="AF290:AF292" si="647">SUM(Q290*S290)</f>
        <v>1560000</v>
      </c>
      <c r="AG290" s="478">
        <f t="shared" si="541"/>
        <v>0</v>
      </c>
      <c r="AH290" s="478">
        <f t="shared" si="542"/>
        <v>0</v>
      </c>
      <c r="AI290" s="478">
        <f t="shared" si="543"/>
        <v>0</v>
      </c>
      <c r="AJ290" s="478">
        <f t="shared" si="544"/>
        <v>0</v>
      </c>
      <c r="AK290" s="638">
        <f t="shared" si="545"/>
        <v>0</v>
      </c>
      <c r="AL290" s="478">
        <f t="shared" si="546"/>
        <v>0</v>
      </c>
      <c r="AM290" s="478">
        <f t="shared" si="547"/>
        <v>0</v>
      </c>
      <c r="AN290" s="478">
        <f t="shared" si="548"/>
        <v>1500000</v>
      </c>
      <c r="AO290" s="478">
        <f t="shared" si="549"/>
        <v>0</v>
      </c>
      <c r="AP290" s="478">
        <f t="shared" si="550"/>
        <v>0</v>
      </c>
      <c r="AQ290" s="478">
        <f t="shared" si="551"/>
        <v>0</v>
      </c>
      <c r="AR290" s="478">
        <f t="shared" si="552"/>
        <v>0</v>
      </c>
      <c r="AS290" s="479">
        <f t="shared" si="553"/>
        <v>1500000</v>
      </c>
      <c r="AT290" s="478">
        <f t="shared" ref="AT290" si="648">SUM(AG290*4%)</f>
        <v>0</v>
      </c>
      <c r="AU290" s="478"/>
      <c r="AV290" s="478"/>
      <c r="AW290" s="478">
        <f t="shared" si="570"/>
        <v>0</v>
      </c>
      <c r="AX290" s="478"/>
      <c r="AY290" s="478"/>
      <c r="AZ290" s="478"/>
      <c r="BA290" s="638">
        <f t="shared" ref="BA290" si="649">SUM(AN290*4%)</f>
        <v>60000</v>
      </c>
      <c r="BB290" s="478"/>
      <c r="BC290" s="478">
        <f>SUM(AP290*4%)</f>
        <v>0</v>
      </c>
      <c r="BD290" s="478">
        <f t="shared" si="561"/>
        <v>0</v>
      </c>
      <c r="BE290" s="478">
        <f t="shared" si="562"/>
        <v>0</v>
      </c>
      <c r="BF290" s="552">
        <f t="shared" si="563"/>
        <v>60000</v>
      </c>
      <c r="BG290" s="553">
        <f t="shared" si="564"/>
        <v>0</v>
      </c>
      <c r="BH290" s="554">
        <f t="shared" si="565"/>
        <v>1560000</v>
      </c>
      <c r="BI290" s="555">
        <f t="shared" si="566"/>
        <v>0</v>
      </c>
      <c r="BJ290" s="501">
        <f t="shared" si="567"/>
        <v>1</v>
      </c>
      <c r="BK290" s="769">
        <v>22</v>
      </c>
      <c r="BL290" s="556"/>
      <c r="BM290" s="557"/>
      <c r="BN290" s="556"/>
      <c r="BO290" s="672"/>
      <c r="BP290" s="556"/>
      <c r="BQ290" s="556"/>
      <c r="BR290" s="556"/>
      <c r="BS290" s="672"/>
      <c r="BT290" s="556"/>
      <c r="BU290" s="556"/>
      <c r="BV290" s="556"/>
      <c r="BW290" s="672"/>
      <c r="BX290" s="556"/>
      <c r="BY290" s="556"/>
      <c r="BZ290" s="556"/>
      <c r="CA290" s="672"/>
      <c r="CB290" s="556"/>
      <c r="CC290" s="556"/>
      <c r="CD290" s="556"/>
      <c r="CE290" s="672"/>
      <c r="CF290" s="556"/>
      <c r="CG290" s="556"/>
      <c r="CH290" s="556"/>
      <c r="CI290" s="672"/>
      <c r="CJ290" s="556"/>
      <c r="CK290" s="556"/>
      <c r="CL290" s="556"/>
      <c r="CM290" s="672"/>
      <c r="CN290" s="556"/>
      <c r="CO290" s="556"/>
      <c r="CP290" s="556"/>
      <c r="CQ290" s="672"/>
      <c r="CR290" s="556"/>
      <c r="CS290" s="556"/>
      <c r="CT290" s="556"/>
      <c r="CU290" s="557"/>
      <c r="CV290" s="557"/>
      <c r="CW290" s="557"/>
      <c r="CX290" s="557"/>
      <c r="CY290" s="557"/>
      <c r="CZ290" s="557"/>
      <c r="DA290" s="557"/>
      <c r="DB290" s="557"/>
      <c r="DC290" s="557"/>
      <c r="DD290" s="557"/>
      <c r="DE290" s="557"/>
    </row>
    <row r="291" spans="1:127" s="558" customFormat="1" ht="24.75" customHeight="1" x14ac:dyDescent="0.2">
      <c r="A291" s="546">
        <v>23</v>
      </c>
      <c r="B291" s="235" t="s">
        <v>671</v>
      </c>
      <c r="C291" s="547" t="s">
        <v>236</v>
      </c>
      <c r="D291" s="436">
        <v>1</v>
      </c>
      <c r="E291" s="436"/>
      <c r="F291" s="549"/>
      <c r="G291" s="632"/>
      <c r="H291" s="549"/>
      <c r="I291" s="788"/>
      <c r="J291" s="788"/>
      <c r="K291" s="549"/>
      <c r="L291" s="549"/>
      <c r="M291" s="549">
        <v>1</v>
      </c>
      <c r="N291" s="549"/>
      <c r="O291" s="549"/>
      <c r="P291" s="549"/>
      <c r="Q291" s="550">
        <f t="shared" si="568"/>
        <v>1</v>
      </c>
      <c r="R291" s="190" t="s">
        <v>53</v>
      </c>
      <c r="S291" s="578">
        <v>604000</v>
      </c>
      <c r="T291" s="578"/>
      <c r="U291" s="578"/>
      <c r="V291" s="551"/>
      <c r="W291" s="551"/>
      <c r="X291" s="551"/>
      <c r="Y291" s="551"/>
      <c r="Z291" s="551"/>
      <c r="AA291" s="551"/>
      <c r="AB291" s="736">
        <v>582000</v>
      </c>
      <c r="AC291" s="551"/>
      <c r="AD291" s="551"/>
      <c r="AE291" s="551"/>
      <c r="AF291" s="477">
        <f t="shared" si="647"/>
        <v>604000</v>
      </c>
      <c r="AG291" s="478">
        <f t="shared" si="541"/>
        <v>0</v>
      </c>
      <c r="AH291" s="478">
        <f t="shared" si="542"/>
        <v>0</v>
      </c>
      <c r="AI291" s="478">
        <f t="shared" si="543"/>
        <v>0</v>
      </c>
      <c r="AJ291" s="478">
        <f t="shared" si="544"/>
        <v>0</v>
      </c>
      <c r="AK291" s="638">
        <f t="shared" si="545"/>
        <v>0</v>
      </c>
      <c r="AL291" s="478">
        <f t="shared" si="546"/>
        <v>0</v>
      </c>
      <c r="AM291" s="478">
        <f t="shared" si="547"/>
        <v>0</v>
      </c>
      <c r="AN291" s="478">
        <f t="shared" si="548"/>
        <v>0</v>
      </c>
      <c r="AO291" s="478">
        <f t="shared" si="549"/>
        <v>582000</v>
      </c>
      <c r="AP291" s="478">
        <f t="shared" si="550"/>
        <v>0</v>
      </c>
      <c r="AQ291" s="478">
        <f t="shared" si="551"/>
        <v>0</v>
      </c>
      <c r="AR291" s="478">
        <f t="shared" si="552"/>
        <v>0</v>
      </c>
      <c r="AS291" s="479">
        <f t="shared" si="553"/>
        <v>582000</v>
      </c>
      <c r="AT291" s="478">
        <f t="shared" ref="AT291" si="650">SUM(AG291*4%)</f>
        <v>0</v>
      </c>
      <c r="AU291" s="478"/>
      <c r="AV291" s="478"/>
      <c r="AW291" s="478">
        <f t="shared" si="570"/>
        <v>0</v>
      </c>
      <c r="AX291" s="478"/>
      <c r="AY291" s="478"/>
      <c r="AZ291" s="478"/>
      <c r="BA291" s="638">
        <f t="shared" ref="BA291" si="651">SUM(AN291*4%)</f>
        <v>0</v>
      </c>
      <c r="BB291" s="478">
        <v>22000</v>
      </c>
      <c r="BC291" s="478">
        <f>SUM(AP291*4%)</f>
        <v>0</v>
      </c>
      <c r="BD291" s="478">
        <f t="shared" si="561"/>
        <v>0</v>
      </c>
      <c r="BE291" s="478">
        <f t="shared" si="562"/>
        <v>0</v>
      </c>
      <c r="BF291" s="552">
        <f t="shared" si="563"/>
        <v>22000</v>
      </c>
      <c r="BG291" s="553">
        <f>AF291-AS291-BF291</f>
        <v>0</v>
      </c>
      <c r="BH291" s="554">
        <f t="shared" si="565"/>
        <v>604000</v>
      </c>
      <c r="BI291" s="555">
        <f t="shared" si="566"/>
        <v>0</v>
      </c>
      <c r="BJ291" s="501">
        <f t="shared" si="567"/>
        <v>1</v>
      </c>
      <c r="BK291" s="769">
        <v>23</v>
      </c>
      <c r="BL291" s="556"/>
      <c r="BM291" s="557"/>
      <c r="BN291" s="556"/>
      <c r="BO291" s="672"/>
      <c r="BP291" s="556"/>
      <c r="BQ291" s="556"/>
      <c r="BR291" s="556"/>
      <c r="BS291" s="672"/>
      <c r="BT291" s="556"/>
      <c r="BU291" s="556"/>
      <c r="BV291" s="556"/>
      <c r="BW291" s="672"/>
      <c r="BX291" s="556"/>
      <c r="BY291" s="556"/>
      <c r="BZ291" s="556"/>
      <c r="CA291" s="672"/>
      <c r="CB291" s="556"/>
      <c r="CC291" s="556"/>
      <c r="CD291" s="556"/>
      <c r="CE291" s="672"/>
      <c r="CF291" s="556"/>
      <c r="CG291" s="556"/>
      <c r="CH291" s="556"/>
      <c r="CI291" s="672"/>
      <c r="CJ291" s="556"/>
      <c r="CK291" s="556"/>
      <c r="CL291" s="556"/>
      <c r="CM291" s="672"/>
      <c r="CN291" s="556"/>
      <c r="CO291" s="556"/>
      <c r="CP291" s="556"/>
      <c r="CQ291" s="672"/>
      <c r="CR291" s="556"/>
      <c r="CS291" s="556"/>
      <c r="CT291" s="556"/>
      <c r="CU291" s="557"/>
      <c r="CV291" s="557"/>
      <c r="CW291" s="557"/>
      <c r="CX291" s="557"/>
      <c r="CY291" s="557"/>
      <c r="CZ291" s="557"/>
      <c r="DA291" s="557"/>
      <c r="DB291" s="557"/>
      <c r="DC291" s="557"/>
      <c r="DD291" s="557"/>
      <c r="DE291" s="557"/>
    </row>
    <row r="292" spans="1:127" s="558" customFormat="1" ht="24.75" customHeight="1" x14ac:dyDescent="0.2">
      <c r="A292" s="546">
        <v>24</v>
      </c>
      <c r="B292" s="235" t="s">
        <v>672</v>
      </c>
      <c r="C292" s="547" t="s">
        <v>236</v>
      </c>
      <c r="D292" s="436">
        <v>1</v>
      </c>
      <c r="E292" s="436"/>
      <c r="F292" s="549"/>
      <c r="G292" s="632"/>
      <c r="H292" s="549"/>
      <c r="I292" s="788"/>
      <c r="J292" s="788"/>
      <c r="K292" s="549"/>
      <c r="L292" s="549"/>
      <c r="M292" s="549"/>
      <c r="N292" s="549">
        <v>1</v>
      </c>
      <c r="O292" s="549"/>
      <c r="P292" s="549"/>
      <c r="Q292" s="550">
        <f t="shared" si="568"/>
        <v>1</v>
      </c>
      <c r="R292" s="190" t="s">
        <v>53</v>
      </c>
      <c r="S292" s="578">
        <v>213000</v>
      </c>
      <c r="T292" s="578"/>
      <c r="U292" s="578"/>
      <c r="V292" s="551"/>
      <c r="W292" s="551"/>
      <c r="X292" s="551"/>
      <c r="Y292" s="551"/>
      <c r="Z292" s="551"/>
      <c r="AA292" s="551"/>
      <c r="AB292" s="736"/>
      <c r="AC292" s="551">
        <v>213000</v>
      </c>
      <c r="AD292" s="551"/>
      <c r="AE292" s="551"/>
      <c r="AF292" s="477">
        <f t="shared" si="647"/>
        <v>213000</v>
      </c>
      <c r="AG292" s="478">
        <f t="shared" si="541"/>
        <v>0</v>
      </c>
      <c r="AH292" s="478">
        <f t="shared" si="542"/>
        <v>0</v>
      </c>
      <c r="AI292" s="478">
        <f t="shared" si="543"/>
        <v>0</v>
      </c>
      <c r="AJ292" s="478">
        <f t="shared" si="544"/>
        <v>0</v>
      </c>
      <c r="AK292" s="638">
        <f t="shared" si="545"/>
        <v>0</v>
      </c>
      <c r="AL292" s="478">
        <f t="shared" si="546"/>
        <v>0</v>
      </c>
      <c r="AM292" s="478">
        <f t="shared" si="547"/>
        <v>0</v>
      </c>
      <c r="AN292" s="478">
        <f t="shared" si="548"/>
        <v>0</v>
      </c>
      <c r="AO292" s="478">
        <f t="shared" si="549"/>
        <v>0</v>
      </c>
      <c r="AP292" s="478">
        <f t="shared" si="550"/>
        <v>213000</v>
      </c>
      <c r="AQ292" s="478">
        <f t="shared" si="551"/>
        <v>0</v>
      </c>
      <c r="AR292" s="478">
        <f t="shared" si="552"/>
        <v>0</v>
      </c>
      <c r="AS292" s="479">
        <f t="shared" si="553"/>
        <v>213000</v>
      </c>
      <c r="AT292" s="478">
        <f t="shared" ref="AT292" si="652">SUM(AG292*4%)</f>
        <v>0</v>
      </c>
      <c r="AU292" s="478"/>
      <c r="AV292" s="478"/>
      <c r="AW292" s="478">
        <f t="shared" si="570"/>
        <v>0</v>
      </c>
      <c r="AX292" s="478"/>
      <c r="AY292" s="478"/>
      <c r="AZ292" s="478"/>
      <c r="BA292" s="638">
        <f t="shared" ref="BA292" si="653">SUM(AN292*4%)</f>
        <v>0</v>
      </c>
      <c r="BB292" s="478"/>
      <c r="BC292" s="478"/>
      <c r="BD292" s="478">
        <f t="shared" si="561"/>
        <v>0</v>
      </c>
      <c r="BE292" s="478">
        <f t="shared" si="562"/>
        <v>0</v>
      </c>
      <c r="BF292" s="552">
        <f t="shared" si="563"/>
        <v>0</v>
      </c>
      <c r="BG292" s="553">
        <f t="shared" si="564"/>
        <v>0</v>
      </c>
      <c r="BH292" s="554">
        <f t="shared" si="565"/>
        <v>213000</v>
      </c>
      <c r="BI292" s="555">
        <f t="shared" si="566"/>
        <v>0</v>
      </c>
      <c r="BJ292" s="501">
        <f t="shared" si="567"/>
        <v>1</v>
      </c>
      <c r="BK292" s="769">
        <v>24</v>
      </c>
      <c r="BL292" s="556"/>
      <c r="BM292" s="557"/>
      <c r="BN292" s="556"/>
      <c r="BO292" s="672"/>
      <c r="BP292" s="556"/>
      <c r="BQ292" s="556"/>
      <c r="BR292" s="556"/>
      <c r="BS292" s="672"/>
      <c r="BT292" s="556"/>
      <c r="BU292" s="556"/>
      <c r="BV292" s="556"/>
      <c r="BW292" s="672"/>
      <c r="BX292" s="556"/>
      <c r="BY292" s="556"/>
      <c r="BZ292" s="556"/>
      <c r="CA292" s="672"/>
      <c r="CB292" s="556"/>
      <c r="CC292" s="556"/>
      <c r="CD292" s="556"/>
      <c r="CE292" s="672"/>
      <c r="CF292" s="556"/>
      <c r="CG292" s="556"/>
      <c r="CH292" s="556"/>
      <c r="CI292" s="672"/>
      <c r="CJ292" s="556"/>
      <c r="CK292" s="556"/>
      <c r="CL292" s="556"/>
      <c r="CM292" s="672"/>
      <c r="CN292" s="556"/>
      <c r="CO292" s="556"/>
      <c r="CP292" s="556"/>
      <c r="CQ292" s="672"/>
      <c r="CR292" s="556"/>
      <c r="CS292" s="556"/>
      <c r="CT292" s="556"/>
      <c r="CU292" s="557"/>
      <c r="CV292" s="557"/>
      <c r="CW292" s="557"/>
      <c r="CX292" s="557"/>
      <c r="CY292" s="557"/>
      <c r="CZ292" s="557"/>
      <c r="DA292" s="557"/>
      <c r="DB292" s="557"/>
      <c r="DC292" s="557"/>
      <c r="DD292" s="557"/>
      <c r="DE292" s="557"/>
    </row>
    <row r="293" spans="1:127" s="558" customFormat="1" ht="24.75" customHeight="1" x14ac:dyDescent="0.2">
      <c r="A293" s="546">
        <v>25</v>
      </c>
      <c r="B293" s="235" t="s">
        <v>685</v>
      </c>
      <c r="C293" s="547" t="s">
        <v>236</v>
      </c>
      <c r="D293" s="436">
        <v>1</v>
      </c>
      <c r="E293" s="436"/>
      <c r="F293" s="549"/>
      <c r="G293" s="632"/>
      <c r="H293" s="549"/>
      <c r="I293" s="788"/>
      <c r="J293" s="788"/>
      <c r="K293" s="549"/>
      <c r="L293" s="549"/>
      <c r="M293" s="549"/>
      <c r="N293" s="549"/>
      <c r="O293" s="549">
        <v>1</v>
      </c>
      <c r="P293" s="549"/>
      <c r="Q293" s="550">
        <f t="shared" ref="Q293" si="654">SUM(E293:P293)</f>
        <v>1</v>
      </c>
      <c r="R293" s="190" t="s">
        <v>53</v>
      </c>
      <c r="S293" s="578">
        <v>1352000</v>
      </c>
      <c r="T293" s="578"/>
      <c r="U293" s="578"/>
      <c r="V293" s="551"/>
      <c r="W293" s="551"/>
      <c r="X293" s="551"/>
      <c r="Y293" s="551"/>
      <c r="Z293" s="551"/>
      <c r="AA293" s="551"/>
      <c r="AB293" s="736"/>
      <c r="AC293" s="551"/>
      <c r="AD293" s="551">
        <v>1300000</v>
      </c>
      <c r="AE293" s="551"/>
      <c r="AF293" s="477">
        <f>SUM(Q293*S293)</f>
        <v>1352000</v>
      </c>
      <c r="AG293" s="478">
        <f t="shared" ref="AG293" si="655">T293*E293</f>
        <v>0</v>
      </c>
      <c r="AH293" s="478">
        <f t="shared" ref="AH293" si="656">U293*F293</f>
        <v>0</v>
      </c>
      <c r="AI293" s="478">
        <f t="shared" ref="AI293" si="657">V293*G293</f>
        <v>0</v>
      </c>
      <c r="AJ293" s="478">
        <f t="shared" ref="AJ293" si="658">W293*H293</f>
        <v>0</v>
      </c>
      <c r="AK293" s="638">
        <f t="shared" ref="AK293" si="659">X293*I293</f>
        <v>0</v>
      </c>
      <c r="AL293" s="478">
        <f t="shared" ref="AL293" si="660">Y293*J293</f>
        <v>0</v>
      </c>
      <c r="AM293" s="478">
        <f t="shared" ref="AM293" si="661">Z293*K293</f>
        <v>0</v>
      </c>
      <c r="AN293" s="478">
        <f t="shared" ref="AN293" si="662">AA293*L293</f>
        <v>0</v>
      </c>
      <c r="AO293" s="478">
        <f t="shared" ref="AO293" si="663">AB293*M293</f>
        <v>0</v>
      </c>
      <c r="AP293" s="478">
        <f t="shared" ref="AP293" si="664">AC293*N293</f>
        <v>0</v>
      </c>
      <c r="AQ293" s="478">
        <f t="shared" ref="AQ293" si="665">AD293*O293</f>
        <v>1300000</v>
      </c>
      <c r="AR293" s="478">
        <f t="shared" ref="AR293" si="666">AE293*P293</f>
        <v>0</v>
      </c>
      <c r="AS293" s="479">
        <f t="shared" ref="AS293" si="667">SUM(AG293:AR293)</f>
        <v>1300000</v>
      </c>
      <c r="AT293" s="478">
        <f t="shared" ref="AT293" si="668">SUM(AG293*4%)</f>
        <v>0</v>
      </c>
      <c r="AU293" s="478"/>
      <c r="AV293" s="478"/>
      <c r="AW293" s="478">
        <f t="shared" ref="AW293" si="669">SUM(AJ293*14%)</f>
        <v>0</v>
      </c>
      <c r="AX293" s="478"/>
      <c r="AY293" s="478"/>
      <c r="AZ293" s="478"/>
      <c r="BA293" s="638">
        <f t="shared" ref="BA293" si="670">SUM(AN293*4%)</f>
        <v>0</v>
      </c>
      <c r="BB293" s="478"/>
      <c r="BC293" s="478"/>
      <c r="BD293" s="478">
        <f>SUM(AQ293*4%)</f>
        <v>52000</v>
      </c>
      <c r="BE293" s="478">
        <f t="shared" ref="BE293" si="671">SUM(AR293*14%)</f>
        <v>0</v>
      </c>
      <c r="BF293" s="552">
        <f t="shared" ref="BF293" si="672">SUM(AT293:BE293)</f>
        <v>52000</v>
      </c>
      <c r="BG293" s="553">
        <f t="shared" si="564"/>
        <v>0</v>
      </c>
      <c r="BH293" s="554">
        <f t="shared" ref="BH293" si="673">S293*D293</f>
        <v>1352000</v>
      </c>
      <c r="BI293" s="555">
        <f t="shared" ref="BI293" si="674">BH293-AS293-BF293</f>
        <v>0</v>
      </c>
      <c r="BJ293" s="501">
        <f t="shared" ref="BJ293" si="675">SUM(Q293/D293)</f>
        <v>1</v>
      </c>
      <c r="BK293" s="769">
        <f t="shared" si="481"/>
        <v>25</v>
      </c>
      <c r="BL293" s="556"/>
      <c r="BM293" s="557"/>
      <c r="BN293" s="556"/>
      <c r="BO293" s="672"/>
      <c r="BP293" s="556"/>
      <c r="BQ293" s="556"/>
      <c r="BR293" s="556"/>
      <c r="BS293" s="672"/>
      <c r="BT293" s="556"/>
      <c r="BU293" s="556"/>
      <c r="BV293" s="556"/>
      <c r="BW293" s="672"/>
      <c r="BX293" s="556"/>
      <c r="BY293" s="556"/>
      <c r="BZ293" s="556"/>
      <c r="CA293" s="672"/>
      <c r="CB293" s="556"/>
      <c r="CC293" s="556"/>
      <c r="CD293" s="556"/>
      <c r="CE293" s="672"/>
      <c r="CF293" s="556"/>
      <c r="CG293" s="556"/>
      <c r="CH293" s="556"/>
      <c r="CI293" s="672"/>
      <c r="CJ293" s="556"/>
      <c r="CK293" s="556"/>
      <c r="CL293" s="556"/>
      <c r="CM293" s="672"/>
      <c r="CN293" s="556"/>
      <c r="CO293" s="556"/>
      <c r="CP293" s="556"/>
      <c r="CQ293" s="672"/>
      <c r="CR293" s="556"/>
      <c r="CS293" s="556"/>
      <c r="CT293" s="556"/>
      <c r="CU293" s="557"/>
      <c r="CV293" s="557"/>
      <c r="CW293" s="557"/>
      <c r="CX293" s="557"/>
      <c r="CY293" s="557"/>
      <c r="CZ293" s="557"/>
      <c r="DA293" s="557"/>
      <c r="DB293" s="557"/>
      <c r="DC293" s="557"/>
      <c r="DD293" s="557"/>
      <c r="DE293" s="557"/>
    </row>
    <row r="294" spans="1:127" s="558" customFormat="1" ht="24.75" customHeight="1" x14ac:dyDescent="0.2">
      <c r="A294" s="546">
        <v>26</v>
      </c>
      <c r="B294" s="235" t="s">
        <v>684</v>
      </c>
      <c r="C294" s="547" t="s">
        <v>236</v>
      </c>
      <c r="D294" s="436">
        <v>1</v>
      </c>
      <c r="E294" s="436"/>
      <c r="F294" s="549"/>
      <c r="G294" s="632"/>
      <c r="H294" s="549"/>
      <c r="I294" s="788"/>
      <c r="J294" s="788"/>
      <c r="K294" s="549"/>
      <c r="L294" s="549"/>
      <c r="M294" s="549"/>
      <c r="N294" s="549"/>
      <c r="O294" s="549">
        <v>1</v>
      </c>
      <c r="P294" s="549"/>
      <c r="Q294" s="550">
        <f t="shared" ref="Q294:Q295" si="676">SUM(E294:P294)</f>
        <v>1</v>
      </c>
      <c r="R294" s="190" t="s">
        <v>53</v>
      </c>
      <c r="S294" s="578">
        <v>300000</v>
      </c>
      <c r="T294" s="578"/>
      <c r="U294" s="578"/>
      <c r="V294" s="551"/>
      <c r="W294" s="551"/>
      <c r="X294" s="551"/>
      <c r="Y294" s="551"/>
      <c r="Z294" s="551"/>
      <c r="AA294" s="551"/>
      <c r="AB294" s="736"/>
      <c r="AC294" s="551"/>
      <c r="AD294" s="578">
        <v>300000</v>
      </c>
      <c r="AE294" s="551"/>
      <c r="AF294" s="477">
        <f t="shared" ref="AF294:AF295" si="677">SUM(Q294*S294)</f>
        <v>300000</v>
      </c>
      <c r="AG294" s="478">
        <f t="shared" ref="AG294:AG295" si="678">T294*E294</f>
        <v>0</v>
      </c>
      <c r="AH294" s="478">
        <f t="shared" ref="AH294:AH295" si="679">U294*F294</f>
        <v>0</v>
      </c>
      <c r="AI294" s="478">
        <f t="shared" ref="AI294:AI295" si="680">V294*G294</f>
        <v>0</v>
      </c>
      <c r="AJ294" s="478">
        <f t="shared" ref="AJ294:AJ295" si="681">W294*H294</f>
        <v>0</v>
      </c>
      <c r="AK294" s="638">
        <f t="shared" ref="AK294:AK295" si="682">X294*I294</f>
        <v>0</v>
      </c>
      <c r="AL294" s="478">
        <f t="shared" ref="AL294:AL295" si="683">Y294*J294</f>
        <v>0</v>
      </c>
      <c r="AM294" s="478">
        <f t="shared" ref="AM294:AM295" si="684">Z294*K294</f>
        <v>0</v>
      </c>
      <c r="AN294" s="478">
        <f t="shared" ref="AN294:AN295" si="685">AA294*L294</f>
        <v>0</v>
      </c>
      <c r="AO294" s="478">
        <f t="shared" ref="AO294:AO295" si="686">AB294*M294</f>
        <v>0</v>
      </c>
      <c r="AP294" s="478">
        <f t="shared" ref="AP294:AP295" si="687">AC294*N294</f>
        <v>0</v>
      </c>
      <c r="AQ294" s="478">
        <f t="shared" ref="AQ294:AQ295" si="688">AD294*O294</f>
        <v>300000</v>
      </c>
      <c r="AR294" s="478">
        <f t="shared" ref="AR294:AR295" si="689">AE294*P294</f>
        <v>0</v>
      </c>
      <c r="AS294" s="479">
        <f t="shared" ref="AS294:AS295" si="690">SUM(AG294:AR294)</f>
        <v>300000</v>
      </c>
      <c r="AT294" s="478">
        <f t="shared" ref="AT294" si="691">SUM(AG294*4%)</f>
        <v>0</v>
      </c>
      <c r="AU294" s="478"/>
      <c r="AV294" s="478"/>
      <c r="AW294" s="478">
        <f t="shared" ref="AW294:AW295" si="692">SUM(AJ294*14%)</f>
        <v>0</v>
      </c>
      <c r="AX294" s="478"/>
      <c r="AY294" s="478"/>
      <c r="AZ294" s="478"/>
      <c r="BA294" s="638">
        <f t="shared" ref="BA294:BA295" si="693">SUM(AN294*4%)</f>
        <v>0</v>
      </c>
      <c r="BB294" s="478"/>
      <c r="BC294" s="478"/>
      <c r="BD294" s="478"/>
      <c r="BE294" s="478">
        <f t="shared" ref="BE294:BE295" si="694">SUM(AR294*14%)</f>
        <v>0</v>
      </c>
      <c r="BF294" s="552">
        <f t="shared" ref="BF294:BF295" si="695">SUM(AT294:BE294)</f>
        <v>0</v>
      </c>
      <c r="BG294" s="553">
        <f t="shared" ref="BG294:BG295" si="696">AF294-AS294-BF294</f>
        <v>0</v>
      </c>
      <c r="BH294" s="554">
        <f t="shared" ref="BH294:BH295" si="697">S294*D294</f>
        <v>300000</v>
      </c>
      <c r="BI294" s="555">
        <f t="shared" ref="BI294:BI295" si="698">BH294-AS294-BF294</f>
        <v>0</v>
      </c>
      <c r="BJ294" s="501">
        <f t="shared" ref="BJ294:BJ295" si="699">SUM(Q294/D294)</f>
        <v>1</v>
      </c>
      <c r="BK294" s="769">
        <v>26</v>
      </c>
      <c r="BL294" s="556"/>
      <c r="BM294" s="557"/>
      <c r="BN294" s="556"/>
      <c r="BO294" s="672"/>
      <c r="BP294" s="556"/>
      <c r="BQ294" s="556"/>
      <c r="BR294" s="556"/>
      <c r="BS294" s="672"/>
      <c r="BT294" s="556"/>
      <c r="BU294" s="556"/>
      <c r="BV294" s="556"/>
      <c r="BW294" s="672"/>
      <c r="BX294" s="556"/>
      <c r="BY294" s="556"/>
      <c r="BZ294" s="556"/>
      <c r="CA294" s="672"/>
      <c r="CB294" s="556"/>
      <c r="CC294" s="556"/>
      <c r="CD294" s="556"/>
      <c r="CE294" s="672"/>
      <c r="CF294" s="556"/>
      <c r="CG294" s="556"/>
      <c r="CH294" s="556"/>
      <c r="CI294" s="672"/>
      <c r="CJ294" s="556"/>
      <c r="CK294" s="556"/>
      <c r="CL294" s="556"/>
      <c r="CM294" s="672"/>
      <c r="CN294" s="556"/>
      <c r="CO294" s="556"/>
      <c r="CP294" s="556"/>
      <c r="CQ294" s="672"/>
      <c r="CR294" s="556"/>
      <c r="CS294" s="556"/>
      <c r="CT294" s="556"/>
      <c r="CU294" s="557"/>
      <c r="CV294" s="557"/>
      <c r="CW294" s="557"/>
      <c r="CX294" s="557"/>
      <c r="CY294" s="557"/>
      <c r="CZ294" s="557"/>
      <c r="DA294" s="557"/>
      <c r="DB294" s="557"/>
      <c r="DC294" s="557"/>
      <c r="DD294" s="557"/>
      <c r="DE294" s="557"/>
    </row>
    <row r="295" spans="1:127" s="558" customFormat="1" ht="24.75" customHeight="1" x14ac:dyDescent="0.2">
      <c r="A295" s="546">
        <v>27</v>
      </c>
      <c r="B295" s="235" t="s">
        <v>687</v>
      </c>
      <c r="C295" s="547" t="s">
        <v>236</v>
      </c>
      <c r="D295" s="436">
        <v>1</v>
      </c>
      <c r="E295" s="436"/>
      <c r="F295" s="549"/>
      <c r="G295" s="632"/>
      <c r="H295" s="549"/>
      <c r="I295" s="788"/>
      <c r="J295" s="788"/>
      <c r="K295" s="549"/>
      <c r="L295" s="549"/>
      <c r="M295" s="549"/>
      <c r="N295" s="549"/>
      <c r="O295" s="549">
        <v>1</v>
      </c>
      <c r="P295" s="549"/>
      <c r="Q295" s="550">
        <f t="shared" si="676"/>
        <v>1</v>
      </c>
      <c r="R295" s="190" t="s">
        <v>53</v>
      </c>
      <c r="S295" s="578">
        <v>1000000</v>
      </c>
      <c r="T295" s="578"/>
      <c r="U295" s="578"/>
      <c r="V295" s="551"/>
      <c r="W295" s="551"/>
      <c r="X295" s="551"/>
      <c r="Y295" s="551"/>
      <c r="Z295" s="551"/>
      <c r="AA295" s="551"/>
      <c r="AB295" s="736"/>
      <c r="AC295" s="551"/>
      <c r="AD295" s="551">
        <v>1000000</v>
      </c>
      <c r="AE295" s="551"/>
      <c r="AF295" s="477">
        <f t="shared" si="677"/>
        <v>1000000</v>
      </c>
      <c r="AG295" s="478">
        <f t="shared" si="678"/>
        <v>0</v>
      </c>
      <c r="AH295" s="478">
        <f t="shared" si="679"/>
        <v>0</v>
      </c>
      <c r="AI295" s="478">
        <f t="shared" si="680"/>
        <v>0</v>
      </c>
      <c r="AJ295" s="478">
        <f t="shared" si="681"/>
        <v>0</v>
      </c>
      <c r="AK295" s="638">
        <f t="shared" si="682"/>
        <v>0</v>
      </c>
      <c r="AL295" s="478">
        <f t="shared" si="683"/>
        <v>0</v>
      </c>
      <c r="AM295" s="478">
        <f t="shared" si="684"/>
        <v>0</v>
      </c>
      <c r="AN295" s="478">
        <f t="shared" si="685"/>
        <v>0</v>
      </c>
      <c r="AO295" s="478">
        <f t="shared" si="686"/>
        <v>0</v>
      </c>
      <c r="AP295" s="478">
        <f t="shared" si="687"/>
        <v>0</v>
      </c>
      <c r="AQ295" s="478">
        <f t="shared" si="688"/>
        <v>1000000</v>
      </c>
      <c r="AR295" s="478">
        <f t="shared" si="689"/>
        <v>0</v>
      </c>
      <c r="AS295" s="479">
        <f t="shared" si="690"/>
        <v>1000000</v>
      </c>
      <c r="AT295" s="478">
        <f t="shared" ref="AT295" si="700">SUM(AG295*4%)</f>
        <v>0</v>
      </c>
      <c r="AU295" s="478"/>
      <c r="AV295" s="478"/>
      <c r="AW295" s="478">
        <f t="shared" si="692"/>
        <v>0</v>
      </c>
      <c r="AX295" s="478"/>
      <c r="AY295" s="478"/>
      <c r="AZ295" s="478"/>
      <c r="BA295" s="638">
        <f t="shared" si="693"/>
        <v>0</v>
      </c>
      <c r="BB295" s="478"/>
      <c r="BC295" s="478"/>
      <c r="BD295" s="478"/>
      <c r="BE295" s="478">
        <f t="shared" si="694"/>
        <v>0</v>
      </c>
      <c r="BF295" s="552">
        <f t="shared" si="695"/>
        <v>0</v>
      </c>
      <c r="BG295" s="553">
        <f t="shared" si="696"/>
        <v>0</v>
      </c>
      <c r="BH295" s="554">
        <f t="shared" si="697"/>
        <v>1000000</v>
      </c>
      <c r="BI295" s="555">
        <f t="shared" si="698"/>
        <v>0</v>
      </c>
      <c r="BJ295" s="501">
        <f t="shared" si="699"/>
        <v>1</v>
      </c>
      <c r="BK295" s="769"/>
      <c r="BL295" s="556"/>
      <c r="BM295" s="557"/>
      <c r="BN295" s="556"/>
      <c r="BO295" s="672"/>
      <c r="BP295" s="556"/>
      <c r="BQ295" s="556"/>
      <c r="BR295" s="556"/>
      <c r="BS295" s="672"/>
      <c r="BT295" s="556"/>
      <c r="BU295" s="556"/>
      <c r="BV295" s="556"/>
      <c r="BW295" s="672"/>
      <c r="BX295" s="556"/>
      <c r="BY295" s="556"/>
      <c r="BZ295" s="556"/>
      <c r="CA295" s="672"/>
      <c r="CB295" s="556"/>
      <c r="CC295" s="556"/>
      <c r="CD295" s="556"/>
      <c r="CE295" s="672"/>
      <c r="CF295" s="556"/>
      <c r="CG295" s="556"/>
      <c r="CH295" s="556"/>
      <c r="CI295" s="672"/>
      <c r="CJ295" s="556"/>
      <c r="CK295" s="556"/>
      <c r="CL295" s="556"/>
      <c r="CM295" s="672"/>
      <c r="CN295" s="556"/>
      <c r="CO295" s="556"/>
      <c r="CP295" s="556"/>
      <c r="CQ295" s="672"/>
      <c r="CR295" s="556"/>
      <c r="CS295" s="556"/>
      <c r="CT295" s="556"/>
      <c r="CU295" s="557"/>
      <c r="CV295" s="557"/>
      <c r="CW295" s="557"/>
      <c r="CX295" s="557"/>
      <c r="CY295" s="557"/>
      <c r="CZ295" s="557"/>
      <c r="DA295" s="557"/>
      <c r="DB295" s="557"/>
      <c r="DC295" s="557"/>
      <c r="DD295" s="557"/>
      <c r="DE295" s="557"/>
    </row>
    <row r="296" spans="1:127" s="558" customFormat="1" ht="24.75" customHeight="1" x14ac:dyDescent="0.2">
      <c r="A296" s="546">
        <v>28</v>
      </c>
      <c r="B296" s="235" t="s">
        <v>690</v>
      </c>
      <c r="C296" s="547" t="s">
        <v>236</v>
      </c>
      <c r="D296" s="436">
        <v>1</v>
      </c>
      <c r="E296" s="436"/>
      <c r="F296" s="549"/>
      <c r="G296" s="632"/>
      <c r="H296" s="549"/>
      <c r="I296" s="788"/>
      <c r="J296" s="788"/>
      <c r="K296" s="549"/>
      <c r="L296" s="549"/>
      <c r="M296" s="549"/>
      <c r="N296" s="549"/>
      <c r="O296" s="549"/>
      <c r="P296" s="549">
        <v>1</v>
      </c>
      <c r="Q296" s="550">
        <f t="shared" ref="Q296:Q297" si="701">SUM(E296:P296)</f>
        <v>1</v>
      </c>
      <c r="R296" s="190" t="s">
        <v>53</v>
      </c>
      <c r="S296" s="578">
        <v>1248000</v>
      </c>
      <c r="T296" s="578"/>
      <c r="U296" s="578"/>
      <c r="V296" s="551"/>
      <c r="W296" s="551"/>
      <c r="X296" s="551"/>
      <c r="Y296" s="551"/>
      <c r="Z296" s="551"/>
      <c r="AA296" s="551"/>
      <c r="AB296" s="736"/>
      <c r="AC296" s="551"/>
      <c r="AD296" s="551"/>
      <c r="AE296" s="551">
        <v>1200000</v>
      </c>
      <c r="AF296" s="477">
        <f t="shared" ref="AF296:AF297" si="702">SUM(Q296*S296)</f>
        <v>1248000</v>
      </c>
      <c r="AG296" s="478">
        <f t="shared" ref="AG296:AG297" si="703">T296*E296</f>
        <v>0</v>
      </c>
      <c r="AH296" s="478">
        <f t="shared" ref="AH296:AH297" si="704">U296*F296</f>
        <v>0</v>
      </c>
      <c r="AI296" s="478">
        <f t="shared" ref="AI296:AI297" si="705">V296*G296</f>
        <v>0</v>
      </c>
      <c r="AJ296" s="478">
        <f t="shared" ref="AJ296:AJ297" si="706">W296*H296</f>
        <v>0</v>
      </c>
      <c r="AK296" s="638">
        <f t="shared" ref="AK296:AK297" si="707">X296*I296</f>
        <v>0</v>
      </c>
      <c r="AL296" s="478">
        <f t="shared" ref="AL296:AL297" si="708">Y296*J296</f>
        <v>0</v>
      </c>
      <c r="AM296" s="478">
        <f t="shared" ref="AM296:AM297" si="709">Z296*K296</f>
        <v>0</v>
      </c>
      <c r="AN296" s="478">
        <f t="shared" ref="AN296:AN297" si="710">AA296*L296</f>
        <v>0</v>
      </c>
      <c r="AO296" s="478">
        <f t="shared" ref="AO296:AO297" si="711">AB296*M296</f>
        <v>0</v>
      </c>
      <c r="AP296" s="478">
        <f t="shared" ref="AP296:AP297" si="712">AC296*N296</f>
        <v>0</v>
      </c>
      <c r="AQ296" s="478">
        <f t="shared" ref="AQ296:AQ297" si="713">AD296*O296</f>
        <v>0</v>
      </c>
      <c r="AR296" s="478">
        <f t="shared" ref="AR296:AR297" si="714">AE296*P296</f>
        <v>1200000</v>
      </c>
      <c r="AS296" s="479">
        <f t="shared" ref="AS296:AS297" si="715">SUM(AG296:AR296)</f>
        <v>1200000</v>
      </c>
      <c r="AT296" s="478">
        <f t="shared" ref="AT296" si="716">SUM(AG296*4%)</f>
        <v>0</v>
      </c>
      <c r="AU296" s="478"/>
      <c r="AV296" s="478"/>
      <c r="AW296" s="478">
        <f t="shared" ref="AW296:AW297" si="717">SUM(AJ296*14%)</f>
        <v>0</v>
      </c>
      <c r="AX296" s="478"/>
      <c r="AY296" s="478"/>
      <c r="AZ296" s="478"/>
      <c r="BA296" s="638">
        <f t="shared" ref="BA296:BA297" si="718">SUM(AN296*4%)</f>
        <v>0</v>
      </c>
      <c r="BB296" s="478"/>
      <c r="BC296" s="478"/>
      <c r="BD296" s="478">
        <f t="shared" ref="BD296:BD297" si="719">SUM(AQ296*14%)</f>
        <v>0</v>
      </c>
      <c r="BE296" s="478">
        <f>SUM(AR296*4%)</f>
        <v>48000</v>
      </c>
      <c r="BF296" s="552">
        <f t="shared" ref="BF296:BF297" si="720">SUM(AT296:BE296)</f>
        <v>48000</v>
      </c>
      <c r="BG296" s="553">
        <f t="shared" ref="BG296:BG297" si="721">AF296-AS296-BF296</f>
        <v>0</v>
      </c>
      <c r="BH296" s="554">
        <f t="shared" ref="BH296:BH297" si="722">S296*D296</f>
        <v>1248000</v>
      </c>
      <c r="BI296" s="555">
        <f t="shared" ref="BI296:BI297" si="723">BH296-AS296-BF296</f>
        <v>0</v>
      </c>
      <c r="BJ296" s="501">
        <f t="shared" ref="BJ296:BJ297" si="724">SUM(Q296/D296)</f>
        <v>1</v>
      </c>
      <c r="BK296" s="769"/>
      <c r="BL296" s="556"/>
      <c r="BM296" s="557"/>
      <c r="BN296" s="556"/>
      <c r="BO296" s="672"/>
      <c r="BP296" s="556"/>
      <c r="BQ296" s="556"/>
      <c r="BR296" s="556"/>
      <c r="BS296" s="672"/>
      <c r="BT296" s="556"/>
      <c r="BU296" s="556"/>
      <c r="BV296" s="556"/>
      <c r="BW296" s="672"/>
      <c r="BX296" s="556"/>
      <c r="BY296" s="556"/>
      <c r="BZ296" s="556"/>
      <c r="CA296" s="672"/>
      <c r="CB296" s="556"/>
      <c r="CC296" s="556"/>
      <c r="CD296" s="556"/>
      <c r="CE296" s="672"/>
      <c r="CF296" s="556"/>
      <c r="CG296" s="556"/>
      <c r="CH296" s="556"/>
      <c r="CI296" s="672"/>
      <c r="CJ296" s="556"/>
      <c r="CK296" s="556"/>
      <c r="CL296" s="556"/>
      <c r="CM296" s="672"/>
      <c r="CN296" s="556"/>
      <c r="CO296" s="556"/>
      <c r="CP296" s="556"/>
      <c r="CQ296" s="672"/>
      <c r="CR296" s="556"/>
      <c r="CS296" s="556"/>
      <c r="CT296" s="556"/>
      <c r="CU296" s="557"/>
      <c r="CV296" s="557"/>
      <c r="CW296" s="557"/>
      <c r="CX296" s="557"/>
      <c r="CY296" s="557"/>
      <c r="CZ296" s="557"/>
      <c r="DA296" s="557"/>
      <c r="DB296" s="557"/>
      <c r="DC296" s="557"/>
      <c r="DD296" s="557"/>
      <c r="DE296" s="557"/>
    </row>
    <row r="297" spans="1:127" s="558" customFormat="1" ht="24.75" customHeight="1" x14ac:dyDescent="0.2">
      <c r="A297" s="546">
        <v>29</v>
      </c>
      <c r="B297" s="235" t="s">
        <v>693</v>
      </c>
      <c r="C297" s="547" t="s">
        <v>236</v>
      </c>
      <c r="D297" s="436">
        <v>1</v>
      </c>
      <c r="E297" s="436"/>
      <c r="F297" s="549"/>
      <c r="G297" s="632"/>
      <c r="H297" s="549"/>
      <c r="I297" s="788"/>
      <c r="J297" s="788"/>
      <c r="K297" s="549"/>
      <c r="L297" s="549"/>
      <c r="M297" s="549"/>
      <c r="N297" s="549"/>
      <c r="O297" s="549"/>
      <c r="P297" s="549">
        <v>1</v>
      </c>
      <c r="Q297" s="550">
        <f t="shared" si="701"/>
        <v>1</v>
      </c>
      <c r="R297" s="190" t="s">
        <v>53</v>
      </c>
      <c r="S297" s="578">
        <v>2693600</v>
      </c>
      <c r="T297" s="578"/>
      <c r="U297" s="578"/>
      <c r="V297" s="551"/>
      <c r="W297" s="551"/>
      <c r="X297" s="551"/>
      <c r="Y297" s="551"/>
      <c r="Z297" s="551"/>
      <c r="AA297" s="551"/>
      <c r="AB297" s="736"/>
      <c r="AC297" s="551"/>
      <c r="AD297" s="551"/>
      <c r="AE297" s="551">
        <v>2590000</v>
      </c>
      <c r="AF297" s="477">
        <f t="shared" si="702"/>
        <v>2693600</v>
      </c>
      <c r="AG297" s="478">
        <f t="shared" si="703"/>
        <v>0</v>
      </c>
      <c r="AH297" s="478">
        <f t="shared" si="704"/>
        <v>0</v>
      </c>
      <c r="AI297" s="478">
        <f t="shared" si="705"/>
        <v>0</v>
      </c>
      <c r="AJ297" s="478">
        <f t="shared" si="706"/>
        <v>0</v>
      </c>
      <c r="AK297" s="638">
        <f t="shared" si="707"/>
        <v>0</v>
      </c>
      <c r="AL297" s="478">
        <f t="shared" si="708"/>
        <v>0</v>
      </c>
      <c r="AM297" s="478">
        <f t="shared" si="709"/>
        <v>0</v>
      </c>
      <c r="AN297" s="478">
        <f t="shared" si="710"/>
        <v>0</v>
      </c>
      <c r="AO297" s="478">
        <f t="shared" si="711"/>
        <v>0</v>
      </c>
      <c r="AP297" s="478">
        <f t="shared" si="712"/>
        <v>0</v>
      </c>
      <c r="AQ297" s="478">
        <f t="shared" si="713"/>
        <v>0</v>
      </c>
      <c r="AR297" s="478">
        <f t="shared" si="714"/>
        <v>2590000</v>
      </c>
      <c r="AS297" s="479">
        <f t="shared" si="715"/>
        <v>2590000</v>
      </c>
      <c r="AT297" s="478">
        <f t="shared" ref="AT297" si="725">SUM(AG297*4%)</f>
        <v>0</v>
      </c>
      <c r="AU297" s="478"/>
      <c r="AV297" s="478"/>
      <c r="AW297" s="478">
        <f t="shared" si="717"/>
        <v>0</v>
      </c>
      <c r="AX297" s="478"/>
      <c r="AY297" s="478"/>
      <c r="AZ297" s="478"/>
      <c r="BA297" s="638">
        <f t="shared" si="718"/>
        <v>0</v>
      </c>
      <c r="BB297" s="478"/>
      <c r="BC297" s="478"/>
      <c r="BD297" s="478">
        <f t="shared" si="719"/>
        <v>0</v>
      </c>
      <c r="BE297" s="478">
        <f>SUM(AR297*4%)</f>
        <v>103600</v>
      </c>
      <c r="BF297" s="552">
        <f t="shared" si="720"/>
        <v>103600</v>
      </c>
      <c r="BG297" s="553">
        <f t="shared" si="721"/>
        <v>0</v>
      </c>
      <c r="BH297" s="554">
        <f t="shared" si="722"/>
        <v>2693600</v>
      </c>
      <c r="BI297" s="555">
        <f t="shared" si="723"/>
        <v>0</v>
      </c>
      <c r="BJ297" s="501">
        <f t="shared" si="724"/>
        <v>1</v>
      </c>
      <c r="BK297" s="769"/>
      <c r="BL297" s="556"/>
      <c r="BM297" s="557"/>
      <c r="BN297" s="556"/>
      <c r="BO297" s="672"/>
      <c r="BP297" s="556"/>
      <c r="BQ297" s="556"/>
      <c r="BR297" s="556"/>
      <c r="BS297" s="672"/>
      <c r="BT297" s="556"/>
      <c r="BU297" s="556"/>
      <c r="BV297" s="556"/>
      <c r="BW297" s="672"/>
      <c r="BX297" s="556"/>
      <c r="BY297" s="556"/>
      <c r="BZ297" s="556"/>
      <c r="CA297" s="672"/>
      <c r="CB297" s="556"/>
      <c r="CC297" s="556"/>
      <c r="CD297" s="556"/>
      <c r="CE297" s="672"/>
      <c r="CF297" s="556"/>
      <c r="CG297" s="556"/>
      <c r="CH297" s="556"/>
      <c r="CI297" s="672"/>
      <c r="CJ297" s="556"/>
      <c r="CK297" s="556"/>
      <c r="CL297" s="556"/>
      <c r="CM297" s="672"/>
      <c r="CN297" s="556"/>
      <c r="CO297" s="556"/>
      <c r="CP297" s="556"/>
      <c r="CQ297" s="672"/>
      <c r="CR297" s="556"/>
      <c r="CS297" s="556"/>
      <c r="CT297" s="556"/>
      <c r="CU297" s="557"/>
      <c r="CV297" s="557"/>
      <c r="CW297" s="557"/>
      <c r="CX297" s="557"/>
      <c r="CY297" s="557"/>
      <c r="CZ297" s="557"/>
      <c r="DA297" s="557"/>
      <c r="DB297" s="557"/>
      <c r="DC297" s="557"/>
      <c r="DD297" s="557"/>
      <c r="DE297" s="557"/>
    </row>
    <row r="298" spans="1:127" s="558" customFormat="1" ht="24.75" customHeight="1" thickBot="1" x14ac:dyDescent="0.25">
      <c r="A298" s="546">
        <v>30</v>
      </c>
      <c r="B298" s="235" t="s">
        <v>694</v>
      </c>
      <c r="C298" s="547" t="s">
        <v>236</v>
      </c>
      <c r="D298" s="436">
        <v>1</v>
      </c>
      <c r="E298" s="436"/>
      <c r="F298" s="549"/>
      <c r="G298" s="632"/>
      <c r="H298" s="549"/>
      <c r="I298" s="788"/>
      <c r="J298" s="788"/>
      <c r="K298" s="549"/>
      <c r="L298" s="549"/>
      <c r="M298" s="549"/>
      <c r="N298" s="549"/>
      <c r="O298" s="549"/>
      <c r="P298" s="549"/>
      <c r="Q298" s="550">
        <f t="shared" si="439"/>
        <v>0</v>
      </c>
      <c r="R298" s="190" t="s">
        <v>53</v>
      </c>
      <c r="S298" s="578">
        <v>83120</v>
      </c>
      <c r="T298" s="578"/>
      <c r="U298" s="578"/>
      <c r="V298" s="551"/>
      <c r="W298" s="551"/>
      <c r="X298" s="551"/>
      <c r="Y298" s="551"/>
      <c r="Z298" s="551"/>
      <c r="AA298" s="551"/>
      <c r="AB298" s="736"/>
      <c r="AC298" s="551"/>
      <c r="AD298" s="551"/>
      <c r="AE298" s="551"/>
      <c r="AF298" s="477">
        <f t="shared" si="574"/>
        <v>0</v>
      </c>
      <c r="AG298" s="478">
        <f t="shared" si="454"/>
        <v>0</v>
      </c>
      <c r="AH298" s="478">
        <f t="shared" si="455"/>
        <v>0</v>
      </c>
      <c r="AI298" s="478">
        <f t="shared" si="456"/>
        <v>0</v>
      </c>
      <c r="AJ298" s="478">
        <f t="shared" si="457"/>
        <v>0</v>
      </c>
      <c r="AK298" s="638">
        <f t="shared" si="458"/>
        <v>0</v>
      </c>
      <c r="AL298" s="478">
        <f t="shared" si="459"/>
        <v>0</v>
      </c>
      <c r="AM298" s="478">
        <f t="shared" si="460"/>
        <v>0</v>
      </c>
      <c r="AN298" s="478">
        <f t="shared" si="461"/>
        <v>0</v>
      </c>
      <c r="AO298" s="478">
        <f t="shared" si="462"/>
        <v>0</v>
      </c>
      <c r="AP298" s="478">
        <f t="shared" si="463"/>
        <v>0</v>
      </c>
      <c r="AQ298" s="478">
        <f t="shared" si="464"/>
        <v>0</v>
      </c>
      <c r="AR298" s="478">
        <f t="shared" si="465"/>
        <v>0</v>
      </c>
      <c r="AS298" s="479">
        <f t="shared" si="466"/>
        <v>0</v>
      </c>
      <c r="AT298" s="478">
        <f t="shared" si="482"/>
        <v>0</v>
      </c>
      <c r="AU298" s="478"/>
      <c r="AV298" s="478"/>
      <c r="AW298" s="478">
        <f t="shared" si="469"/>
        <v>0</v>
      </c>
      <c r="AX298" s="478"/>
      <c r="AY298" s="478"/>
      <c r="AZ298" s="478"/>
      <c r="BA298" s="638">
        <f t="shared" si="638"/>
        <v>0</v>
      </c>
      <c r="BB298" s="478"/>
      <c r="BC298" s="478"/>
      <c r="BD298" s="478">
        <f t="shared" si="476"/>
        <v>0</v>
      </c>
      <c r="BE298" s="478">
        <f>SUM(AR298*4%)</f>
        <v>0</v>
      </c>
      <c r="BF298" s="552">
        <f t="shared" si="478"/>
        <v>0</v>
      </c>
      <c r="BG298" s="553">
        <f t="shared" si="483"/>
        <v>0</v>
      </c>
      <c r="BH298" s="554">
        <f t="shared" si="479"/>
        <v>83120</v>
      </c>
      <c r="BI298" s="555">
        <f t="shared" si="480"/>
        <v>83120</v>
      </c>
      <c r="BJ298" s="501">
        <f t="shared" si="453"/>
        <v>0</v>
      </c>
      <c r="BK298" s="769"/>
      <c r="BL298" s="556"/>
      <c r="BM298" s="557"/>
      <c r="BN298" s="556"/>
      <c r="BO298" s="672"/>
      <c r="BP298" s="556"/>
      <c r="BQ298" s="556"/>
      <c r="BR298" s="556"/>
      <c r="BS298" s="672"/>
      <c r="BT298" s="556"/>
      <c r="BU298" s="556"/>
      <c r="BV298" s="556"/>
      <c r="BW298" s="672"/>
      <c r="BX298" s="556"/>
      <c r="BY298" s="556"/>
      <c r="BZ298" s="556"/>
      <c r="CA298" s="672"/>
      <c r="CB298" s="556"/>
      <c r="CC298" s="556"/>
      <c r="CD298" s="556"/>
      <c r="CE298" s="672"/>
      <c r="CF298" s="556"/>
      <c r="CG298" s="556"/>
      <c r="CH298" s="556"/>
      <c r="CI298" s="672"/>
      <c r="CJ298" s="556"/>
      <c r="CK298" s="556"/>
      <c r="CL298" s="556"/>
      <c r="CM298" s="672"/>
      <c r="CN298" s="556"/>
      <c r="CO298" s="556"/>
      <c r="CP298" s="556"/>
      <c r="CQ298" s="672"/>
      <c r="CR298" s="556"/>
      <c r="CS298" s="556"/>
      <c r="CT298" s="556"/>
      <c r="CU298" s="557"/>
      <c r="CV298" s="557"/>
      <c r="CW298" s="557"/>
      <c r="CX298" s="557"/>
      <c r="CY298" s="557"/>
      <c r="CZ298" s="557"/>
      <c r="DA298" s="557"/>
      <c r="DB298" s="557"/>
      <c r="DC298" s="557"/>
      <c r="DD298" s="557"/>
      <c r="DE298" s="557"/>
    </row>
    <row r="299" spans="1:127" s="514" customFormat="1" ht="24.75" customHeight="1" thickBot="1" x14ac:dyDescent="0.25">
      <c r="A299" s="563"/>
      <c r="B299" s="564" t="s">
        <v>15</v>
      </c>
      <c r="C299" s="564"/>
      <c r="D299" s="565"/>
      <c r="E299" s="566"/>
      <c r="F299" s="566"/>
      <c r="G299" s="633"/>
      <c r="H299" s="566"/>
      <c r="I299" s="789"/>
      <c r="J299" s="789"/>
      <c r="K299" s="566"/>
      <c r="L299" s="566"/>
      <c r="M299" s="566"/>
      <c r="N299" s="566"/>
      <c r="O299" s="566"/>
      <c r="P299" s="566"/>
      <c r="Q299" s="567"/>
      <c r="R299" s="568"/>
      <c r="S299" s="569"/>
      <c r="T299" s="570"/>
      <c r="U299" s="570"/>
      <c r="V299" s="570"/>
      <c r="W299" s="570"/>
      <c r="X299" s="570"/>
      <c r="Y299" s="570"/>
      <c r="Z299" s="570"/>
      <c r="AA299" s="570"/>
      <c r="AB299" s="570"/>
      <c r="AC299" s="570"/>
      <c r="AD299" s="570"/>
      <c r="AE299" s="570"/>
      <c r="AF299" s="571">
        <f t="shared" ref="AF299:AR299" si="726">SUM(AF268:AF298)</f>
        <v>36989740</v>
      </c>
      <c r="AG299" s="571">
        <f t="shared" si="726"/>
        <v>7260000</v>
      </c>
      <c r="AH299" s="571">
        <f t="shared" si="726"/>
        <v>2700000</v>
      </c>
      <c r="AI299" s="571">
        <f t="shared" si="726"/>
        <v>5000000</v>
      </c>
      <c r="AJ299" s="571">
        <f t="shared" si="726"/>
        <v>2250000</v>
      </c>
      <c r="AK299" s="705">
        <f t="shared" si="726"/>
        <v>500000</v>
      </c>
      <c r="AL299" s="571">
        <f t="shared" si="726"/>
        <v>1500000</v>
      </c>
      <c r="AM299" s="571">
        <f t="shared" si="726"/>
        <v>3050000</v>
      </c>
      <c r="AN299" s="571">
        <f t="shared" si="726"/>
        <v>6536000</v>
      </c>
      <c r="AO299" s="571">
        <f t="shared" si="726"/>
        <v>582000</v>
      </c>
      <c r="AP299" s="571">
        <f t="shared" si="726"/>
        <v>213000</v>
      </c>
      <c r="AQ299" s="571">
        <f t="shared" si="726"/>
        <v>2600000</v>
      </c>
      <c r="AR299" s="571">
        <f t="shared" si="726"/>
        <v>3790000</v>
      </c>
      <c r="AS299" s="571">
        <f>SUM(AS266:AS298)</f>
        <v>35981000</v>
      </c>
      <c r="AT299" s="571">
        <f t="shared" ref="AT299:BC299" si="727">SUM(AT268:AT298)</f>
        <v>230400</v>
      </c>
      <c r="AU299" s="571">
        <f t="shared" si="727"/>
        <v>60000</v>
      </c>
      <c r="AV299" s="571">
        <f t="shared" si="727"/>
        <v>0</v>
      </c>
      <c r="AW299" s="571">
        <f t="shared" si="727"/>
        <v>0</v>
      </c>
      <c r="AX299" s="571">
        <f t="shared" si="727"/>
        <v>0</v>
      </c>
      <c r="AY299" s="571">
        <f t="shared" si="727"/>
        <v>0</v>
      </c>
      <c r="AZ299" s="571">
        <f t="shared" si="727"/>
        <v>34500</v>
      </c>
      <c r="BA299" s="571">
        <f t="shared" si="727"/>
        <v>458240.00000000006</v>
      </c>
      <c r="BB299" s="571">
        <f t="shared" si="727"/>
        <v>22000</v>
      </c>
      <c r="BC299" s="571">
        <f t="shared" si="727"/>
        <v>0</v>
      </c>
      <c r="BD299" s="571">
        <f>SUM(BD293:BD298)</f>
        <v>52000</v>
      </c>
      <c r="BE299" s="478">
        <f>SUM(AR299*4%)</f>
        <v>151600</v>
      </c>
      <c r="BF299" s="571">
        <f>SUM(BF266:BF298)</f>
        <v>1008740</v>
      </c>
      <c r="BG299" s="571">
        <f>SUM(BG268:BG298)</f>
        <v>0</v>
      </c>
      <c r="BH299" s="571">
        <f>SUM(BH268:BH298)</f>
        <v>37072860</v>
      </c>
      <c r="BI299" s="571">
        <f>SUM(BI268:BI298)</f>
        <v>83120</v>
      </c>
      <c r="BJ299" s="501">
        <v>1</v>
      </c>
      <c r="BK299" s="769"/>
      <c r="BL299" s="573"/>
      <c r="BM299" s="574"/>
      <c r="BN299" s="573"/>
      <c r="BO299" s="674"/>
      <c r="BP299" s="573"/>
      <c r="BQ299" s="573"/>
      <c r="BR299" s="573"/>
      <c r="BS299" s="674"/>
      <c r="BT299" s="573"/>
      <c r="BU299" s="573"/>
      <c r="BV299" s="573"/>
      <c r="BW299" s="674"/>
      <c r="BX299" s="573"/>
      <c r="BY299" s="573"/>
      <c r="BZ299" s="573"/>
      <c r="CA299" s="674"/>
      <c r="CB299" s="573"/>
      <c r="CC299" s="573"/>
      <c r="CD299" s="573"/>
      <c r="CE299" s="674"/>
      <c r="CF299" s="573"/>
      <c r="CG299" s="573"/>
      <c r="CH299" s="573"/>
      <c r="CI299" s="674"/>
      <c r="CJ299" s="573"/>
      <c r="CK299" s="573"/>
      <c r="CL299" s="573"/>
      <c r="CM299" s="674"/>
      <c r="CN299" s="573"/>
      <c r="CO299" s="573"/>
      <c r="CP299" s="573"/>
      <c r="CQ299" s="674"/>
      <c r="CR299" s="573"/>
      <c r="CS299" s="573"/>
      <c r="CT299" s="573"/>
      <c r="CU299" s="574"/>
      <c r="CV299" s="574"/>
      <c r="CW299" s="574"/>
      <c r="CX299" s="574"/>
      <c r="CY299" s="574"/>
      <c r="CZ299" s="574"/>
      <c r="DA299" s="574"/>
      <c r="DB299" s="574"/>
      <c r="DC299" s="574"/>
      <c r="DD299" s="574"/>
      <c r="DE299" s="574"/>
    </row>
    <row r="300" spans="1:127" s="462" customFormat="1" ht="24.75" customHeight="1" x14ac:dyDescent="0.2">
      <c r="A300" s="533"/>
      <c r="D300" s="533"/>
      <c r="E300" s="533"/>
      <c r="F300" s="533"/>
      <c r="G300" s="631"/>
      <c r="H300" s="533"/>
      <c r="I300" s="787"/>
      <c r="J300" s="787"/>
      <c r="K300" s="533"/>
      <c r="L300" s="533"/>
      <c r="M300" s="533"/>
      <c r="N300" s="533"/>
      <c r="O300" s="533"/>
      <c r="P300" s="533"/>
      <c r="Q300" s="533"/>
      <c r="R300" s="533"/>
      <c r="AO300" s="795"/>
      <c r="AP300" s="795">
        <f>SUM(AP286:AP298)</f>
        <v>213000</v>
      </c>
      <c r="AS300" s="543"/>
      <c r="BF300" s="575">
        <f>SUM(AS299+BF299)</f>
        <v>36989740</v>
      </c>
      <c r="BG300" s="536"/>
      <c r="BH300" s="576"/>
      <c r="BI300" s="538">
        <f>SUM(BG299)</f>
        <v>0</v>
      </c>
      <c r="BJ300" s="503">
        <v>2</v>
      </c>
      <c r="BK300" s="772"/>
      <c r="BL300" s="446"/>
      <c r="BM300" s="460"/>
      <c r="BN300" s="650"/>
      <c r="BO300" s="663"/>
      <c r="BP300" s="650"/>
      <c r="BQ300" s="650"/>
      <c r="BR300" s="650"/>
      <c r="BS300" s="663"/>
      <c r="BT300" s="650"/>
      <c r="BU300" s="650"/>
      <c r="BV300" s="650"/>
      <c r="BW300" s="663"/>
      <c r="BX300" s="650"/>
      <c r="BY300" s="650"/>
      <c r="BZ300" s="650"/>
      <c r="CA300" s="663"/>
      <c r="CB300" s="650"/>
      <c r="CC300" s="650"/>
      <c r="CD300" s="650"/>
      <c r="CE300" s="663"/>
      <c r="CF300" s="650"/>
      <c r="CG300" s="650"/>
      <c r="CH300" s="650"/>
      <c r="CI300" s="663"/>
      <c r="CJ300" s="650"/>
      <c r="CK300" s="650"/>
      <c r="CL300" s="650"/>
      <c r="CM300" s="663"/>
      <c r="CN300" s="650"/>
      <c r="CO300" s="650"/>
      <c r="CP300" s="650"/>
      <c r="CQ300" s="663"/>
      <c r="CR300" s="650"/>
      <c r="CS300" s="650"/>
      <c r="CT300" s="650"/>
      <c r="CU300" s="460"/>
      <c r="CV300" s="460"/>
      <c r="CW300" s="460"/>
      <c r="CX300" s="460"/>
      <c r="CY300" s="460"/>
      <c r="CZ300" s="460"/>
      <c r="DA300" s="460"/>
      <c r="DB300" s="460"/>
      <c r="DC300" s="460"/>
      <c r="DD300" s="460"/>
      <c r="DE300" s="460"/>
      <c r="DF300" s="460"/>
    </row>
    <row r="301" spans="1:127" s="462" customFormat="1" ht="24.75" customHeight="1" x14ac:dyDescent="0.2">
      <c r="A301" s="533"/>
      <c r="D301" s="533"/>
      <c r="E301" s="533"/>
      <c r="F301" s="533"/>
      <c r="G301" s="631"/>
      <c r="H301" s="533"/>
      <c r="I301" s="787"/>
      <c r="J301" s="787"/>
      <c r="K301" s="533"/>
      <c r="L301" s="533"/>
      <c r="M301" s="533"/>
      <c r="N301" s="533"/>
      <c r="O301" s="533"/>
      <c r="P301" s="533"/>
      <c r="Q301" s="533"/>
      <c r="R301" s="533"/>
      <c r="AP301" s="795">
        <f>AP300+AO285</f>
        <v>213000</v>
      </c>
      <c r="AS301" s="503"/>
      <c r="AT301" s="613">
        <f>SUM(AG299+AT299)</f>
        <v>7490400</v>
      </c>
      <c r="AU301" s="613">
        <f>SUM(AH299+AU299)</f>
        <v>2760000</v>
      </c>
      <c r="AV301" s="613">
        <f t="shared" ref="AV301" si="728">SUM(AI299+AV299)</f>
        <v>5000000</v>
      </c>
      <c r="AW301" s="613">
        <f t="shared" ref="AW301" si="729">SUM(AJ299+AW299)</f>
        <v>2250000</v>
      </c>
      <c r="AX301" s="613">
        <f t="shared" ref="AX301" si="730">SUM(AK299+AX299)</f>
        <v>500000</v>
      </c>
      <c r="AY301" s="613">
        <f t="shared" ref="AY301" si="731">SUM(AL299+AY299)</f>
        <v>1500000</v>
      </c>
      <c r="AZ301" s="613">
        <f t="shared" ref="AZ301" si="732">SUM(AM299+AZ299)</f>
        <v>3084500</v>
      </c>
      <c r="BA301" s="613">
        <f t="shared" ref="BA301" si="733">SUM(AN299+BA299)</f>
        <v>6994240</v>
      </c>
      <c r="BB301" s="613">
        <f t="shared" ref="BB301" si="734">SUM(AO299+BB299)</f>
        <v>604000</v>
      </c>
      <c r="BC301" s="613">
        <f t="shared" ref="BC301" si="735">SUM(AP299+BC299)</f>
        <v>213000</v>
      </c>
      <c r="BD301" s="613">
        <f>SUM(AQ299+BD299)</f>
        <v>2652000</v>
      </c>
      <c r="BE301" s="613">
        <f t="shared" ref="BE301" si="736">SUM(AR299+BE299)</f>
        <v>3941600</v>
      </c>
      <c r="BF301" s="613">
        <f>SUM(AT301:BE301)</f>
        <v>36989740</v>
      </c>
      <c r="BG301" s="503"/>
      <c r="BH301" s="540"/>
      <c r="BI301" s="541">
        <f>SUM(BH266-BH299)</f>
        <v>0</v>
      </c>
      <c r="BJ301" s="503" t="s">
        <v>77</v>
      </c>
      <c r="BK301" s="772"/>
      <c r="BL301" s="446"/>
      <c r="BM301" s="460"/>
      <c r="BN301" s="650"/>
      <c r="BO301" s="663"/>
      <c r="BP301" s="650"/>
      <c r="BQ301" s="650"/>
      <c r="BR301" s="650"/>
      <c r="BS301" s="663"/>
      <c r="BT301" s="650"/>
      <c r="BU301" s="650"/>
      <c r="BV301" s="650"/>
      <c r="BW301" s="663"/>
      <c r="BX301" s="650"/>
      <c r="BY301" s="650"/>
      <c r="BZ301" s="650"/>
      <c r="CA301" s="663"/>
      <c r="CB301" s="650"/>
      <c r="CC301" s="650"/>
      <c r="CD301" s="650"/>
      <c r="CE301" s="663"/>
      <c r="CF301" s="650"/>
      <c r="CG301" s="650"/>
      <c r="CH301" s="650"/>
      <c r="CI301" s="663"/>
      <c r="CJ301" s="650"/>
      <c r="CK301" s="650"/>
      <c r="CL301" s="650"/>
      <c r="CM301" s="663"/>
      <c r="CN301" s="650"/>
      <c r="CO301" s="650"/>
      <c r="CP301" s="650"/>
      <c r="CQ301" s="663"/>
      <c r="CR301" s="650"/>
      <c r="CS301" s="650"/>
      <c r="CT301" s="650"/>
      <c r="CU301" s="460"/>
      <c r="CV301" s="460"/>
      <c r="CW301" s="460"/>
      <c r="CX301" s="460"/>
      <c r="CY301" s="460"/>
      <c r="CZ301" s="460"/>
      <c r="DA301" s="460"/>
      <c r="DB301" s="460"/>
      <c r="DC301" s="460"/>
      <c r="DD301" s="460"/>
      <c r="DE301" s="460"/>
      <c r="DF301" s="460"/>
    </row>
    <row r="302" spans="1:127" s="462" customFormat="1" ht="24.75" customHeight="1" x14ac:dyDescent="0.2">
      <c r="A302" s="1075" t="s">
        <v>43</v>
      </c>
      <c r="B302" s="1076"/>
      <c r="C302" s="424" t="s">
        <v>330</v>
      </c>
      <c r="D302" s="425"/>
      <c r="E302" s="425"/>
      <c r="F302" s="425"/>
      <c r="G302" s="544"/>
      <c r="H302" s="425"/>
      <c r="I302" s="775"/>
      <c r="J302" s="775"/>
      <c r="K302" s="425"/>
      <c r="L302" s="425"/>
      <c r="M302" s="425"/>
      <c r="N302" s="425"/>
      <c r="O302" s="425"/>
      <c r="P302" s="425"/>
      <c r="Q302" s="425"/>
      <c r="R302" s="425"/>
      <c r="S302" s="425"/>
      <c r="T302" s="426"/>
      <c r="U302" s="426"/>
      <c r="V302" s="426"/>
      <c r="W302" s="426"/>
      <c r="X302" s="426"/>
      <c r="Y302" s="426"/>
      <c r="Z302" s="426"/>
      <c r="AA302" s="426"/>
      <c r="AB302" s="426"/>
      <c r="AC302" s="426"/>
      <c r="AD302" s="426"/>
      <c r="AE302" s="426"/>
      <c r="AF302" s="425"/>
      <c r="AG302" s="426"/>
      <c r="AH302" s="426"/>
      <c r="AI302" s="426"/>
      <c r="AJ302" s="426"/>
      <c r="AK302" s="426"/>
      <c r="AL302" s="426"/>
      <c r="AM302" s="426"/>
      <c r="AN302" s="426"/>
      <c r="AO302" s="426"/>
      <c r="AP302" s="426"/>
      <c r="AQ302" s="426"/>
      <c r="AR302" s="426"/>
      <c r="AS302" s="427"/>
      <c r="AT302" s="426"/>
      <c r="AU302" s="426"/>
      <c r="AV302" s="426"/>
      <c r="AW302" s="426"/>
      <c r="AX302" s="426"/>
      <c r="AY302" s="426"/>
      <c r="AZ302" s="426"/>
      <c r="BA302" s="426"/>
      <c r="BB302" s="426"/>
      <c r="BC302" s="426"/>
      <c r="BD302" s="426"/>
      <c r="BE302" s="426"/>
      <c r="BF302" s="427"/>
      <c r="BG302" s="427"/>
      <c r="BH302" s="423"/>
      <c r="BI302" s="889">
        <f>BI301+BI300</f>
        <v>0</v>
      </c>
      <c r="BJ302" s="425" t="s">
        <v>686</v>
      </c>
      <c r="BK302" s="544"/>
      <c r="BL302" s="544"/>
      <c r="BM302" s="426"/>
      <c r="BN302" s="544"/>
      <c r="BO302" s="664"/>
      <c r="BP302" s="544"/>
      <c r="BQ302" s="429"/>
      <c r="BR302" s="544"/>
      <c r="BS302" s="664"/>
      <c r="BT302" s="544"/>
      <c r="BU302" s="429"/>
      <c r="BV302" s="544"/>
      <c r="BW302" s="664"/>
      <c r="BX302" s="544"/>
      <c r="BY302" s="429"/>
      <c r="BZ302" s="544"/>
      <c r="CA302" s="664"/>
      <c r="CB302" s="544"/>
      <c r="CC302" s="429"/>
      <c r="CD302" s="544"/>
      <c r="CE302" s="664"/>
      <c r="CF302" s="544"/>
      <c r="CG302" s="429"/>
      <c r="CH302" s="544"/>
      <c r="CI302" s="664"/>
      <c r="CJ302" s="544"/>
      <c r="CK302" s="429"/>
      <c r="CL302" s="544"/>
      <c r="CM302" s="664"/>
      <c r="CN302" s="544"/>
      <c r="CO302" s="429"/>
      <c r="CP302" s="544"/>
      <c r="CQ302" s="664"/>
      <c r="CR302" s="544"/>
      <c r="CS302" s="429"/>
      <c r="CT302" s="544"/>
      <c r="CU302" s="426"/>
      <c r="CV302" s="426"/>
      <c r="CW302" s="426"/>
      <c r="CX302" s="426"/>
      <c r="CY302" s="427"/>
      <c r="CZ302" s="427"/>
      <c r="DA302" s="427"/>
      <c r="DB302" s="423"/>
      <c r="DC302" s="428"/>
      <c r="DD302" s="427"/>
      <c r="DE302" s="427"/>
      <c r="DF302" s="460"/>
      <c r="DG302" s="460"/>
      <c r="DH302" s="460"/>
      <c r="DI302" s="460"/>
      <c r="DJ302" s="460"/>
      <c r="DK302" s="461"/>
      <c r="DL302" s="460"/>
      <c r="DM302" s="460"/>
      <c r="DN302" s="460"/>
      <c r="DO302" s="460"/>
      <c r="DP302" s="460"/>
      <c r="DQ302" s="460"/>
      <c r="DR302" s="460"/>
      <c r="DS302" s="460"/>
      <c r="DT302" s="460"/>
      <c r="DU302" s="460"/>
      <c r="DV302" s="460"/>
      <c r="DW302" s="460"/>
    </row>
    <row r="303" spans="1:127" s="462" customFormat="1" ht="26.25" customHeight="1" x14ac:dyDescent="0.2">
      <c r="A303" s="1080" t="s">
        <v>44</v>
      </c>
      <c r="B303" s="1081"/>
      <c r="C303" s="431" t="s">
        <v>151</v>
      </c>
      <c r="D303" s="432"/>
      <c r="E303" s="432"/>
      <c r="F303" s="432"/>
      <c r="G303" s="627"/>
      <c r="H303" s="432"/>
      <c r="I303" s="777"/>
      <c r="J303" s="777"/>
      <c r="K303" s="432"/>
      <c r="L303" s="432"/>
      <c r="M303" s="432"/>
      <c r="N303" s="432"/>
      <c r="O303" s="432"/>
      <c r="P303" s="432"/>
      <c r="Q303" s="432"/>
      <c r="R303" s="432"/>
      <c r="S303" s="432"/>
      <c r="T303" s="464"/>
      <c r="U303" s="464"/>
      <c r="V303" s="464"/>
      <c r="W303" s="464"/>
      <c r="X303" s="464"/>
      <c r="Y303" s="464"/>
      <c r="Z303" s="464"/>
      <c r="AA303" s="464"/>
      <c r="AB303" s="464"/>
      <c r="AC303" s="464"/>
      <c r="AD303" s="464"/>
      <c r="AE303" s="464"/>
      <c r="AF303" s="432"/>
      <c r="AG303" s="464"/>
      <c r="AH303" s="464"/>
      <c r="AI303" s="464"/>
      <c r="AJ303" s="464"/>
      <c r="AK303" s="464"/>
      <c r="AL303" s="464"/>
      <c r="AM303" s="464"/>
      <c r="AN303" s="464"/>
      <c r="AO303" s="464"/>
      <c r="AP303" s="464"/>
      <c r="AQ303" s="464"/>
      <c r="AR303" s="464"/>
      <c r="AS303" s="433"/>
      <c r="AT303" s="464"/>
      <c r="AU303" s="464"/>
      <c r="AV303" s="464"/>
      <c r="AW303" s="464"/>
      <c r="AX303" s="464"/>
      <c r="AY303" s="464"/>
      <c r="AZ303" s="464"/>
      <c r="BA303" s="464"/>
      <c r="BB303" s="464"/>
      <c r="BC303" s="464"/>
      <c r="BD303" s="464"/>
      <c r="BE303" s="464"/>
      <c r="BF303" s="433"/>
      <c r="BG303" s="433"/>
      <c r="BH303" s="430"/>
      <c r="BI303" s="434"/>
      <c r="BJ303" s="425"/>
      <c r="BK303" s="544"/>
      <c r="BL303" s="544"/>
      <c r="BM303" s="425"/>
      <c r="BN303" s="544"/>
      <c r="BO303" s="664"/>
      <c r="BP303" s="544"/>
      <c r="BQ303" s="544"/>
      <c r="BR303" s="544"/>
      <c r="BS303" s="664"/>
      <c r="BT303" s="544"/>
      <c r="BU303" s="544"/>
      <c r="BV303" s="544"/>
      <c r="BW303" s="664"/>
      <c r="BX303" s="544"/>
      <c r="BY303" s="544"/>
      <c r="BZ303" s="544"/>
      <c r="CA303" s="664"/>
      <c r="CB303" s="544"/>
      <c r="CC303" s="544"/>
      <c r="CD303" s="544"/>
      <c r="CE303" s="664"/>
      <c r="CF303" s="544"/>
      <c r="CG303" s="544"/>
      <c r="CH303" s="544"/>
      <c r="CI303" s="664"/>
      <c r="CJ303" s="544"/>
      <c r="CK303" s="544"/>
      <c r="CL303" s="544"/>
      <c r="CM303" s="664"/>
      <c r="CN303" s="544"/>
      <c r="CO303" s="544"/>
      <c r="CP303" s="544"/>
      <c r="CQ303" s="664"/>
      <c r="CR303" s="544"/>
      <c r="CS303" s="544"/>
      <c r="CT303" s="544"/>
      <c r="CU303" s="425"/>
      <c r="CV303" s="425"/>
      <c r="CW303" s="425"/>
      <c r="CX303" s="425"/>
      <c r="CY303" s="425"/>
      <c r="CZ303" s="425"/>
      <c r="DA303" s="425"/>
      <c r="DB303" s="425"/>
      <c r="DC303" s="425"/>
      <c r="DD303" s="427"/>
      <c r="DE303" s="427"/>
      <c r="DF303" s="460"/>
      <c r="DG303" s="460"/>
      <c r="DH303" s="460"/>
      <c r="DI303" s="460"/>
      <c r="DJ303" s="460"/>
      <c r="DK303" s="461"/>
      <c r="DL303" s="460"/>
      <c r="DM303" s="460"/>
      <c r="DN303" s="460"/>
      <c r="DO303" s="460"/>
      <c r="DP303" s="460"/>
      <c r="DQ303" s="460"/>
      <c r="DR303" s="460"/>
      <c r="DS303" s="460"/>
      <c r="DT303" s="460"/>
      <c r="DU303" s="460"/>
      <c r="DV303" s="460"/>
      <c r="DW303" s="460"/>
    </row>
    <row r="304" spans="1:127" s="466" customFormat="1" ht="48.75" customHeight="1" x14ac:dyDescent="0.2">
      <c r="A304" s="1077" t="s">
        <v>45</v>
      </c>
      <c r="B304" s="1051" t="s">
        <v>46</v>
      </c>
      <c r="C304" s="1051" t="s">
        <v>62</v>
      </c>
      <c r="D304" s="1050" t="s">
        <v>47</v>
      </c>
      <c r="E304" s="1050"/>
      <c r="F304" s="1050"/>
      <c r="G304" s="1050"/>
      <c r="H304" s="1050"/>
      <c r="I304" s="1050"/>
      <c r="J304" s="1050"/>
      <c r="K304" s="1050"/>
      <c r="L304" s="1050"/>
      <c r="M304" s="1050"/>
      <c r="N304" s="1050"/>
      <c r="O304" s="1050"/>
      <c r="P304" s="1050"/>
      <c r="Q304" s="1050"/>
      <c r="R304" s="1051" t="s">
        <v>59</v>
      </c>
      <c r="S304" s="1054" t="s">
        <v>56</v>
      </c>
      <c r="T304" s="1055"/>
      <c r="U304" s="1055"/>
      <c r="V304" s="1055"/>
      <c r="W304" s="1055"/>
      <c r="X304" s="1055"/>
      <c r="Y304" s="1055"/>
      <c r="Z304" s="1055"/>
      <c r="AA304" s="1055"/>
      <c r="AB304" s="1055"/>
      <c r="AC304" s="1055"/>
      <c r="AD304" s="1055"/>
      <c r="AE304" s="1055"/>
      <c r="AF304" s="1056" t="s">
        <v>38</v>
      </c>
      <c r="AG304" s="1056"/>
      <c r="AH304" s="1056"/>
      <c r="AI304" s="1056"/>
      <c r="AJ304" s="1056"/>
      <c r="AK304" s="1056"/>
      <c r="AL304" s="1056"/>
      <c r="AM304" s="1056"/>
      <c r="AN304" s="1056"/>
      <c r="AO304" s="1056"/>
      <c r="AP304" s="1056"/>
      <c r="AQ304" s="1056"/>
      <c r="AR304" s="1056"/>
      <c r="AS304" s="1056"/>
      <c r="AT304" s="1057" t="s">
        <v>82</v>
      </c>
      <c r="AU304" s="1058"/>
      <c r="AV304" s="1058"/>
      <c r="AW304" s="1058"/>
      <c r="AX304" s="1058"/>
      <c r="AY304" s="1058"/>
      <c r="AZ304" s="1058"/>
      <c r="BA304" s="1058"/>
      <c r="BB304" s="1058"/>
      <c r="BC304" s="1058"/>
      <c r="BD304" s="1058"/>
      <c r="BE304" s="1058"/>
      <c r="BF304" s="1059"/>
      <c r="BG304" s="1051" t="s">
        <v>78</v>
      </c>
      <c r="BH304" s="1051" t="s">
        <v>561</v>
      </c>
      <c r="BI304" s="1063" t="s">
        <v>79</v>
      </c>
      <c r="BJ304" s="423"/>
      <c r="BK304" s="767"/>
      <c r="BL304" s="425"/>
      <c r="BM304" s="425"/>
      <c r="BN304" s="544"/>
      <c r="BO304" s="664"/>
      <c r="BP304" s="544"/>
      <c r="BQ304" s="544"/>
      <c r="BR304" s="544"/>
      <c r="BS304" s="664"/>
      <c r="BT304" s="544"/>
      <c r="BU304" s="544"/>
      <c r="BV304" s="544"/>
      <c r="BW304" s="664"/>
      <c r="BX304" s="544"/>
      <c r="BY304" s="544"/>
      <c r="BZ304" s="544"/>
      <c r="CA304" s="664"/>
      <c r="CB304" s="544"/>
      <c r="CC304" s="544"/>
      <c r="CD304" s="544"/>
      <c r="CE304" s="664"/>
      <c r="CF304" s="544"/>
      <c r="CG304" s="544"/>
      <c r="CH304" s="544"/>
      <c r="CI304" s="664"/>
      <c r="CJ304" s="544"/>
      <c r="CK304" s="544"/>
      <c r="CL304" s="544"/>
      <c r="CM304" s="664"/>
      <c r="CN304" s="544"/>
      <c r="CO304" s="544"/>
      <c r="CP304" s="544"/>
      <c r="CQ304" s="664"/>
      <c r="CR304" s="544"/>
      <c r="CS304" s="544"/>
      <c r="CT304" s="544"/>
      <c r="CU304" s="425"/>
      <c r="CV304" s="425"/>
      <c r="CW304" s="425"/>
      <c r="CX304" s="425"/>
      <c r="CY304" s="425"/>
      <c r="CZ304" s="425"/>
      <c r="DA304" s="425"/>
      <c r="DB304" s="425"/>
      <c r="DC304" s="425"/>
      <c r="DD304" s="465"/>
      <c r="DE304" s="465"/>
    </row>
    <row r="305" spans="1:127" s="466" customFormat="1" ht="48.75" customHeight="1" x14ac:dyDescent="0.2">
      <c r="A305" s="1078"/>
      <c r="B305" s="1052"/>
      <c r="C305" s="1052"/>
      <c r="D305" s="1066" t="s">
        <v>57</v>
      </c>
      <c r="E305" s="1068" t="s">
        <v>58</v>
      </c>
      <c r="F305" s="1069"/>
      <c r="G305" s="1069"/>
      <c r="H305" s="1069"/>
      <c r="I305" s="1069"/>
      <c r="J305" s="1069"/>
      <c r="K305" s="1069"/>
      <c r="L305" s="1069"/>
      <c r="M305" s="1069"/>
      <c r="N305" s="1069"/>
      <c r="O305" s="1069"/>
      <c r="P305" s="1069"/>
      <c r="Q305" s="1069"/>
      <c r="R305" s="1052"/>
      <c r="S305" s="1066" t="s">
        <v>57</v>
      </c>
      <c r="T305" s="1068" t="s">
        <v>58</v>
      </c>
      <c r="U305" s="1069"/>
      <c r="V305" s="1069"/>
      <c r="W305" s="1069"/>
      <c r="X305" s="1069"/>
      <c r="Y305" s="1069"/>
      <c r="Z305" s="1069"/>
      <c r="AA305" s="1069"/>
      <c r="AB305" s="1069"/>
      <c r="AC305" s="1069"/>
      <c r="AD305" s="1069"/>
      <c r="AE305" s="1069"/>
      <c r="AF305" s="1066" t="s">
        <v>57</v>
      </c>
      <c r="AG305" s="1068" t="s">
        <v>58</v>
      </c>
      <c r="AH305" s="1069"/>
      <c r="AI305" s="1069"/>
      <c r="AJ305" s="1069"/>
      <c r="AK305" s="1069"/>
      <c r="AL305" s="1069"/>
      <c r="AM305" s="1069"/>
      <c r="AN305" s="1069"/>
      <c r="AO305" s="1069"/>
      <c r="AP305" s="1069"/>
      <c r="AQ305" s="1069"/>
      <c r="AR305" s="1069"/>
      <c r="AS305" s="1070"/>
      <c r="AT305" s="1060"/>
      <c r="AU305" s="1061"/>
      <c r="AV305" s="1061"/>
      <c r="AW305" s="1061"/>
      <c r="AX305" s="1061"/>
      <c r="AY305" s="1061"/>
      <c r="AZ305" s="1061"/>
      <c r="BA305" s="1061"/>
      <c r="BB305" s="1061"/>
      <c r="BC305" s="1061"/>
      <c r="BD305" s="1061"/>
      <c r="BE305" s="1061"/>
      <c r="BF305" s="1062"/>
      <c r="BG305" s="1052"/>
      <c r="BH305" s="1052"/>
      <c r="BI305" s="1064"/>
      <c r="BJ305" s="423"/>
      <c r="BK305" s="767"/>
      <c r="BL305" s="425"/>
      <c r="BM305" s="425"/>
      <c r="BN305" s="544"/>
      <c r="BO305" s="664"/>
      <c r="BP305" s="544"/>
      <c r="BQ305" s="544"/>
      <c r="BR305" s="544"/>
      <c r="BS305" s="664"/>
      <c r="BT305" s="544"/>
      <c r="BU305" s="544"/>
      <c r="BV305" s="544"/>
      <c r="BW305" s="664"/>
      <c r="BX305" s="544"/>
      <c r="BY305" s="544"/>
      <c r="BZ305" s="544"/>
      <c r="CA305" s="664"/>
      <c r="CB305" s="544"/>
      <c r="CC305" s="544"/>
      <c r="CD305" s="544"/>
      <c r="CE305" s="664"/>
      <c r="CF305" s="544"/>
      <c r="CG305" s="544"/>
      <c r="CH305" s="544"/>
      <c r="CI305" s="664"/>
      <c r="CJ305" s="544"/>
      <c r="CK305" s="544"/>
      <c r="CL305" s="544"/>
      <c r="CM305" s="664"/>
      <c r="CN305" s="544"/>
      <c r="CO305" s="544"/>
      <c r="CP305" s="544"/>
      <c r="CQ305" s="664"/>
      <c r="CR305" s="544"/>
      <c r="CS305" s="544"/>
      <c r="CT305" s="544"/>
      <c r="CU305" s="425"/>
      <c r="CV305" s="425"/>
      <c r="CW305" s="425"/>
      <c r="CX305" s="425"/>
      <c r="CY305" s="425"/>
      <c r="CZ305" s="425"/>
      <c r="DA305" s="425"/>
      <c r="DB305" s="425"/>
      <c r="DC305" s="425"/>
      <c r="DD305" s="465"/>
      <c r="DE305" s="465"/>
    </row>
    <row r="306" spans="1:127" s="469" customFormat="1" ht="28.5" customHeight="1" x14ac:dyDescent="0.2">
      <c r="A306" s="1079"/>
      <c r="B306" s="1053"/>
      <c r="C306" s="1053"/>
      <c r="D306" s="1067"/>
      <c r="E306" s="467">
        <v>1</v>
      </c>
      <c r="F306" s="467">
        <v>2</v>
      </c>
      <c r="G306" s="628">
        <v>3</v>
      </c>
      <c r="H306" s="467">
        <v>4</v>
      </c>
      <c r="I306" s="778">
        <v>5</v>
      </c>
      <c r="J306" s="778">
        <v>6</v>
      </c>
      <c r="K306" s="467">
        <v>7</v>
      </c>
      <c r="L306" s="467">
        <v>8</v>
      </c>
      <c r="M306" s="467">
        <v>9</v>
      </c>
      <c r="N306" s="467">
        <v>10</v>
      </c>
      <c r="O306" s="467">
        <v>11</v>
      </c>
      <c r="P306" s="467">
        <v>12</v>
      </c>
      <c r="Q306" s="467" t="s">
        <v>61</v>
      </c>
      <c r="R306" s="1053"/>
      <c r="S306" s="1067"/>
      <c r="T306" s="467">
        <v>1</v>
      </c>
      <c r="U306" s="467">
        <v>2</v>
      </c>
      <c r="V306" s="467">
        <v>3</v>
      </c>
      <c r="W306" s="467">
        <v>4</v>
      </c>
      <c r="X306" s="467">
        <v>5</v>
      </c>
      <c r="Y306" s="467">
        <v>6</v>
      </c>
      <c r="Z306" s="467">
        <v>7</v>
      </c>
      <c r="AA306" s="467">
        <v>8</v>
      </c>
      <c r="AB306" s="467">
        <v>9</v>
      </c>
      <c r="AC306" s="467">
        <v>10</v>
      </c>
      <c r="AD306" s="467">
        <v>11</v>
      </c>
      <c r="AE306" s="467">
        <v>12</v>
      </c>
      <c r="AF306" s="1067"/>
      <c r="AG306" s="467">
        <v>1</v>
      </c>
      <c r="AH306" s="467">
        <v>2</v>
      </c>
      <c r="AI306" s="467">
        <v>3</v>
      </c>
      <c r="AJ306" s="467">
        <v>4</v>
      </c>
      <c r="AK306" s="703">
        <v>5</v>
      </c>
      <c r="AL306" s="467">
        <v>6</v>
      </c>
      <c r="AM306" s="467">
        <v>7</v>
      </c>
      <c r="AN306" s="467">
        <v>8</v>
      </c>
      <c r="AO306" s="467">
        <v>9</v>
      </c>
      <c r="AP306" s="467">
        <v>10</v>
      </c>
      <c r="AQ306" s="467">
        <v>11</v>
      </c>
      <c r="AR306" s="467">
        <v>12</v>
      </c>
      <c r="AS306" s="467" t="s">
        <v>51</v>
      </c>
      <c r="AT306" s="468">
        <v>1</v>
      </c>
      <c r="AU306" s="468">
        <v>2</v>
      </c>
      <c r="AV306" s="468">
        <v>3</v>
      </c>
      <c r="AW306" s="468"/>
      <c r="AX306" s="468"/>
      <c r="AY306" s="468"/>
      <c r="AZ306" s="468"/>
      <c r="BA306" s="468"/>
      <c r="BB306" s="468"/>
      <c r="BC306" s="468"/>
      <c r="BD306" s="468"/>
      <c r="BE306" s="468"/>
      <c r="BF306" s="467" t="s">
        <v>51</v>
      </c>
      <c r="BG306" s="1053"/>
      <c r="BH306" s="1053"/>
      <c r="BI306" s="1065"/>
      <c r="BK306" s="768"/>
      <c r="BL306" s="625"/>
      <c r="BM306" s="625"/>
      <c r="BN306" s="659"/>
      <c r="BO306" s="671"/>
      <c r="BP306" s="659"/>
      <c r="BQ306" s="659"/>
      <c r="BR306" s="659"/>
      <c r="BS306" s="671"/>
      <c r="BT306" s="659"/>
      <c r="BU306" s="659"/>
      <c r="BV306" s="659"/>
      <c r="BW306" s="671"/>
      <c r="BX306" s="659"/>
      <c r="BY306" s="659"/>
      <c r="BZ306" s="659"/>
      <c r="CA306" s="671"/>
      <c r="CB306" s="659"/>
      <c r="CC306" s="659"/>
      <c r="CD306" s="659"/>
      <c r="CE306" s="671"/>
      <c r="CF306" s="659"/>
      <c r="CG306" s="659"/>
      <c r="CH306" s="659"/>
      <c r="CI306" s="671"/>
      <c r="CJ306" s="659"/>
      <c r="CK306" s="659"/>
      <c r="CL306" s="659"/>
      <c r="CM306" s="671"/>
      <c r="CN306" s="659"/>
      <c r="CO306" s="659"/>
      <c r="CP306" s="659"/>
      <c r="CQ306" s="671"/>
      <c r="CR306" s="659"/>
      <c r="CS306" s="659"/>
      <c r="CT306" s="659"/>
      <c r="CU306" s="625"/>
      <c r="CV306" s="625"/>
      <c r="CW306" s="625"/>
      <c r="CX306" s="625"/>
      <c r="CY306" s="625"/>
      <c r="CZ306" s="625"/>
      <c r="DA306" s="625"/>
      <c r="DB306" s="625"/>
      <c r="DC306" s="625"/>
      <c r="DD306" s="625"/>
      <c r="DE306" s="625"/>
    </row>
    <row r="307" spans="1:127" s="558" customFormat="1" ht="24.75" customHeight="1" x14ac:dyDescent="0.2">
      <c r="A307" s="546"/>
      <c r="B307" s="450" t="s">
        <v>331</v>
      </c>
      <c r="C307" s="547" t="s">
        <v>109</v>
      </c>
      <c r="D307" s="451">
        <v>2</v>
      </c>
      <c r="E307" s="548">
        <v>2</v>
      </c>
      <c r="F307" s="549"/>
      <c r="G307" s="632"/>
      <c r="H307" s="549"/>
      <c r="I307" s="788"/>
      <c r="J307" s="788"/>
      <c r="K307" s="549"/>
      <c r="L307" s="549"/>
      <c r="M307" s="549"/>
      <c r="N307" s="549"/>
      <c r="O307" s="549"/>
      <c r="P307" s="549"/>
      <c r="Q307" s="550">
        <f>SUM(E307:P307)</f>
        <v>2</v>
      </c>
      <c r="R307" s="452" t="s">
        <v>3</v>
      </c>
      <c r="S307" s="453">
        <v>350000</v>
      </c>
      <c r="T307" s="439">
        <v>330000</v>
      </c>
      <c r="U307" s="551"/>
      <c r="V307" s="551"/>
      <c r="W307" s="551"/>
      <c r="X307" s="551"/>
      <c r="Y307" s="551"/>
      <c r="Z307" s="551"/>
      <c r="AA307" s="551"/>
      <c r="AB307" s="551"/>
      <c r="AC307" s="551"/>
      <c r="AD307" s="551"/>
      <c r="AE307" s="551"/>
      <c r="AF307" s="477">
        <f>SUM(Q307*S307)</f>
        <v>700000</v>
      </c>
      <c r="AG307" s="478">
        <f t="shared" ref="AG307:AR310" si="737">T307*E307</f>
        <v>660000</v>
      </c>
      <c r="AH307" s="478">
        <f t="shared" si="737"/>
        <v>0</v>
      </c>
      <c r="AI307" s="478">
        <f t="shared" si="737"/>
        <v>0</v>
      </c>
      <c r="AJ307" s="478">
        <f t="shared" si="737"/>
        <v>0</v>
      </c>
      <c r="AK307" s="638">
        <f t="shared" si="737"/>
        <v>0</v>
      </c>
      <c r="AL307" s="478">
        <f t="shared" si="737"/>
        <v>0</v>
      </c>
      <c r="AM307" s="478">
        <f t="shared" si="737"/>
        <v>0</v>
      </c>
      <c r="AN307" s="478">
        <f t="shared" si="737"/>
        <v>0</v>
      </c>
      <c r="AO307" s="478">
        <f t="shared" si="737"/>
        <v>0</v>
      </c>
      <c r="AP307" s="478">
        <f t="shared" si="737"/>
        <v>0</v>
      </c>
      <c r="AQ307" s="478">
        <f t="shared" si="737"/>
        <v>0</v>
      </c>
      <c r="AR307" s="478">
        <f t="shared" si="737"/>
        <v>0</v>
      </c>
      <c r="AS307" s="479">
        <f>SUM(AG307:AR307)</f>
        <v>660000</v>
      </c>
      <c r="AT307" s="478">
        <f>SUM(AG307*3%)</f>
        <v>19800</v>
      </c>
      <c r="AU307" s="478">
        <f t="shared" ref="AU307:BE310" si="738">SUM(AH307*14%)</f>
        <v>0</v>
      </c>
      <c r="AV307" s="478">
        <f t="shared" si="738"/>
        <v>0</v>
      </c>
      <c r="AW307" s="478">
        <f t="shared" si="738"/>
        <v>0</v>
      </c>
      <c r="AX307" s="478">
        <f t="shared" si="738"/>
        <v>0</v>
      </c>
      <c r="AY307" s="478">
        <f t="shared" si="738"/>
        <v>0</v>
      </c>
      <c r="AZ307" s="478">
        <f t="shared" si="738"/>
        <v>0</v>
      </c>
      <c r="BA307" s="478">
        <f t="shared" si="738"/>
        <v>0</v>
      </c>
      <c r="BB307" s="478">
        <f t="shared" si="738"/>
        <v>0</v>
      </c>
      <c r="BC307" s="478">
        <f t="shared" si="738"/>
        <v>0</v>
      </c>
      <c r="BD307" s="478">
        <f t="shared" si="738"/>
        <v>0</v>
      </c>
      <c r="BE307" s="478">
        <f t="shared" si="738"/>
        <v>0</v>
      </c>
      <c r="BF307" s="552">
        <f>SUM(AT307:BE307)</f>
        <v>19800</v>
      </c>
      <c r="BG307" s="553">
        <f>AF307-AS307-BF307</f>
        <v>20200</v>
      </c>
      <c r="BH307" s="554">
        <f>S307*D307</f>
        <v>700000</v>
      </c>
      <c r="BI307" s="555">
        <f>BH307-AS307-BF307</f>
        <v>20200</v>
      </c>
      <c r="BJ307" s="483">
        <f>SUM(Q307/D307)</f>
        <v>1</v>
      </c>
      <c r="BK307" s="769"/>
      <c r="BL307" s="556"/>
      <c r="BM307" s="557"/>
      <c r="BN307" s="556"/>
      <c r="BO307" s="672"/>
      <c r="BP307" s="556"/>
      <c r="BQ307" s="556"/>
      <c r="BR307" s="556"/>
      <c r="BS307" s="672"/>
      <c r="BT307" s="556"/>
      <c r="BU307" s="556"/>
      <c r="BV307" s="556"/>
      <c r="BW307" s="672"/>
      <c r="BX307" s="556"/>
      <c r="BY307" s="556"/>
      <c r="BZ307" s="556"/>
      <c r="CA307" s="672"/>
      <c r="CB307" s="556"/>
      <c r="CC307" s="556"/>
      <c r="CD307" s="556"/>
      <c r="CE307" s="672"/>
      <c r="CF307" s="556"/>
      <c r="CG307" s="556"/>
      <c r="CH307" s="556"/>
      <c r="CI307" s="672"/>
      <c r="CJ307" s="556"/>
      <c r="CK307" s="556"/>
      <c r="CL307" s="556"/>
      <c r="CM307" s="672"/>
      <c r="CN307" s="556"/>
      <c r="CO307" s="556"/>
      <c r="CP307" s="556"/>
      <c r="CQ307" s="672"/>
      <c r="CR307" s="556"/>
      <c r="CS307" s="556"/>
      <c r="CT307" s="556"/>
      <c r="CU307" s="557"/>
      <c r="CV307" s="557"/>
      <c r="CW307" s="557"/>
      <c r="CX307" s="557"/>
      <c r="CY307" s="557"/>
      <c r="CZ307" s="557"/>
      <c r="DA307" s="557"/>
      <c r="DB307" s="557"/>
      <c r="DC307" s="557"/>
      <c r="DD307" s="557"/>
      <c r="DE307" s="557"/>
    </row>
    <row r="308" spans="1:127" s="558" customFormat="1" ht="24.75" customHeight="1" x14ac:dyDescent="0.2">
      <c r="A308" s="546"/>
      <c r="B308" s="450" t="s">
        <v>332</v>
      </c>
      <c r="C308" s="547" t="s">
        <v>109</v>
      </c>
      <c r="D308" s="451">
        <v>100</v>
      </c>
      <c r="E308" s="548">
        <v>100</v>
      </c>
      <c r="F308" s="549"/>
      <c r="G308" s="632"/>
      <c r="H308" s="549"/>
      <c r="I308" s="788"/>
      <c r="J308" s="788"/>
      <c r="K308" s="549"/>
      <c r="L308" s="549"/>
      <c r="M308" s="549"/>
      <c r="N308" s="549"/>
      <c r="O308" s="549"/>
      <c r="P308" s="549"/>
      <c r="Q308" s="550">
        <f>SUM(E308:P308)</f>
        <v>100</v>
      </c>
      <c r="R308" s="452" t="s">
        <v>335</v>
      </c>
      <c r="S308" s="453">
        <v>6000</v>
      </c>
      <c r="T308" s="439">
        <v>5000</v>
      </c>
      <c r="U308" s="551"/>
      <c r="V308" s="551"/>
      <c r="W308" s="551"/>
      <c r="X308" s="551"/>
      <c r="Y308" s="551"/>
      <c r="Z308" s="551"/>
      <c r="AA308" s="551"/>
      <c r="AB308" s="551"/>
      <c r="AC308" s="551"/>
      <c r="AD308" s="551"/>
      <c r="AE308" s="551"/>
      <c r="AF308" s="477">
        <f>SUM(Q308*S308)</f>
        <v>600000</v>
      </c>
      <c r="AG308" s="478">
        <f t="shared" si="737"/>
        <v>500000</v>
      </c>
      <c r="AH308" s="478">
        <f t="shared" si="737"/>
        <v>0</v>
      </c>
      <c r="AI308" s="478">
        <f t="shared" si="737"/>
        <v>0</v>
      </c>
      <c r="AJ308" s="478">
        <f t="shared" si="737"/>
        <v>0</v>
      </c>
      <c r="AK308" s="638">
        <f t="shared" si="737"/>
        <v>0</v>
      </c>
      <c r="AL308" s="478">
        <f t="shared" si="737"/>
        <v>0</v>
      </c>
      <c r="AM308" s="478">
        <f t="shared" si="737"/>
        <v>0</v>
      </c>
      <c r="AN308" s="478">
        <f t="shared" si="737"/>
        <v>0</v>
      </c>
      <c r="AO308" s="478">
        <f t="shared" si="737"/>
        <v>0</v>
      </c>
      <c r="AP308" s="478">
        <f t="shared" si="737"/>
        <v>0</v>
      </c>
      <c r="AQ308" s="478">
        <f t="shared" si="737"/>
        <v>0</v>
      </c>
      <c r="AR308" s="478">
        <f t="shared" si="737"/>
        <v>0</v>
      </c>
      <c r="AS308" s="479">
        <f>SUM(AG308:AR308)</f>
        <v>500000</v>
      </c>
      <c r="AT308" s="478">
        <f t="shared" ref="AT308:AT310" si="739">SUM(AG308*3%)</f>
        <v>15000</v>
      </c>
      <c r="AU308" s="478">
        <f t="shared" si="738"/>
        <v>0</v>
      </c>
      <c r="AV308" s="478">
        <f t="shared" si="738"/>
        <v>0</v>
      </c>
      <c r="AW308" s="478">
        <f t="shared" si="738"/>
        <v>0</v>
      </c>
      <c r="AX308" s="478">
        <f t="shared" si="738"/>
        <v>0</v>
      </c>
      <c r="AY308" s="478">
        <f t="shared" si="738"/>
        <v>0</v>
      </c>
      <c r="AZ308" s="478">
        <f t="shared" si="738"/>
        <v>0</v>
      </c>
      <c r="BA308" s="478">
        <f t="shared" si="738"/>
        <v>0</v>
      </c>
      <c r="BB308" s="478">
        <f t="shared" si="738"/>
        <v>0</v>
      </c>
      <c r="BC308" s="478">
        <f t="shared" si="738"/>
        <v>0</v>
      </c>
      <c r="BD308" s="478">
        <f t="shared" si="738"/>
        <v>0</v>
      </c>
      <c r="BE308" s="478">
        <f t="shared" si="738"/>
        <v>0</v>
      </c>
      <c r="BF308" s="552">
        <f>SUM(AT308:BE308)</f>
        <v>15000</v>
      </c>
      <c r="BG308" s="553">
        <f>AF308-AS308-BF308</f>
        <v>85000</v>
      </c>
      <c r="BH308" s="554">
        <f>S308*D308</f>
        <v>600000</v>
      </c>
      <c r="BI308" s="555">
        <f>BH308-AS308-BF308</f>
        <v>85000</v>
      </c>
      <c r="BJ308" s="483">
        <f>SUM(Q308/D308)</f>
        <v>1</v>
      </c>
      <c r="BK308" s="769"/>
      <c r="BL308" s="556"/>
      <c r="BM308" s="557"/>
      <c r="BN308" s="556"/>
      <c r="BO308" s="672"/>
      <c r="BP308" s="556"/>
      <c r="BQ308" s="556"/>
      <c r="BR308" s="556"/>
      <c r="BS308" s="672"/>
      <c r="BT308" s="556"/>
      <c r="BU308" s="556"/>
      <c r="BV308" s="556"/>
      <c r="BW308" s="672"/>
      <c r="BX308" s="556"/>
      <c r="BY308" s="556"/>
      <c r="BZ308" s="556"/>
      <c r="CA308" s="672"/>
      <c r="CB308" s="556"/>
      <c r="CC308" s="556"/>
      <c r="CD308" s="556"/>
      <c r="CE308" s="672"/>
      <c r="CF308" s="556"/>
      <c r="CG308" s="556"/>
      <c r="CH308" s="556"/>
      <c r="CI308" s="672"/>
      <c r="CJ308" s="556"/>
      <c r="CK308" s="556"/>
      <c r="CL308" s="556"/>
      <c r="CM308" s="672"/>
      <c r="CN308" s="556"/>
      <c r="CO308" s="556"/>
      <c r="CP308" s="556"/>
      <c r="CQ308" s="672"/>
      <c r="CR308" s="556"/>
      <c r="CS308" s="556"/>
      <c r="CT308" s="556"/>
      <c r="CU308" s="557"/>
      <c r="CV308" s="557"/>
      <c r="CW308" s="557"/>
      <c r="CX308" s="557"/>
      <c r="CY308" s="557"/>
      <c r="CZ308" s="557"/>
      <c r="DA308" s="557"/>
      <c r="DB308" s="557"/>
      <c r="DC308" s="557"/>
      <c r="DD308" s="557"/>
      <c r="DE308" s="557"/>
    </row>
    <row r="309" spans="1:127" s="558" customFormat="1" ht="24.75" customHeight="1" x14ac:dyDescent="0.2">
      <c r="A309" s="546"/>
      <c r="B309" s="450" t="s">
        <v>333</v>
      </c>
      <c r="C309" s="547" t="s">
        <v>109</v>
      </c>
      <c r="D309" s="451">
        <v>10</v>
      </c>
      <c r="E309" s="548">
        <v>10</v>
      </c>
      <c r="F309" s="549"/>
      <c r="G309" s="632"/>
      <c r="H309" s="549"/>
      <c r="I309" s="788"/>
      <c r="J309" s="788"/>
      <c r="K309" s="549"/>
      <c r="L309" s="549"/>
      <c r="M309" s="549"/>
      <c r="N309" s="549"/>
      <c r="O309" s="549"/>
      <c r="P309" s="549"/>
      <c r="Q309" s="550">
        <f>SUM(E309:P309)</f>
        <v>10</v>
      </c>
      <c r="R309" s="452" t="s">
        <v>336</v>
      </c>
      <c r="S309" s="453">
        <v>28000</v>
      </c>
      <c r="T309" s="439">
        <v>25000</v>
      </c>
      <c r="U309" s="551"/>
      <c r="V309" s="551"/>
      <c r="W309" s="551"/>
      <c r="X309" s="551"/>
      <c r="Y309" s="551"/>
      <c r="Z309" s="551"/>
      <c r="AA309" s="551"/>
      <c r="AB309" s="551"/>
      <c r="AC309" s="551"/>
      <c r="AD309" s="551"/>
      <c r="AE309" s="551"/>
      <c r="AF309" s="477">
        <f>SUM(Q309*S309)</f>
        <v>280000</v>
      </c>
      <c r="AG309" s="478">
        <f t="shared" si="737"/>
        <v>250000</v>
      </c>
      <c r="AH309" s="478">
        <f t="shared" si="737"/>
        <v>0</v>
      </c>
      <c r="AI309" s="478">
        <f t="shared" si="737"/>
        <v>0</v>
      </c>
      <c r="AJ309" s="478">
        <f t="shared" si="737"/>
        <v>0</v>
      </c>
      <c r="AK309" s="638">
        <f t="shared" si="737"/>
        <v>0</v>
      </c>
      <c r="AL309" s="478">
        <f t="shared" si="737"/>
        <v>0</v>
      </c>
      <c r="AM309" s="478">
        <f t="shared" si="737"/>
        <v>0</v>
      </c>
      <c r="AN309" s="478">
        <f t="shared" si="737"/>
        <v>0</v>
      </c>
      <c r="AO309" s="478">
        <f t="shared" si="737"/>
        <v>0</v>
      </c>
      <c r="AP309" s="478">
        <f t="shared" si="737"/>
        <v>0</v>
      </c>
      <c r="AQ309" s="478">
        <f t="shared" si="737"/>
        <v>0</v>
      </c>
      <c r="AR309" s="478">
        <f t="shared" si="737"/>
        <v>0</v>
      </c>
      <c r="AS309" s="479">
        <f>SUM(AG309:AR309)</f>
        <v>250000</v>
      </c>
      <c r="AT309" s="478">
        <f t="shared" si="739"/>
        <v>7500</v>
      </c>
      <c r="AU309" s="478">
        <f t="shared" si="738"/>
        <v>0</v>
      </c>
      <c r="AV309" s="478">
        <f t="shared" si="738"/>
        <v>0</v>
      </c>
      <c r="AW309" s="478">
        <f t="shared" si="738"/>
        <v>0</v>
      </c>
      <c r="AX309" s="478">
        <f t="shared" si="738"/>
        <v>0</v>
      </c>
      <c r="AY309" s="478">
        <f t="shared" si="738"/>
        <v>0</v>
      </c>
      <c r="AZ309" s="478">
        <f t="shared" si="738"/>
        <v>0</v>
      </c>
      <c r="BA309" s="478">
        <f t="shared" si="738"/>
        <v>0</v>
      </c>
      <c r="BB309" s="478">
        <f t="shared" si="738"/>
        <v>0</v>
      </c>
      <c r="BC309" s="478">
        <f t="shared" si="738"/>
        <v>0</v>
      </c>
      <c r="BD309" s="478">
        <f t="shared" si="738"/>
        <v>0</v>
      </c>
      <c r="BE309" s="478">
        <f t="shared" si="738"/>
        <v>0</v>
      </c>
      <c r="BF309" s="552">
        <f>SUM(AT309:BE309)</f>
        <v>7500</v>
      </c>
      <c r="BG309" s="553">
        <f>AF309-AS309-BF309</f>
        <v>22500</v>
      </c>
      <c r="BH309" s="554">
        <f>S309*D309</f>
        <v>280000</v>
      </c>
      <c r="BI309" s="555">
        <f>BH309-AS309-BF309</f>
        <v>22500</v>
      </c>
      <c r="BJ309" s="483">
        <f>SUM(Q309/D309)</f>
        <v>1</v>
      </c>
      <c r="BK309" s="769"/>
      <c r="BL309" s="556"/>
      <c r="BM309" s="557"/>
      <c r="BN309" s="556"/>
      <c r="BO309" s="672"/>
      <c r="BP309" s="556"/>
      <c r="BQ309" s="556"/>
      <c r="BR309" s="556"/>
      <c r="BS309" s="672"/>
      <c r="BT309" s="556"/>
      <c r="BU309" s="556"/>
      <c r="BV309" s="556"/>
      <c r="BW309" s="672"/>
      <c r="BX309" s="556"/>
      <c r="BY309" s="556"/>
      <c r="BZ309" s="556"/>
      <c r="CA309" s="672"/>
      <c r="CB309" s="556"/>
      <c r="CC309" s="556"/>
      <c r="CD309" s="556"/>
      <c r="CE309" s="672"/>
      <c r="CF309" s="556"/>
      <c r="CG309" s="556"/>
      <c r="CH309" s="556"/>
      <c r="CI309" s="672"/>
      <c r="CJ309" s="556"/>
      <c r="CK309" s="556"/>
      <c r="CL309" s="556"/>
      <c r="CM309" s="672"/>
      <c r="CN309" s="556"/>
      <c r="CO309" s="556"/>
      <c r="CP309" s="556"/>
      <c r="CQ309" s="672"/>
      <c r="CR309" s="556"/>
      <c r="CS309" s="556"/>
      <c r="CT309" s="556"/>
      <c r="CU309" s="557"/>
      <c r="CV309" s="557"/>
      <c r="CW309" s="557"/>
      <c r="CX309" s="557"/>
      <c r="CY309" s="557"/>
      <c r="CZ309" s="557"/>
      <c r="DA309" s="557"/>
      <c r="DB309" s="557"/>
      <c r="DC309" s="557"/>
      <c r="DD309" s="557"/>
      <c r="DE309" s="557"/>
    </row>
    <row r="310" spans="1:127" s="558" customFormat="1" ht="24.75" customHeight="1" thickBot="1" x14ac:dyDescent="0.25">
      <c r="A310" s="546"/>
      <c r="B310" s="454" t="s">
        <v>334</v>
      </c>
      <c r="C310" s="547" t="s">
        <v>109</v>
      </c>
      <c r="D310" s="451">
        <v>100</v>
      </c>
      <c r="E310" s="548">
        <v>100</v>
      </c>
      <c r="F310" s="549"/>
      <c r="G310" s="632"/>
      <c r="H310" s="549"/>
      <c r="I310" s="788"/>
      <c r="J310" s="788"/>
      <c r="K310" s="549"/>
      <c r="L310" s="549"/>
      <c r="M310" s="549"/>
      <c r="N310" s="549"/>
      <c r="O310" s="549"/>
      <c r="P310" s="549"/>
      <c r="Q310" s="550">
        <f>SUM(E310:P310)</f>
        <v>100</v>
      </c>
      <c r="R310" s="452" t="s">
        <v>335</v>
      </c>
      <c r="S310" s="447">
        <v>3500</v>
      </c>
      <c r="T310" s="439">
        <v>3000</v>
      </c>
      <c r="U310" s="551"/>
      <c r="V310" s="551"/>
      <c r="W310" s="551"/>
      <c r="X310" s="551"/>
      <c r="Y310" s="551"/>
      <c r="Z310" s="551"/>
      <c r="AA310" s="551"/>
      <c r="AB310" s="551"/>
      <c r="AC310" s="551"/>
      <c r="AD310" s="551"/>
      <c r="AE310" s="551"/>
      <c r="AF310" s="477">
        <f>SUM(Q310*S310)</f>
        <v>350000</v>
      </c>
      <c r="AG310" s="478">
        <f t="shared" si="737"/>
        <v>300000</v>
      </c>
      <c r="AH310" s="478">
        <f t="shared" si="737"/>
        <v>0</v>
      </c>
      <c r="AI310" s="478">
        <f t="shared" si="737"/>
        <v>0</v>
      </c>
      <c r="AJ310" s="478">
        <f t="shared" si="737"/>
        <v>0</v>
      </c>
      <c r="AK310" s="638">
        <f t="shared" si="737"/>
        <v>0</v>
      </c>
      <c r="AL310" s="478">
        <f t="shared" si="737"/>
        <v>0</v>
      </c>
      <c r="AM310" s="478">
        <f t="shared" si="737"/>
        <v>0</v>
      </c>
      <c r="AN310" s="478">
        <f t="shared" si="737"/>
        <v>0</v>
      </c>
      <c r="AO310" s="478">
        <f t="shared" si="737"/>
        <v>0</v>
      </c>
      <c r="AP310" s="478">
        <f t="shared" si="737"/>
        <v>0</v>
      </c>
      <c r="AQ310" s="478">
        <f t="shared" si="737"/>
        <v>0</v>
      </c>
      <c r="AR310" s="478">
        <f t="shared" si="737"/>
        <v>0</v>
      </c>
      <c r="AS310" s="479">
        <f>SUM(AG310:AR310)</f>
        <v>300000</v>
      </c>
      <c r="AT310" s="478">
        <f t="shared" si="739"/>
        <v>9000</v>
      </c>
      <c r="AU310" s="478">
        <f t="shared" si="738"/>
        <v>0</v>
      </c>
      <c r="AV310" s="478">
        <f t="shared" si="738"/>
        <v>0</v>
      </c>
      <c r="AW310" s="478">
        <f t="shared" si="738"/>
        <v>0</v>
      </c>
      <c r="AX310" s="478">
        <f t="shared" si="738"/>
        <v>0</v>
      </c>
      <c r="AY310" s="478">
        <f t="shared" si="738"/>
        <v>0</v>
      </c>
      <c r="AZ310" s="478">
        <f t="shared" si="738"/>
        <v>0</v>
      </c>
      <c r="BA310" s="478">
        <f t="shared" si="738"/>
        <v>0</v>
      </c>
      <c r="BB310" s="478">
        <f t="shared" si="738"/>
        <v>0</v>
      </c>
      <c r="BC310" s="478">
        <f t="shared" si="738"/>
        <v>0</v>
      </c>
      <c r="BD310" s="478">
        <f t="shared" si="738"/>
        <v>0</v>
      </c>
      <c r="BE310" s="478">
        <f t="shared" si="738"/>
        <v>0</v>
      </c>
      <c r="BF310" s="552">
        <f>SUM(AT310:BE310)</f>
        <v>9000</v>
      </c>
      <c r="BG310" s="553">
        <f>AF310-AS310-BF310</f>
        <v>41000</v>
      </c>
      <c r="BH310" s="554">
        <f>S310*D310</f>
        <v>350000</v>
      </c>
      <c r="BI310" s="555">
        <f>BH310-AS310-BF310</f>
        <v>41000</v>
      </c>
      <c r="BJ310" s="483">
        <f>SUM(Q310/D310)</f>
        <v>1</v>
      </c>
      <c r="BK310" s="769"/>
      <c r="BL310" s="556"/>
      <c r="BM310" s="557"/>
      <c r="BN310" s="556"/>
      <c r="BO310" s="672"/>
      <c r="BP310" s="556"/>
      <c r="BQ310" s="556"/>
      <c r="BR310" s="556"/>
      <c r="BS310" s="672"/>
      <c r="BT310" s="556"/>
      <c r="BU310" s="556"/>
      <c r="BV310" s="556"/>
      <c r="BW310" s="672"/>
      <c r="BX310" s="556"/>
      <c r="BY310" s="556"/>
      <c r="BZ310" s="556"/>
      <c r="CA310" s="672"/>
      <c r="CB310" s="556"/>
      <c r="CC310" s="556"/>
      <c r="CD310" s="556"/>
      <c r="CE310" s="672"/>
      <c r="CF310" s="556"/>
      <c r="CG310" s="556"/>
      <c r="CH310" s="556"/>
      <c r="CI310" s="672"/>
      <c r="CJ310" s="556"/>
      <c r="CK310" s="556"/>
      <c r="CL310" s="556"/>
      <c r="CM310" s="672"/>
      <c r="CN310" s="556"/>
      <c r="CO310" s="556"/>
      <c r="CP310" s="556"/>
      <c r="CQ310" s="672"/>
      <c r="CR310" s="556"/>
      <c r="CS310" s="556"/>
      <c r="CT310" s="556"/>
      <c r="CU310" s="557"/>
      <c r="CV310" s="557"/>
      <c r="CW310" s="557"/>
      <c r="CX310" s="557"/>
      <c r="CY310" s="557"/>
      <c r="CZ310" s="557"/>
      <c r="DA310" s="557"/>
      <c r="DB310" s="557"/>
      <c r="DC310" s="557"/>
      <c r="DD310" s="557"/>
      <c r="DE310" s="557"/>
    </row>
    <row r="311" spans="1:127" s="514" customFormat="1" ht="24.75" customHeight="1" thickBot="1" x14ac:dyDescent="0.25">
      <c r="A311" s="563"/>
      <c r="B311" s="564" t="s">
        <v>15</v>
      </c>
      <c r="C311" s="564"/>
      <c r="D311" s="565"/>
      <c r="E311" s="566"/>
      <c r="F311" s="566"/>
      <c r="G311" s="633"/>
      <c r="H311" s="566"/>
      <c r="I311" s="789"/>
      <c r="J311" s="789"/>
      <c r="K311" s="566"/>
      <c r="L311" s="566"/>
      <c r="M311" s="566"/>
      <c r="N311" s="566"/>
      <c r="O311" s="566"/>
      <c r="P311" s="566"/>
      <c r="Q311" s="567"/>
      <c r="R311" s="568"/>
      <c r="S311" s="569"/>
      <c r="T311" s="570"/>
      <c r="U311" s="570"/>
      <c r="V311" s="570"/>
      <c r="W311" s="570"/>
      <c r="X311" s="570"/>
      <c r="Y311" s="570"/>
      <c r="Z311" s="570"/>
      <c r="AA311" s="570"/>
      <c r="AB311" s="570"/>
      <c r="AC311" s="570"/>
      <c r="AD311" s="570"/>
      <c r="AE311" s="570"/>
      <c r="AF311" s="571">
        <f t="shared" ref="AF311:BF311" si="740">SUM(AF307:AF310)</f>
        <v>1930000</v>
      </c>
      <c r="AG311" s="571">
        <f t="shared" si="740"/>
        <v>1710000</v>
      </c>
      <c r="AH311" s="571">
        <f t="shared" ref="AH311:AR311" si="741">SUM(AH307:AH310)</f>
        <v>0</v>
      </c>
      <c r="AI311" s="571">
        <f t="shared" si="741"/>
        <v>0</v>
      </c>
      <c r="AJ311" s="571">
        <f t="shared" si="741"/>
        <v>0</v>
      </c>
      <c r="AK311" s="705">
        <f t="shared" si="741"/>
        <v>0</v>
      </c>
      <c r="AL311" s="571">
        <f t="shared" si="741"/>
        <v>0</v>
      </c>
      <c r="AM311" s="571">
        <f t="shared" si="741"/>
        <v>0</v>
      </c>
      <c r="AN311" s="571">
        <f t="shared" si="741"/>
        <v>0</v>
      </c>
      <c r="AO311" s="571">
        <f t="shared" si="741"/>
        <v>0</v>
      </c>
      <c r="AP311" s="571">
        <f t="shared" si="741"/>
        <v>0</v>
      </c>
      <c r="AQ311" s="571">
        <f t="shared" si="741"/>
        <v>0</v>
      </c>
      <c r="AR311" s="571">
        <f t="shared" si="741"/>
        <v>0</v>
      </c>
      <c r="AS311" s="571">
        <f t="shared" si="740"/>
        <v>1710000</v>
      </c>
      <c r="AT311" s="571">
        <f t="shared" si="740"/>
        <v>51300</v>
      </c>
      <c r="AU311" s="571">
        <f t="shared" ref="AU311:BE311" si="742">SUM(AU307:AU310)</f>
        <v>0</v>
      </c>
      <c r="AV311" s="571">
        <f t="shared" si="742"/>
        <v>0</v>
      </c>
      <c r="AW311" s="571">
        <f t="shared" si="742"/>
        <v>0</v>
      </c>
      <c r="AX311" s="571">
        <f t="shared" si="742"/>
        <v>0</v>
      </c>
      <c r="AY311" s="571">
        <f t="shared" si="742"/>
        <v>0</v>
      </c>
      <c r="AZ311" s="571">
        <f t="shared" si="742"/>
        <v>0</v>
      </c>
      <c r="BA311" s="571">
        <f t="shared" si="742"/>
        <v>0</v>
      </c>
      <c r="BB311" s="571">
        <f t="shared" si="742"/>
        <v>0</v>
      </c>
      <c r="BC311" s="571">
        <f t="shared" si="742"/>
        <v>0</v>
      </c>
      <c r="BD311" s="571">
        <f t="shared" si="742"/>
        <v>0</v>
      </c>
      <c r="BE311" s="571">
        <f t="shared" si="742"/>
        <v>0</v>
      </c>
      <c r="BF311" s="571">
        <f t="shared" si="740"/>
        <v>51300</v>
      </c>
      <c r="BG311" s="572">
        <f>AF311-AS311-BF311</f>
        <v>168700</v>
      </c>
      <c r="BH311" s="571">
        <f>SUM(BH307:BH310)</f>
        <v>1930000</v>
      </c>
      <c r="BI311" s="571">
        <f>SUM(BI307:BI310)</f>
        <v>168700</v>
      </c>
      <c r="BJ311" s="501">
        <f>SUM(BJ307:BJ310)/4</f>
        <v>1</v>
      </c>
      <c r="BK311" s="770"/>
      <c r="BL311" s="573"/>
      <c r="BM311" s="574"/>
      <c r="BN311" s="573"/>
      <c r="BO311" s="674"/>
      <c r="BP311" s="573"/>
      <c r="BQ311" s="573"/>
      <c r="BR311" s="573"/>
      <c r="BS311" s="674"/>
      <c r="BT311" s="573"/>
      <c r="BU311" s="573"/>
      <c r="BV311" s="573"/>
      <c r="BW311" s="674"/>
      <c r="BX311" s="573"/>
      <c r="BY311" s="573"/>
      <c r="BZ311" s="573"/>
      <c r="CA311" s="674"/>
      <c r="CB311" s="573"/>
      <c r="CC311" s="573"/>
      <c r="CD311" s="573"/>
      <c r="CE311" s="674"/>
      <c r="CF311" s="573"/>
      <c r="CG311" s="573"/>
      <c r="CH311" s="573"/>
      <c r="CI311" s="674"/>
      <c r="CJ311" s="573"/>
      <c r="CK311" s="573"/>
      <c r="CL311" s="573"/>
      <c r="CM311" s="674"/>
      <c r="CN311" s="573"/>
      <c r="CO311" s="573"/>
      <c r="CP311" s="573"/>
      <c r="CQ311" s="674"/>
      <c r="CR311" s="573"/>
      <c r="CS311" s="573"/>
      <c r="CT311" s="573"/>
      <c r="CU311" s="574"/>
      <c r="CV311" s="574"/>
      <c r="CW311" s="574"/>
      <c r="CX311" s="574"/>
      <c r="CY311" s="574"/>
      <c r="CZ311" s="574"/>
      <c r="DA311" s="574"/>
      <c r="DB311" s="574"/>
      <c r="DC311" s="574"/>
      <c r="DD311" s="574"/>
      <c r="DE311" s="574"/>
    </row>
    <row r="312" spans="1:127" s="462" customFormat="1" ht="24.75" customHeight="1" x14ac:dyDescent="0.2">
      <c r="A312" s="533"/>
      <c r="D312" s="533"/>
      <c r="E312" s="533"/>
      <c r="F312" s="533"/>
      <c r="G312" s="631"/>
      <c r="H312" s="533"/>
      <c r="I312" s="787"/>
      <c r="J312" s="787"/>
      <c r="K312" s="533"/>
      <c r="L312" s="533"/>
      <c r="M312" s="533"/>
      <c r="N312" s="533"/>
      <c r="O312" s="533"/>
      <c r="P312" s="533"/>
      <c r="Q312" s="533"/>
      <c r="R312" s="533"/>
      <c r="AS312" s="543"/>
      <c r="BF312" s="575">
        <f>SUM(AS311+BF311)</f>
        <v>1761300</v>
      </c>
      <c r="BG312" s="536">
        <f>AF311-AS311-BF311</f>
        <v>168700</v>
      </c>
      <c r="BH312" s="576">
        <f>SUM(BI311+AS311+BF311)</f>
        <v>1930000</v>
      </c>
      <c r="BI312" s="538">
        <f>SUM(BG311)</f>
        <v>168700</v>
      </c>
      <c r="BJ312" s="503" t="s">
        <v>78</v>
      </c>
      <c r="BK312" s="772"/>
      <c r="BL312" s="446"/>
      <c r="BM312" s="460"/>
      <c r="BN312" s="650"/>
      <c r="BO312" s="663"/>
      <c r="BP312" s="650"/>
      <c r="BQ312" s="650"/>
      <c r="BR312" s="650"/>
      <c r="BS312" s="663"/>
      <c r="BT312" s="650"/>
      <c r="BU312" s="650"/>
      <c r="BV312" s="650"/>
      <c r="BW312" s="663"/>
      <c r="BX312" s="650"/>
      <c r="BY312" s="650"/>
      <c r="BZ312" s="650"/>
      <c r="CA312" s="663"/>
      <c r="CB312" s="650"/>
      <c r="CC312" s="650"/>
      <c r="CD312" s="650"/>
      <c r="CE312" s="663"/>
      <c r="CF312" s="650"/>
      <c r="CG312" s="650"/>
      <c r="CH312" s="650"/>
      <c r="CI312" s="663"/>
      <c r="CJ312" s="650"/>
      <c r="CK312" s="650"/>
      <c r="CL312" s="650"/>
      <c r="CM312" s="663"/>
      <c r="CN312" s="650"/>
      <c r="CO312" s="650"/>
      <c r="CP312" s="650"/>
      <c r="CQ312" s="663"/>
      <c r="CR312" s="650"/>
      <c r="CS312" s="650"/>
      <c r="CT312" s="650"/>
      <c r="CU312" s="460"/>
      <c r="CV312" s="460"/>
      <c r="CW312" s="460"/>
      <c r="CX312" s="460"/>
      <c r="CY312" s="460"/>
      <c r="CZ312" s="460"/>
      <c r="DA312" s="460"/>
      <c r="DB312" s="460"/>
      <c r="DC312" s="460"/>
      <c r="DD312" s="460"/>
      <c r="DE312" s="460"/>
      <c r="DF312" s="460"/>
    </row>
    <row r="313" spans="1:127" s="462" customFormat="1" ht="24.75" customHeight="1" x14ac:dyDescent="0.2">
      <c r="A313" s="533"/>
      <c r="D313" s="533"/>
      <c r="E313" s="533"/>
      <c r="F313" s="533"/>
      <c r="G313" s="631"/>
      <c r="H313" s="533"/>
      <c r="I313" s="787"/>
      <c r="J313" s="787"/>
      <c r="K313" s="533"/>
      <c r="L313" s="533"/>
      <c r="M313" s="533"/>
      <c r="N313" s="533"/>
      <c r="O313" s="533"/>
      <c r="P313" s="533"/>
      <c r="Q313" s="533"/>
      <c r="R313" s="533"/>
      <c r="AS313" s="503"/>
      <c r="AT313" s="613">
        <f>SUM(AG311+AT311)</f>
        <v>1761300</v>
      </c>
      <c r="AU313" s="613">
        <f t="shared" ref="AU313" si="743">SUM(AH311+AU311)</f>
        <v>0</v>
      </c>
      <c r="AV313" s="613">
        <f t="shared" ref="AV313" si="744">SUM(AI311+AV311)</f>
        <v>0</v>
      </c>
      <c r="AW313" s="613">
        <f t="shared" ref="AW313" si="745">SUM(AJ311+AW311)</f>
        <v>0</v>
      </c>
      <c r="AX313" s="613">
        <f t="shared" ref="AX313" si="746">SUM(AK311+AX311)</f>
        <v>0</v>
      </c>
      <c r="AY313" s="613">
        <f t="shared" ref="AY313" si="747">SUM(AL311+AY311)</f>
        <v>0</v>
      </c>
      <c r="AZ313" s="613">
        <f t="shared" ref="AZ313" si="748">SUM(AM311+AZ311)</f>
        <v>0</v>
      </c>
      <c r="BA313" s="613">
        <f t="shared" ref="BA313" si="749">SUM(AN311+BA311)</f>
        <v>0</v>
      </c>
      <c r="BB313" s="613">
        <f t="shared" ref="BB313" si="750">SUM(AO311+BB311)</f>
        <v>0</v>
      </c>
      <c r="BC313" s="613">
        <f t="shared" ref="BC313" si="751">SUM(AP311+BC311)</f>
        <v>0</v>
      </c>
      <c r="BD313" s="613">
        <f t="shared" ref="BD313" si="752">SUM(AQ311+BD311)</f>
        <v>0</v>
      </c>
      <c r="BE313" s="613">
        <f t="shared" ref="BE313" si="753">SUM(AR311+BE311)</f>
        <v>0</v>
      </c>
      <c r="BF313" s="613">
        <f>SUM(AT313:BE313)</f>
        <v>1761300</v>
      </c>
      <c r="BG313" s="503"/>
      <c r="BH313" s="540"/>
      <c r="BI313" s="541">
        <f>SUM(BI311-BI312)</f>
        <v>0</v>
      </c>
      <c r="BJ313" s="503" t="s">
        <v>77</v>
      </c>
      <c r="BK313" s="772"/>
      <c r="BL313" s="446"/>
      <c r="BM313" s="460"/>
      <c r="BN313" s="650"/>
      <c r="BO313" s="663"/>
      <c r="BP313" s="650"/>
      <c r="BQ313" s="650"/>
      <c r="BR313" s="650"/>
      <c r="BS313" s="663"/>
      <c r="BT313" s="650"/>
      <c r="BU313" s="650"/>
      <c r="BV313" s="650"/>
      <c r="BW313" s="663"/>
      <c r="BX313" s="650"/>
      <c r="BY313" s="650"/>
      <c r="BZ313" s="650"/>
      <c r="CA313" s="663"/>
      <c r="CB313" s="650"/>
      <c r="CC313" s="650"/>
      <c r="CD313" s="650"/>
      <c r="CE313" s="663"/>
      <c r="CF313" s="650"/>
      <c r="CG313" s="650"/>
      <c r="CH313" s="650"/>
      <c r="CI313" s="663"/>
      <c r="CJ313" s="650"/>
      <c r="CK313" s="650"/>
      <c r="CL313" s="650"/>
      <c r="CM313" s="663"/>
      <c r="CN313" s="650"/>
      <c r="CO313" s="650"/>
      <c r="CP313" s="650"/>
      <c r="CQ313" s="663"/>
      <c r="CR313" s="650"/>
      <c r="CS313" s="650"/>
      <c r="CT313" s="650"/>
      <c r="CU313" s="460"/>
      <c r="CV313" s="460"/>
      <c r="CW313" s="460"/>
      <c r="CX313" s="460"/>
      <c r="CY313" s="460"/>
      <c r="CZ313" s="460"/>
      <c r="DA313" s="460"/>
      <c r="DB313" s="460"/>
      <c r="DC313" s="460"/>
      <c r="DD313" s="460"/>
      <c r="DE313" s="460"/>
      <c r="DF313" s="460"/>
    </row>
    <row r="314" spans="1:127" s="462" customFormat="1" ht="24.75" customHeight="1" x14ac:dyDescent="0.2">
      <c r="A314" s="1075" t="s">
        <v>43</v>
      </c>
      <c r="B314" s="1076"/>
      <c r="C314" s="424" t="s">
        <v>337</v>
      </c>
      <c r="D314" s="425"/>
      <c r="E314" s="425"/>
      <c r="F314" s="425"/>
      <c r="G314" s="544"/>
      <c r="H314" s="425"/>
      <c r="I314" s="775"/>
      <c r="J314" s="775"/>
      <c r="K314" s="425"/>
      <c r="L314" s="425"/>
      <c r="M314" s="425"/>
      <c r="N314" s="425"/>
      <c r="O314" s="425"/>
      <c r="P314" s="425"/>
      <c r="Q314" s="425"/>
      <c r="R314" s="425"/>
      <c r="S314" s="425"/>
      <c r="T314" s="426"/>
      <c r="U314" s="426"/>
      <c r="V314" s="426"/>
      <c r="W314" s="426"/>
      <c r="X314" s="426"/>
      <c r="Y314" s="426"/>
      <c r="Z314" s="426"/>
      <c r="AA314" s="426"/>
      <c r="AB314" s="426"/>
      <c r="AC314" s="426"/>
      <c r="AD314" s="426"/>
      <c r="AE314" s="426"/>
      <c r="AF314" s="425"/>
      <c r="AG314" s="426"/>
      <c r="AH314" s="426"/>
      <c r="AI314" s="426"/>
      <c r="AJ314" s="426"/>
      <c r="AK314" s="426"/>
      <c r="AL314" s="426"/>
      <c r="AM314" s="426"/>
      <c r="AN314" s="426"/>
      <c r="AO314" s="426"/>
      <c r="AP314" s="426"/>
      <c r="AQ314" s="426"/>
      <c r="AR314" s="426"/>
      <c r="AS314" s="427"/>
      <c r="AT314" s="426"/>
      <c r="AU314" s="426"/>
      <c r="AV314" s="426"/>
      <c r="AW314" s="426"/>
      <c r="AX314" s="426"/>
      <c r="AY314" s="426"/>
      <c r="AZ314" s="426"/>
      <c r="BA314" s="426"/>
      <c r="BB314" s="426"/>
      <c r="BC314" s="426"/>
      <c r="BD314" s="426"/>
      <c r="BE314" s="426"/>
      <c r="BF314" s="427"/>
      <c r="BG314" s="427"/>
      <c r="BH314" s="423"/>
      <c r="BI314" s="428"/>
      <c r="BJ314" s="425"/>
      <c r="BK314" s="544"/>
      <c r="BL314" s="544"/>
      <c r="BM314" s="426"/>
      <c r="BN314" s="544"/>
      <c r="BO314" s="664"/>
      <c r="BP314" s="544"/>
      <c r="BQ314" s="429"/>
      <c r="BR314" s="544"/>
      <c r="BS314" s="664"/>
      <c r="BT314" s="544"/>
      <c r="BU314" s="429"/>
      <c r="BV314" s="544"/>
      <c r="BW314" s="664"/>
      <c r="BX314" s="544"/>
      <c r="BY314" s="429"/>
      <c r="BZ314" s="544"/>
      <c r="CA314" s="664"/>
      <c r="CB314" s="544"/>
      <c r="CC314" s="429"/>
      <c r="CD314" s="544"/>
      <c r="CE314" s="664"/>
      <c r="CF314" s="544"/>
      <c r="CG314" s="429"/>
      <c r="CH314" s="544"/>
      <c r="CI314" s="664"/>
      <c r="CJ314" s="544"/>
      <c r="CK314" s="429"/>
      <c r="CL314" s="544"/>
      <c r="CM314" s="664"/>
      <c r="CN314" s="544"/>
      <c r="CO314" s="429"/>
      <c r="CP314" s="544"/>
      <c r="CQ314" s="664"/>
      <c r="CR314" s="544"/>
      <c r="CS314" s="429"/>
      <c r="CT314" s="544"/>
      <c r="CU314" s="426"/>
      <c r="CV314" s="426"/>
      <c r="CW314" s="426"/>
      <c r="CX314" s="426"/>
      <c r="CY314" s="427"/>
      <c r="CZ314" s="427"/>
      <c r="DA314" s="427"/>
      <c r="DB314" s="423"/>
      <c r="DC314" s="428"/>
      <c r="DD314" s="427"/>
      <c r="DE314" s="427"/>
      <c r="DF314" s="460"/>
      <c r="DG314" s="460"/>
      <c r="DH314" s="460"/>
      <c r="DI314" s="460"/>
      <c r="DJ314" s="460"/>
      <c r="DK314" s="461"/>
      <c r="DL314" s="460"/>
      <c r="DM314" s="460"/>
      <c r="DN314" s="460"/>
      <c r="DO314" s="460"/>
      <c r="DP314" s="460"/>
      <c r="DQ314" s="460"/>
      <c r="DR314" s="460"/>
      <c r="DS314" s="460"/>
      <c r="DT314" s="460"/>
      <c r="DU314" s="460"/>
      <c r="DV314" s="460"/>
      <c r="DW314" s="460"/>
    </row>
    <row r="315" spans="1:127" s="462" customFormat="1" ht="26.25" customHeight="1" x14ac:dyDescent="0.2">
      <c r="A315" s="1080" t="s">
        <v>44</v>
      </c>
      <c r="B315" s="1081"/>
      <c r="C315" s="431" t="s">
        <v>151</v>
      </c>
      <c r="D315" s="432"/>
      <c r="E315" s="432"/>
      <c r="F315" s="432"/>
      <c r="G315" s="627"/>
      <c r="H315" s="432"/>
      <c r="I315" s="777"/>
      <c r="J315" s="777"/>
      <c r="K315" s="432"/>
      <c r="L315" s="432"/>
      <c r="M315" s="432"/>
      <c r="N315" s="432"/>
      <c r="O315" s="432"/>
      <c r="P315" s="432"/>
      <c r="Q315" s="432"/>
      <c r="R315" s="432"/>
      <c r="S315" s="432"/>
      <c r="T315" s="464"/>
      <c r="U315" s="464"/>
      <c r="V315" s="464"/>
      <c r="W315" s="464"/>
      <c r="X315" s="464"/>
      <c r="Y315" s="464"/>
      <c r="Z315" s="464"/>
      <c r="AA315" s="464"/>
      <c r="AB315" s="464"/>
      <c r="AC315" s="464"/>
      <c r="AD315" s="464"/>
      <c r="AE315" s="464"/>
      <c r="AF315" s="432"/>
      <c r="AG315" s="464"/>
      <c r="AH315" s="464"/>
      <c r="AI315" s="464"/>
      <c r="AJ315" s="464"/>
      <c r="AK315" s="464"/>
      <c r="AL315" s="464"/>
      <c r="AM315" s="464"/>
      <c r="AN315" s="464"/>
      <c r="AO315" s="464"/>
      <c r="AP315" s="464"/>
      <c r="AQ315" s="464"/>
      <c r="AR315" s="464"/>
      <c r="AS315" s="433"/>
      <c r="AT315" s="464"/>
      <c r="AU315" s="464"/>
      <c r="AV315" s="464"/>
      <c r="AW315" s="464"/>
      <c r="AX315" s="464"/>
      <c r="AY315" s="464"/>
      <c r="AZ315" s="464"/>
      <c r="BA315" s="464"/>
      <c r="BB315" s="464"/>
      <c r="BC315" s="464"/>
      <c r="BD315" s="464"/>
      <c r="BE315" s="464"/>
      <c r="BF315" s="433"/>
      <c r="BG315" s="433"/>
      <c r="BH315" s="430"/>
      <c r="BI315" s="434"/>
      <c r="BJ315" s="425"/>
      <c r="BK315" s="544"/>
      <c r="BL315" s="544"/>
      <c r="BM315" s="425"/>
      <c r="BN315" s="544"/>
      <c r="BO315" s="664"/>
      <c r="BP315" s="544"/>
      <c r="BQ315" s="544"/>
      <c r="BR315" s="544"/>
      <c r="BS315" s="664"/>
      <c r="BT315" s="544"/>
      <c r="BU315" s="544"/>
      <c r="BV315" s="544"/>
      <c r="BW315" s="664"/>
      <c r="BX315" s="544"/>
      <c r="BY315" s="544"/>
      <c r="BZ315" s="544"/>
      <c r="CA315" s="664"/>
      <c r="CB315" s="544"/>
      <c r="CC315" s="544"/>
      <c r="CD315" s="544"/>
      <c r="CE315" s="664"/>
      <c r="CF315" s="544"/>
      <c r="CG315" s="544"/>
      <c r="CH315" s="544"/>
      <c r="CI315" s="664"/>
      <c r="CJ315" s="544"/>
      <c r="CK315" s="544"/>
      <c r="CL315" s="544"/>
      <c r="CM315" s="664"/>
      <c r="CN315" s="544"/>
      <c r="CO315" s="544"/>
      <c r="CP315" s="544"/>
      <c r="CQ315" s="664"/>
      <c r="CR315" s="544"/>
      <c r="CS315" s="544"/>
      <c r="CT315" s="544"/>
      <c r="CU315" s="425"/>
      <c r="CV315" s="425"/>
      <c r="CW315" s="425"/>
      <c r="CX315" s="425"/>
      <c r="CY315" s="425"/>
      <c r="CZ315" s="425"/>
      <c r="DA315" s="425"/>
      <c r="DB315" s="425"/>
      <c r="DC315" s="425"/>
      <c r="DD315" s="427"/>
      <c r="DE315" s="427"/>
      <c r="DF315" s="460"/>
      <c r="DG315" s="460"/>
      <c r="DH315" s="460"/>
      <c r="DI315" s="460"/>
      <c r="DJ315" s="460"/>
      <c r="DK315" s="461"/>
      <c r="DL315" s="460"/>
      <c r="DM315" s="460"/>
      <c r="DN315" s="460"/>
      <c r="DO315" s="460"/>
      <c r="DP315" s="460"/>
      <c r="DQ315" s="460"/>
      <c r="DR315" s="460"/>
      <c r="DS315" s="460"/>
      <c r="DT315" s="460"/>
      <c r="DU315" s="460"/>
      <c r="DV315" s="460"/>
      <c r="DW315" s="460"/>
    </row>
    <row r="316" spans="1:127" s="466" customFormat="1" ht="48.75" customHeight="1" x14ac:dyDescent="0.2">
      <c r="A316" s="1077" t="s">
        <v>45</v>
      </c>
      <c r="B316" s="1051" t="s">
        <v>46</v>
      </c>
      <c r="C316" s="1051" t="s">
        <v>62</v>
      </c>
      <c r="D316" s="1050" t="s">
        <v>47</v>
      </c>
      <c r="E316" s="1050"/>
      <c r="F316" s="1050"/>
      <c r="G316" s="1050"/>
      <c r="H316" s="1050"/>
      <c r="I316" s="1050"/>
      <c r="J316" s="1050"/>
      <c r="K316" s="1050"/>
      <c r="L316" s="1050"/>
      <c r="M316" s="1050"/>
      <c r="N316" s="1050"/>
      <c r="O316" s="1050"/>
      <c r="P316" s="1050"/>
      <c r="Q316" s="1050"/>
      <c r="R316" s="1051" t="s">
        <v>59</v>
      </c>
      <c r="S316" s="1054" t="s">
        <v>56</v>
      </c>
      <c r="T316" s="1055"/>
      <c r="U316" s="1055"/>
      <c r="V316" s="1055"/>
      <c r="W316" s="1055"/>
      <c r="X316" s="1055"/>
      <c r="Y316" s="1055"/>
      <c r="Z316" s="1055"/>
      <c r="AA316" s="1055"/>
      <c r="AB316" s="1055"/>
      <c r="AC316" s="1055"/>
      <c r="AD316" s="1055"/>
      <c r="AE316" s="1055"/>
      <c r="AF316" s="1056" t="s">
        <v>38</v>
      </c>
      <c r="AG316" s="1056"/>
      <c r="AH316" s="1056"/>
      <c r="AI316" s="1056"/>
      <c r="AJ316" s="1056"/>
      <c r="AK316" s="1056"/>
      <c r="AL316" s="1056"/>
      <c r="AM316" s="1056"/>
      <c r="AN316" s="1056"/>
      <c r="AO316" s="1056"/>
      <c r="AP316" s="1056"/>
      <c r="AQ316" s="1056"/>
      <c r="AR316" s="1056"/>
      <c r="AS316" s="1056"/>
      <c r="AT316" s="1057" t="s">
        <v>82</v>
      </c>
      <c r="AU316" s="1058"/>
      <c r="AV316" s="1058"/>
      <c r="AW316" s="1058"/>
      <c r="AX316" s="1058"/>
      <c r="AY316" s="1058"/>
      <c r="AZ316" s="1058"/>
      <c r="BA316" s="1058"/>
      <c r="BB316" s="1058"/>
      <c r="BC316" s="1058"/>
      <c r="BD316" s="1058"/>
      <c r="BE316" s="1058"/>
      <c r="BF316" s="1059"/>
      <c r="BG316" s="1051" t="s">
        <v>78</v>
      </c>
      <c r="BH316" s="1051" t="s">
        <v>561</v>
      </c>
      <c r="BI316" s="1063" t="s">
        <v>79</v>
      </c>
      <c r="BJ316" s="423"/>
      <c r="BK316" s="767"/>
      <c r="BL316" s="425"/>
      <c r="BM316" s="425"/>
      <c r="BN316" s="544"/>
      <c r="BO316" s="664"/>
      <c r="BP316" s="544"/>
      <c r="BQ316" s="544"/>
      <c r="BR316" s="544"/>
      <c r="BS316" s="664"/>
      <c r="BT316" s="544"/>
      <c r="BU316" s="544"/>
      <c r="BV316" s="544"/>
      <c r="BW316" s="664"/>
      <c r="BX316" s="544"/>
      <c r="BY316" s="544"/>
      <c r="BZ316" s="544"/>
      <c r="CA316" s="664"/>
      <c r="CB316" s="544"/>
      <c r="CC316" s="544"/>
      <c r="CD316" s="544"/>
      <c r="CE316" s="664"/>
      <c r="CF316" s="544"/>
      <c r="CG316" s="544"/>
      <c r="CH316" s="544"/>
      <c r="CI316" s="664"/>
      <c r="CJ316" s="544"/>
      <c r="CK316" s="544"/>
      <c r="CL316" s="544"/>
      <c r="CM316" s="664"/>
      <c r="CN316" s="544"/>
      <c r="CO316" s="544"/>
      <c r="CP316" s="544"/>
      <c r="CQ316" s="664"/>
      <c r="CR316" s="544"/>
      <c r="CS316" s="544"/>
      <c r="CT316" s="544"/>
      <c r="CU316" s="425"/>
      <c r="CV316" s="425"/>
      <c r="CW316" s="425"/>
      <c r="CX316" s="425"/>
      <c r="CY316" s="425"/>
      <c r="CZ316" s="425"/>
      <c r="DA316" s="425"/>
      <c r="DB316" s="425"/>
      <c r="DC316" s="425"/>
      <c r="DD316" s="465"/>
      <c r="DE316" s="465"/>
    </row>
    <row r="317" spans="1:127" s="466" customFormat="1" ht="48.75" customHeight="1" x14ac:dyDescent="0.2">
      <c r="A317" s="1078"/>
      <c r="B317" s="1052"/>
      <c r="C317" s="1052"/>
      <c r="D317" s="1066" t="s">
        <v>57</v>
      </c>
      <c r="E317" s="1068" t="s">
        <v>58</v>
      </c>
      <c r="F317" s="1069"/>
      <c r="G317" s="1069"/>
      <c r="H317" s="1069"/>
      <c r="I317" s="1069"/>
      <c r="J317" s="1069"/>
      <c r="K317" s="1069"/>
      <c r="L317" s="1069"/>
      <c r="M317" s="1069"/>
      <c r="N317" s="1069"/>
      <c r="O317" s="1069"/>
      <c r="P317" s="1069"/>
      <c r="Q317" s="1069"/>
      <c r="R317" s="1052"/>
      <c r="S317" s="1066" t="s">
        <v>57</v>
      </c>
      <c r="T317" s="1068" t="s">
        <v>58</v>
      </c>
      <c r="U317" s="1069"/>
      <c r="V317" s="1069"/>
      <c r="W317" s="1069"/>
      <c r="X317" s="1069"/>
      <c r="Y317" s="1069"/>
      <c r="Z317" s="1069"/>
      <c r="AA317" s="1069"/>
      <c r="AB317" s="1069"/>
      <c r="AC317" s="1069"/>
      <c r="AD317" s="1069"/>
      <c r="AE317" s="1069"/>
      <c r="AF317" s="1066" t="s">
        <v>57</v>
      </c>
      <c r="AG317" s="1068" t="s">
        <v>58</v>
      </c>
      <c r="AH317" s="1069"/>
      <c r="AI317" s="1069"/>
      <c r="AJ317" s="1069"/>
      <c r="AK317" s="1069"/>
      <c r="AL317" s="1069"/>
      <c r="AM317" s="1069"/>
      <c r="AN317" s="1069"/>
      <c r="AO317" s="1069"/>
      <c r="AP317" s="1069"/>
      <c r="AQ317" s="1069"/>
      <c r="AR317" s="1069"/>
      <c r="AS317" s="1070"/>
      <c r="AT317" s="1060"/>
      <c r="AU317" s="1061"/>
      <c r="AV317" s="1061"/>
      <c r="AW317" s="1061"/>
      <c r="AX317" s="1061"/>
      <c r="AY317" s="1061"/>
      <c r="AZ317" s="1061"/>
      <c r="BA317" s="1061"/>
      <c r="BB317" s="1061"/>
      <c r="BC317" s="1061"/>
      <c r="BD317" s="1061"/>
      <c r="BE317" s="1061"/>
      <c r="BF317" s="1062"/>
      <c r="BG317" s="1052"/>
      <c r="BH317" s="1052"/>
      <c r="BI317" s="1064"/>
      <c r="BJ317" s="423"/>
      <c r="BK317" s="767"/>
      <c r="BL317" s="425"/>
      <c r="BM317" s="425"/>
      <c r="BN317" s="544"/>
      <c r="BO317" s="664"/>
      <c r="BP317" s="544"/>
      <c r="BQ317" s="544"/>
      <c r="BR317" s="544"/>
      <c r="BS317" s="664"/>
      <c r="BT317" s="544"/>
      <c r="BU317" s="544"/>
      <c r="BV317" s="544"/>
      <c r="BW317" s="664"/>
      <c r="BX317" s="544"/>
      <c r="BY317" s="544"/>
      <c r="BZ317" s="544"/>
      <c r="CA317" s="664"/>
      <c r="CB317" s="544"/>
      <c r="CC317" s="544"/>
      <c r="CD317" s="544"/>
      <c r="CE317" s="664"/>
      <c r="CF317" s="544"/>
      <c r="CG317" s="544"/>
      <c r="CH317" s="544"/>
      <c r="CI317" s="664"/>
      <c r="CJ317" s="544"/>
      <c r="CK317" s="544"/>
      <c r="CL317" s="544"/>
      <c r="CM317" s="664"/>
      <c r="CN317" s="544"/>
      <c r="CO317" s="544"/>
      <c r="CP317" s="544"/>
      <c r="CQ317" s="664"/>
      <c r="CR317" s="544"/>
      <c r="CS317" s="544"/>
      <c r="CT317" s="544"/>
      <c r="CU317" s="425"/>
      <c r="CV317" s="425"/>
      <c r="CW317" s="425"/>
      <c r="CX317" s="425"/>
      <c r="CY317" s="425"/>
      <c r="CZ317" s="425"/>
      <c r="DA317" s="425"/>
      <c r="DB317" s="425"/>
      <c r="DC317" s="425"/>
      <c r="DD317" s="465"/>
      <c r="DE317" s="465"/>
    </row>
    <row r="318" spans="1:127" s="469" customFormat="1" ht="28.5" customHeight="1" x14ac:dyDescent="0.2">
      <c r="A318" s="1079"/>
      <c r="B318" s="1053"/>
      <c r="C318" s="1053"/>
      <c r="D318" s="1067"/>
      <c r="E318" s="467">
        <v>1</v>
      </c>
      <c r="F318" s="467">
        <v>2</v>
      </c>
      <c r="G318" s="628">
        <v>3</v>
      </c>
      <c r="H318" s="467">
        <v>4</v>
      </c>
      <c r="I318" s="778">
        <v>5</v>
      </c>
      <c r="J318" s="778">
        <v>6</v>
      </c>
      <c r="K318" s="467">
        <v>7</v>
      </c>
      <c r="L318" s="467">
        <v>8</v>
      </c>
      <c r="M318" s="467">
        <v>9</v>
      </c>
      <c r="N318" s="467">
        <v>10</v>
      </c>
      <c r="O318" s="467">
        <v>11</v>
      </c>
      <c r="P318" s="467">
        <v>12</v>
      </c>
      <c r="Q318" s="467" t="s">
        <v>61</v>
      </c>
      <c r="R318" s="1053"/>
      <c r="S318" s="1067"/>
      <c r="T318" s="467">
        <v>1</v>
      </c>
      <c r="U318" s="467">
        <v>2</v>
      </c>
      <c r="V318" s="467">
        <v>3</v>
      </c>
      <c r="W318" s="467">
        <v>4</v>
      </c>
      <c r="X318" s="467">
        <v>5</v>
      </c>
      <c r="Y318" s="467">
        <v>6</v>
      </c>
      <c r="Z318" s="467">
        <v>7</v>
      </c>
      <c r="AA318" s="467">
        <v>8</v>
      </c>
      <c r="AB318" s="467">
        <v>9</v>
      </c>
      <c r="AC318" s="467">
        <v>10</v>
      </c>
      <c r="AD318" s="467">
        <v>11</v>
      </c>
      <c r="AE318" s="467">
        <v>12</v>
      </c>
      <c r="AF318" s="1067"/>
      <c r="AG318" s="467">
        <v>1</v>
      </c>
      <c r="AH318" s="467">
        <v>2</v>
      </c>
      <c r="AI318" s="467">
        <v>3</v>
      </c>
      <c r="AJ318" s="467">
        <v>4</v>
      </c>
      <c r="AK318" s="703">
        <v>5</v>
      </c>
      <c r="AL318" s="467">
        <v>6</v>
      </c>
      <c r="AM318" s="467">
        <v>7</v>
      </c>
      <c r="AN318" s="467">
        <v>8</v>
      </c>
      <c r="AO318" s="467">
        <v>9</v>
      </c>
      <c r="AP318" s="467">
        <v>10</v>
      </c>
      <c r="AQ318" s="467">
        <v>11</v>
      </c>
      <c r="AR318" s="467">
        <v>12</v>
      </c>
      <c r="AS318" s="467" t="s">
        <v>51</v>
      </c>
      <c r="AT318" s="468">
        <v>1</v>
      </c>
      <c r="AU318" s="468">
        <v>2</v>
      </c>
      <c r="AV318" s="468">
        <v>3</v>
      </c>
      <c r="AW318" s="468">
        <v>4</v>
      </c>
      <c r="AX318" s="468">
        <v>5</v>
      </c>
      <c r="AY318" s="468">
        <v>6</v>
      </c>
      <c r="AZ318" s="468">
        <v>7</v>
      </c>
      <c r="BA318" s="468">
        <v>8</v>
      </c>
      <c r="BB318" s="468">
        <v>9</v>
      </c>
      <c r="BC318" s="468">
        <v>10</v>
      </c>
      <c r="BD318" s="468">
        <v>11</v>
      </c>
      <c r="BE318" s="468">
        <v>12</v>
      </c>
      <c r="BF318" s="467" t="s">
        <v>51</v>
      </c>
      <c r="BG318" s="1053"/>
      <c r="BH318" s="1053"/>
      <c r="BI318" s="1065"/>
      <c r="BK318" s="768"/>
      <c r="BL318" s="625"/>
      <c r="BM318" s="625"/>
      <c r="BN318" s="659"/>
      <c r="BO318" s="671"/>
      <c r="BP318" s="659"/>
      <c r="BQ318" s="659"/>
      <c r="BR318" s="659"/>
      <c r="BS318" s="671"/>
      <c r="BT318" s="659"/>
      <c r="BU318" s="659"/>
      <c r="BV318" s="659"/>
      <c r="BW318" s="671"/>
      <c r="BX318" s="659"/>
      <c r="BY318" s="659"/>
      <c r="BZ318" s="659"/>
      <c r="CA318" s="671"/>
      <c r="CB318" s="659"/>
      <c r="CC318" s="659"/>
      <c r="CD318" s="659"/>
      <c r="CE318" s="671"/>
      <c r="CF318" s="659"/>
      <c r="CG318" s="659"/>
      <c r="CH318" s="659"/>
      <c r="CI318" s="671"/>
      <c r="CJ318" s="659"/>
      <c r="CK318" s="659"/>
      <c r="CL318" s="659"/>
      <c r="CM318" s="671"/>
      <c r="CN318" s="659"/>
      <c r="CO318" s="659"/>
      <c r="CP318" s="659"/>
      <c r="CQ318" s="671"/>
      <c r="CR318" s="659"/>
      <c r="CS318" s="659"/>
      <c r="CT318" s="659"/>
      <c r="CU318" s="625"/>
      <c r="CV318" s="625"/>
      <c r="CW318" s="625"/>
      <c r="CX318" s="625"/>
      <c r="CY318" s="625"/>
      <c r="CZ318" s="625"/>
      <c r="DA318" s="625"/>
      <c r="DB318" s="625"/>
      <c r="DC318" s="625"/>
      <c r="DD318" s="625"/>
      <c r="DE318" s="625"/>
    </row>
    <row r="319" spans="1:127" s="558" customFormat="1" ht="24.75" customHeight="1" x14ac:dyDescent="0.2">
      <c r="A319" s="546"/>
      <c r="B319" s="448" t="s">
        <v>338</v>
      </c>
      <c r="C319" s="547" t="s">
        <v>109</v>
      </c>
      <c r="D319" s="455">
        <v>100</v>
      </c>
      <c r="E319" s="548">
        <v>100</v>
      </c>
      <c r="F319" s="549"/>
      <c r="G319" s="632"/>
      <c r="H319" s="549"/>
      <c r="I319" s="788"/>
      <c r="J319" s="788"/>
      <c r="K319" s="549"/>
      <c r="L319" s="549"/>
      <c r="M319" s="549"/>
      <c r="N319" s="549"/>
      <c r="O319" s="549"/>
      <c r="P319" s="549"/>
      <c r="Q319" s="550">
        <f>SUM(E319:P319)</f>
        <v>100</v>
      </c>
      <c r="R319" s="456" t="s">
        <v>68</v>
      </c>
      <c r="S319" s="449">
        <v>150000</v>
      </c>
      <c r="T319" s="439">
        <v>125000</v>
      </c>
      <c r="U319" s="551"/>
      <c r="V319" s="551"/>
      <c r="W319" s="551"/>
      <c r="X319" s="551"/>
      <c r="Y319" s="551"/>
      <c r="Z319" s="551"/>
      <c r="AA319" s="551"/>
      <c r="AB319" s="551"/>
      <c r="AC319" s="551"/>
      <c r="AD319" s="551"/>
      <c r="AE319" s="551"/>
      <c r="AF319" s="477">
        <f>SUM(Q319*S319)</f>
        <v>15000000</v>
      </c>
      <c r="AG319" s="478">
        <f t="shared" ref="AG319:AR320" si="754">T319*E319</f>
        <v>12500000</v>
      </c>
      <c r="AH319" s="478">
        <f t="shared" si="754"/>
        <v>0</v>
      </c>
      <c r="AI319" s="478">
        <f t="shared" si="754"/>
        <v>0</v>
      </c>
      <c r="AJ319" s="478">
        <f t="shared" si="754"/>
        <v>0</v>
      </c>
      <c r="AK319" s="638">
        <f t="shared" si="754"/>
        <v>0</v>
      </c>
      <c r="AL319" s="478">
        <f t="shared" si="754"/>
        <v>0</v>
      </c>
      <c r="AM319" s="478">
        <f t="shared" si="754"/>
        <v>0</v>
      </c>
      <c r="AN319" s="478">
        <f t="shared" si="754"/>
        <v>0</v>
      </c>
      <c r="AO319" s="478">
        <f t="shared" si="754"/>
        <v>0</v>
      </c>
      <c r="AP319" s="478">
        <f t="shared" si="754"/>
        <v>0</v>
      </c>
      <c r="AQ319" s="478">
        <f t="shared" si="754"/>
        <v>0</v>
      </c>
      <c r="AR319" s="478">
        <f t="shared" si="754"/>
        <v>0</v>
      </c>
      <c r="AS319" s="479">
        <f>SUM(AG319:AR319)</f>
        <v>12500000</v>
      </c>
      <c r="AT319" s="478">
        <f>SUM(AG319*14%)</f>
        <v>1750000.0000000002</v>
      </c>
      <c r="AU319" s="478">
        <f t="shared" ref="AU319:BE320" si="755">SUM(AH319*14%)</f>
        <v>0</v>
      </c>
      <c r="AV319" s="478">
        <f t="shared" si="755"/>
        <v>0</v>
      </c>
      <c r="AW319" s="478">
        <f t="shared" si="755"/>
        <v>0</v>
      </c>
      <c r="AX319" s="478">
        <f t="shared" si="755"/>
        <v>0</v>
      </c>
      <c r="AY319" s="478">
        <f t="shared" si="755"/>
        <v>0</v>
      </c>
      <c r="AZ319" s="478">
        <f t="shared" si="755"/>
        <v>0</v>
      </c>
      <c r="BA319" s="478">
        <f t="shared" si="755"/>
        <v>0</v>
      </c>
      <c r="BB319" s="478">
        <f t="shared" si="755"/>
        <v>0</v>
      </c>
      <c r="BC319" s="478">
        <f t="shared" si="755"/>
        <v>0</v>
      </c>
      <c r="BD319" s="478">
        <f t="shared" si="755"/>
        <v>0</v>
      </c>
      <c r="BE319" s="478">
        <f t="shared" si="755"/>
        <v>0</v>
      </c>
      <c r="BF319" s="552">
        <f>SUM(AT319:BE319)</f>
        <v>1750000.0000000002</v>
      </c>
      <c r="BG319" s="553">
        <f>AF319-AS319-BF319</f>
        <v>749999.99999999977</v>
      </c>
      <c r="BH319" s="554">
        <f>S319*D319</f>
        <v>15000000</v>
      </c>
      <c r="BI319" s="555">
        <f>BH319-AS319-BF319</f>
        <v>749999.99999999977</v>
      </c>
      <c r="BJ319" s="483">
        <f>SUM(Q319/D319)</f>
        <v>1</v>
      </c>
      <c r="BK319" s="769"/>
      <c r="BL319" s="556"/>
      <c r="BM319" s="557"/>
      <c r="BN319" s="556"/>
      <c r="BO319" s="672"/>
      <c r="BP319" s="556"/>
      <c r="BQ319" s="556"/>
      <c r="BR319" s="556"/>
      <c r="BS319" s="672"/>
      <c r="BT319" s="556"/>
      <c r="BU319" s="556"/>
      <c r="BV319" s="556"/>
      <c r="BW319" s="672"/>
      <c r="BX319" s="556"/>
      <c r="BY319" s="556"/>
      <c r="BZ319" s="556"/>
      <c r="CA319" s="672"/>
      <c r="CB319" s="556"/>
      <c r="CC319" s="556"/>
      <c r="CD319" s="556"/>
      <c r="CE319" s="672"/>
      <c r="CF319" s="556"/>
      <c r="CG319" s="556"/>
      <c r="CH319" s="556"/>
      <c r="CI319" s="672"/>
      <c r="CJ319" s="556"/>
      <c r="CK319" s="556"/>
      <c r="CL319" s="556"/>
      <c r="CM319" s="672"/>
      <c r="CN319" s="556"/>
      <c r="CO319" s="556"/>
      <c r="CP319" s="556"/>
      <c r="CQ319" s="672"/>
      <c r="CR319" s="556"/>
      <c r="CS319" s="556"/>
      <c r="CT319" s="556"/>
      <c r="CU319" s="557"/>
      <c r="CV319" s="557"/>
      <c r="CW319" s="557"/>
      <c r="CX319" s="557"/>
      <c r="CY319" s="557"/>
      <c r="CZ319" s="557"/>
      <c r="DA319" s="557"/>
      <c r="DB319" s="557"/>
      <c r="DC319" s="557"/>
      <c r="DD319" s="557"/>
      <c r="DE319" s="557"/>
    </row>
    <row r="320" spans="1:127" s="558" customFormat="1" ht="24.75" customHeight="1" thickBot="1" x14ac:dyDescent="0.25">
      <c r="A320" s="546"/>
      <c r="B320" s="457" t="s">
        <v>339</v>
      </c>
      <c r="C320" s="547" t="s">
        <v>109</v>
      </c>
      <c r="D320" s="458">
        <v>1</v>
      </c>
      <c r="E320" s="548">
        <v>1</v>
      </c>
      <c r="F320" s="549"/>
      <c r="G320" s="632"/>
      <c r="H320" s="549"/>
      <c r="I320" s="788"/>
      <c r="J320" s="788"/>
      <c r="K320" s="549"/>
      <c r="L320" s="549"/>
      <c r="M320" s="549"/>
      <c r="N320" s="549"/>
      <c r="O320" s="549"/>
      <c r="P320" s="549"/>
      <c r="Q320" s="550">
        <f>SUM(E320:P320)</f>
        <v>1</v>
      </c>
      <c r="R320" s="459" t="s">
        <v>53</v>
      </c>
      <c r="S320" s="577">
        <v>8500000</v>
      </c>
      <c r="T320" s="439">
        <v>7400000</v>
      </c>
      <c r="U320" s="551"/>
      <c r="V320" s="551"/>
      <c r="W320" s="551"/>
      <c r="X320" s="551"/>
      <c r="Y320" s="551"/>
      <c r="Z320" s="551"/>
      <c r="AA320" s="551"/>
      <c r="AB320" s="551"/>
      <c r="AC320" s="551"/>
      <c r="AD320" s="551"/>
      <c r="AE320" s="551"/>
      <c r="AF320" s="477">
        <f>SUM(Q320*S320)</f>
        <v>8500000</v>
      </c>
      <c r="AG320" s="478">
        <f t="shared" si="754"/>
        <v>7400000</v>
      </c>
      <c r="AH320" s="478">
        <f t="shared" si="754"/>
        <v>0</v>
      </c>
      <c r="AI320" s="478">
        <f t="shared" si="754"/>
        <v>0</v>
      </c>
      <c r="AJ320" s="478">
        <f t="shared" si="754"/>
        <v>0</v>
      </c>
      <c r="AK320" s="638">
        <f t="shared" si="754"/>
        <v>0</v>
      </c>
      <c r="AL320" s="478">
        <f t="shared" si="754"/>
        <v>0</v>
      </c>
      <c r="AM320" s="478">
        <f t="shared" si="754"/>
        <v>0</v>
      </c>
      <c r="AN320" s="478">
        <f t="shared" si="754"/>
        <v>0</v>
      </c>
      <c r="AO320" s="478">
        <f t="shared" si="754"/>
        <v>0</v>
      </c>
      <c r="AP320" s="478">
        <f t="shared" si="754"/>
        <v>0</v>
      </c>
      <c r="AQ320" s="478">
        <f t="shared" si="754"/>
        <v>0</v>
      </c>
      <c r="AR320" s="478">
        <f t="shared" si="754"/>
        <v>0</v>
      </c>
      <c r="AS320" s="479">
        <f>SUM(AG320:AR320)</f>
        <v>7400000</v>
      </c>
      <c r="AT320" s="478">
        <f>SUM(AG320*14%)</f>
        <v>1036000.0000000001</v>
      </c>
      <c r="AU320" s="478">
        <f t="shared" si="755"/>
        <v>0</v>
      </c>
      <c r="AV320" s="478">
        <f t="shared" si="755"/>
        <v>0</v>
      </c>
      <c r="AW320" s="478">
        <f t="shared" si="755"/>
        <v>0</v>
      </c>
      <c r="AX320" s="478">
        <f t="shared" si="755"/>
        <v>0</v>
      </c>
      <c r="AY320" s="478">
        <f t="shared" si="755"/>
        <v>0</v>
      </c>
      <c r="AZ320" s="478">
        <f t="shared" si="755"/>
        <v>0</v>
      </c>
      <c r="BA320" s="478">
        <f t="shared" si="755"/>
        <v>0</v>
      </c>
      <c r="BB320" s="478">
        <f t="shared" si="755"/>
        <v>0</v>
      </c>
      <c r="BC320" s="478">
        <f t="shared" si="755"/>
        <v>0</v>
      </c>
      <c r="BD320" s="478">
        <f t="shared" si="755"/>
        <v>0</v>
      </c>
      <c r="BE320" s="478">
        <f t="shared" si="755"/>
        <v>0</v>
      </c>
      <c r="BF320" s="552">
        <f>SUM(AT320:BE320)</f>
        <v>1036000.0000000001</v>
      </c>
      <c r="BG320" s="553">
        <f>AF320-AS320-BF320</f>
        <v>63999.999999999884</v>
      </c>
      <c r="BH320" s="554">
        <f>S320*D320</f>
        <v>8500000</v>
      </c>
      <c r="BI320" s="555">
        <f>BH320-AS320-BF320</f>
        <v>63999.999999999884</v>
      </c>
      <c r="BJ320" s="483">
        <f>SUM(Q320/D320)</f>
        <v>1</v>
      </c>
      <c r="BK320" s="769"/>
      <c r="BL320" s="556"/>
      <c r="BM320" s="557"/>
      <c r="BN320" s="556"/>
      <c r="BO320" s="672"/>
      <c r="BP320" s="556"/>
      <c r="BQ320" s="556"/>
      <c r="BR320" s="556"/>
      <c r="BS320" s="672"/>
      <c r="BT320" s="556"/>
      <c r="BU320" s="556"/>
      <c r="BV320" s="556"/>
      <c r="BW320" s="672"/>
      <c r="BX320" s="556"/>
      <c r="BY320" s="556"/>
      <c r="BZ320" s="556"/>
      <c r="CA320" s="672"/>
      <c r="CB320" s="556"/>
      <c r="CC320" s="556"/>
      <c r="CD320" s="556"/>
      <c r="CE320" s="672"/>
      <c r="CF320" s="556"/>
      <c r="CG320" s="556"/>
      <c r="CH320" s="556"/>
      <c r="CI320" s="672"/>
      <c r="CJ320" s="556"/>
      <c r="CK320" s="556"/>
      <c r="CL320" s="556"/>
      <c r="CM320" s="672"/>
      <c r="CN320" s="556"/>
      <c r="CO320" s="556"/>
      <c r="CP320" s="556"/>
      <c r="CQ320" s="672"/>
      <c r="CR320" s="556"/>
      <c r="CS320" s="556"/>
      <c r="CT320" s="556"/>
      <c r="CU320" s="557"/>
      <c r="CV320" s="557"/>
      <c r="CW320" s="557"/>
      <c r="CX320" s="557"/>
      <c r="CY320" s="557"/>
      <c r="CZ320" s="557"/>
      <c r="DA320" s="557"/>
      <c r="DB320" s="557"/>
      <c r="DC320" s="557"/>
      <c r="DD320" s="557"/>
      <c r="DE320" s="557"/>
    </row>
    <row r="321" spans="1:110" s="514" customFormat="1" ht="24.75" customHeight="1" thickBot="1" x14ac:dyDescent="0.25">
      <c r="A321" s="563"/>
      <c r="B321" s="564" t="s">
        <v>15</v>
      </c>
      <c r="C321" s="564"/>
      <c r="D321" s="565"/>
      <c r="E321" s="566"/>
      <c r="F321" s="566"/>
      <c r="G321" s="633"/>
      <c r="H321" s="566"/>
      <c r="I321" s="789"/>
      <c r="J321" s="789"/>
      <c r="K321" s="566"/>
      <c r="L321" s="566"/>
      <c r="M321" s="566"/>
      <c r="N321" s="566"/>
      <c r="O321" s="566"/>
      <c r="P321" s="566"/>
      <c r="Q321" s="567"/>
      <c r="R321" s="568"/>
      <c r="S321" s="569"/>
      <c r="T321" s="570"/>
      <c r="U321" s="570"/>
      <c r="V321" s="570"/>
      <c r="W321" s="570"/>
      <c r="X321" s="570"/>
      <c r="Y321" s="570"/>
      <c r="Z321" s="570"/>
      <c r="AA321" s="570"/>
      <c r="AB321" s="570"/>
      <c r="AC321" s="570"/>
      <c r="AD321" s="570"/>
      <c r="AE321" s="570"/>
      <c r="AF321" s="571">
        <f t="shared" ref="AF321:BF321" si="756">SUM(AF319:AF320)</f>
        <v>23500000</v>
      </c>
      <c r="AG321" s="571">
        <f t="shared" si="756"/>
        <v>19900000</v>
      </c>
      <c r="AH321" s="571">
        <f t="shared" ref="AH321:AR321" si="757">SUM(AH319:AH320)</f>
        <v>0</v>
      </c>
      <c r="AI321" s="571">
        <f t="shared" si="757"/>
        <v>0</v>
      </c>
      <c r="AJ321" s="571">
        <f t="shared" si="757"/>
        <v>0</v>
      </c>
      <c r="AK321" s="705">
        <f t="shared" si="757"/>
        <v>0</v>
      </c>
      <c r="AL321" s="571">
        <f t="shared" si="757"/>
        <v>0</v>
      </c>
      <c r="AM321" s="571">
        <f t="shared" si="757"/>
        <v>0</v>
      </c>
      <c r="AN321" s="571">
        <f t="shared" si="757"/>
        <v>0</v>
      </c>
      <c r="AO321" s="571">
        <f t="shared" si="757"/>
        <v>0</v>
      </c>
      <c r="AP321" s="571">
        <f t="shared" si="757"/>
        <v>0</v>
      </c>
      <c r="AQ321" s="571">
        <f t="shared" si="757"/>
        <v>0</v>
      </c>
      <c r="AR321" s="571">
        <f t="shared" si="757"/>
        <v>0</v>
      </c>
      <c r="AS321" s="571">
        <f t="shared" si="756"/>
        <v>19900000</v>
      </c>
      <c r="AT321" s="571">
        <f t="shared" si="756"/>
        <v>2786000.0000000005</v>
      </c>
      <c r="AU321" s="571">
        <f t="shared" ref="AU321:BE321" si="758">SUM(AU319:AU320)</f>
        <v>0</v>
      </c>
      <c r="AV321" s="571">
        <f t="shared" si="758"/>
        <v>0</v>
      </c>
      <c r="AW321" s="571">
        <f t="shared" si="758"/>
        <v>0</v>
      </c>
      <c r="AX321" s="571">
        <f t="shared" si="758"/>
        <v>0</v>
      </c>
      <c r="AY321" s="571">
        <f t="shared" si="758"/>
        <v>0</v>
      </c>
      <c r="AZ321" s="571">
        <f t="shared" si="758"/>
        <v>0</v>
      </c>
      <c r="BA321" s="571">
        <f t="shared" si="758"/>
        <v>0</v>
      </c>
      <c r="BB321" s="571">
        <f t="shared" si="758"/>
        <v>0</v>
      </c>
      <c r="BC321" s="571">
        <f t="shared" si="758"/>
        <v>0</v>
      </c>
      <c r="BD321" s="571">
        <f t="shared" si="758"/>
        <v>0</v>
      </c>
      <c r="BE321" s="571">
        <f t="shared" si="758"/>
        <v>0</v>
      </c>
      <c r="BF321" s="571">
        <f t="shared" si="756"/>
        <v>2786000.0000000005</v>
      </c>
      <c r="BG321" s="572">
        <f>AF321-AS321-BF321</f>
        <v>813999.99999999953</v>
      </c>
      <c r="BH321" s="571">
        <f>SUM(BH319:BH320)</f>
        <v>23500000</v>
      </c>
      <c r="BI321" s="571">
        <f>SUM(BI319:BI320)</f>
        <v>813999.99999999965</v>
      </c>
      <c r="BJ321" s="501">
        <f>SUM(BJ319:BJ320)/2</f>
        <v>1</v>
      </c>
      <c r="BK321" s="770"/>
      <c r="BL321" s="573"/>
      <c r="BM321" s="574"/>
      <c r="BN321" s="573"/>
      <c r="BO321" s="674"/>
      <c r="BP321" s="573"/>
      <c r="BQ321" s="573"/>
      <c r="BR321" s="573"/>
      <c r="BS321" s="674"/>
      <c r="BT321" s="573"/>
      <c r="BU321" s="573"/>
      <c r="BV321" s="573"/>
      <c r="BW321" s="674"/>
      <c r="BX321" s="573"/>
      <c r="BY321" s="573"/>
      <c r="BZ321" s="573"/>
      <c r="CA321" s="674"/>
      <c r="CB321" s="573"/>
      <c r="CC321" s="573"/>
      <c r="CD321" s="573"/>
      <c r="CE321" s="674"/>
      <c r="CF321" s="573"/>
      <c r="CG321" s="573"/>
      <c r="CH321" s="573"/>
      <c r="CI321" s="674"/>
      <c r="CJ321" s="573"/>
      <c r="CK321" s="573"/>
      <c r="CL321" s="573"/>
      <c r="CM321" s="674"/>
      <c r="CN321" s="573"/>
      <c r="CO321" s="573"/>
      <c r="CP321" s="573"/>
      <c r="CQ321" s="674"/>
      <c r="CR321" s="573"/>
      <c r="CS321" s="573"/>
      <c r="CT321" s="573"/>
      <c r="CU321" s="574"/>
      <c r="CV321" s="574"/>
      <c r="CW321" s="574"/>
      <c r="CX321" s="574"/>
      <c r="CY321" s="574"/>
      <c r="CZ321" s="574"/>
      <c r="DA321" s="574"/>
      <c r="DB321" s="574"/>
      <c r="DC321" s="574"/>
      <c r="DD321" s="574"/>
      <c r="DE321" s="574"/>
    </row>
    <row r="322" spans="1:110" s="462" customFormat="1" ht="24.75" customHeight="1" x14ac:dyDescent="0.2">
      <c r="A322" s="533"/>
      <c r="D322" s="533"/>
      <c r="E322" s="533"/>
      <c r="F322" s="533"/>
      <c r="G322" s="631"/>
      <c r="H322" s="533"/>
      <c r="I322" s="787"/>
      <c r="J322" s="787"/>
      <c r="K322" s="533"/>
      <c r="L322" s="533"/>
      <c r="M322" s="533"/>
      <c r="N322" s="533"/>
      <c r="O322" s="533"/>
      <c r="P322" s="533"/>
      <c r="Q322" s="533"/>
      <c r="R322" s="533"/>
      <c r="AS322" s="543"/>
      <c r="BF322" s="575">
        <f>SUM(AS321+BF321)</f>
        <v>22686000</v>
      </c>
      <c r="BG322" s="536">
        <f>AF321-AS321-BF321</f>
        <v>813999.99999999953</v>
      </c>
      <c r="BH322" s="576">
        <f>SUM(BI321+AS321+BF321)</f>
        <v>23500000</v>
      </c>
      <c r="BI322" s="538">
        <f>SUM(BG321)</f>
        <v>813999.99999999953</v>
      </c>
      <c r="BJ322" s="503" t="s">
        <v>78</v>
      </c>
      <c r="BK322" s="772"/>
      <c r="BL322" s="446"/>
      <c r="BM322" s="460"/>
      <c r="BN322" s="650"/>
      <c r="BO322" s="663"/>
      <c r="BP322" s="650"/>
      <c r="BQ322" s="650"/>
      <c r="BR322" s="650"/>
      <c r="BS322" s="663"/>
      <c r="BT322" s="650"/>
      <c r="BU322" s="650"/>
      <c r="BV322" s="650"/>
      <c r="BW322" s="663"/>
      <c r="BX322" s="650"/>
      <c r="BY322" s="650"/>
      <c r="BZ322" s="650"/>
      <c r="CA322" s="663"/>
      <c r="CB322" s="650"/>
      <c r="CC322" s="650"/>
      <c r="CD322" s="650"/>
      <c r="CE322" s="663"/>
      <c r="CF322" s="650"/>
      <c r="CG322" s="650"/>
      <c r="CH322" s="650"/>
      <c r="CI322" s="663"/>
      <c r="CJ322" s="650"/>
      <c r="CK322" s="650"/>
      <c r="CL322" s="650"/>
      <c r="CM322" s="663"/>
      <c r="CN322" s="650"/>
      <c r="CO322" s="650"/>
      <c r="CP322" s="650"/>
      <c r="CQ322" s="663"/>
      <c r="CR322" s="650"/>
      <c r="CS322" s="650"/>
      <c r="CT322" s="650"/>
      <c r="CU322" s="460"/>
      <c r="CV322" s="460"/>
      <c r="CW322" s="460"/>
      <c r="CX322" s="460"/>
      <c r="CY322" s="460"/>
      <c r="CZ322" s="460"/>
      <c r="DA322" s="460"/>
      <c r="DB322" s="460"/>
      <c r="DC322" s="460"/>
      <c r="DD322" s="460"/>
      <c r="DE322" s="460"/>
      <c r="DF322" s="460"/>
    </row>
    <row r="323" spans="1:110" s="462" customFormat="1" ht="24.75" customHeight="1" x14ac:dyDescent="0.2">
      <c r="A323" s="533"/>
      <c r="D323" s="533"/>
      <c r="E323" s="533"/>
      <c r="F323" s="533"/>
      <c r="G323" s="631"/>
      <c r="H323" s="533"/>
      <c r="I323" s="787"/>
      <c r="J323" s="787"/>
      <c r="K323" s="533"/>
      <c r="L323" s="533"/>
      <c r="M323" s="533"/>
      <c r="N323" s="533"/>
      <c r="O323" s="533"/>
      <c r="P323" s="533"/>
      <c r="Q323" s="533"/>
      <c r="R323" s="533"/>
      <c r="AS323" s="503"/>
      <c r="AT323" s="613">
        <f>SUM(AG321+AT321)</f>
        <v>22686000</v>
      </c>
      <c r="AU323" s="613">
        <f t="shared" ref="AU323" si="759">SUM(AH321+AU321)</f>
        <v>0</v>
      </c>
      <c r="AV323" s="613">
        <f t="shared" ref="AV323" si="760">SUM(AI321+AV321)</f>
        <v>0</v>
      </c>
      <c r="AW323" s="613">
        <f t="shared" ref="AW323" si="761">SUM(AJ321+AW321)</f>
        <v>0</v>
      </c>
      <c r="AX323" s="613">
        <f t="shared" ref="AX323" si="762">SUM(AK321+AX321)</f>
        <v>0</v>
      </c>
      <c r="AY323" s="613">
        <f t="shared" ref="AY323" si="763">SUM(AL321+AY321)</f>
        <v>0</v>
      </c>
      <c r="AZ323" s="613">
        <f t="shared" ref="AZ323" si="764">SUM(AM321+AZ321)</f>
        <v>0</v>
      </c>
      <c r="BA323" s="613">
        <f t="shared" ref="BA323" si="765">SUM(AN321+BA321)</f>
        <v>0</v>
      </c>
      <c r="BB323" s="613">
        <f t="shared" ref="BB323" si="766">SUM(AO321+BB321)</f>
        <v>0</v>
      </c>
      <c r="BC323" s="613">
        <f t="shared" ref="BC323" si="767">SUM(AP321+BC321)</f>
        <v>0</v>
      </c>
      <c r="BD323" s="613">
        <f t="shared" ref="BD323" si="768">SUM(AQ321+BD321)</f>
        <v>0</v>
      </c>
      <c r="BE323" s="613">
        <f t="shared" ref="BE323" si="769">SUM(AR321+BE321)</f>
        <v>0</v>
      </c>
      <c r="BF323" s="613">
        <f>SUM(AT323:BE323)</f>
        <v>22686000</v>
      </c>
      <c r="BG323" s="503"/>
      <c r="BH323" s="540"/>
      <c r="BI323" s="541">
        <f>SUM(BI321-BI322)</f>
        <v>1.1641532182693481E-10</v>
      </c>
      <c r="BJ323" s="503" t="s">
        <v>77</v>
      </c>
      <c r="BK323" s="772"/>
      <c r="BL323" s="446"/>
      <c r="BM323" s="460"/>
      <c r="BN323" s="650"/>
      <c r="BO323" s="663"/>
      <c r="BP323" s="650"/>
      <c r="BQ323" s="650"/>
      <c r="BR323" s="650"/>
      <c r="BS323" s="663"/>
      <c r="BT323" s="650"/>
      <c r="BU323" s="650"/>
      <c r="BV323" s="650"/>
      <c r="BW323" s="663"/>
      <c r="BX323" s="650"/>
      <c r="BY323" s="650"/>
      <c r="BZ323" s="650"/>
      <c r="CA323" s="663"/>
      <c r="CB323" s="650"/>
      <c r="CC323" s="650"/>
      <c r="CD323" s="650"/>
      <c r="CE323" s="663"/>
      <c r="CF323" s="650"/>
      <c r="CG323" s="650"/>
      <c r="CH323" s="650"/>
      <c r="CI323" s="663"/>
      <c r="CJ323" s="650"/>
      <c r="CK323" s="650"/>
      <c r="CL323" s="650"/>
      <c r="CM323" s="663"/>
      <c r="CN323" s="650"/>
      <c r="CO323" s="650"/>
      <c r="CP323" s="650"/>
      <c r="CQ323" s="663"/>
      <c r="CR323" s="650"/>
      <c r="CS323" s="650"/>
      <c r="CT323" s="650"/>
      <c r="CU323" s="460"/>
      <c r="CV323" s="460"/>
      <c r="CW323" s="460"/>
      <c r="CX323" s="460"/>
      <c r="CY323" s="460"/>
      <c r="CZ323" s="460"/>
      <c r="DA323" s="460"/>
      <c r="DB323" s="460"/>
      <c r="DC323" s="460"/>
      <c r="DD323" s="460"/>
      <c r="DE323" s="460"/>
      <c r="DF323" s="460"/>
    </row>
    <row r="324" spans="1:110" s="471" customFormat="1" x14ac:dyDescent="0.2">
      <c r="A324" s="542"/>
      <c r="B324" s="469"/>
      <c r="D324" s="466"/>
      <c r="E324" s="466"/>
      <c r="F324" s="466"/>
      <c r="G324" s="634"/>
      <c r="H324" s="466"/>
      <c r="I324" s="791"/>
      <c r="J324" s="791"/>
      <c r="K324" s="466"/>
      <c r="L324" s="466"/>
      <c r="M324" s="466"/>
      <c r="N324" s="466"/>
      <c r="O324" s="466"/>
      <c r="P324" s="466"/>
      <c r="Q324" s="533"/>
      <c r="R324" s="542"/>
      <c r="AS324" s="443"/>
      <c r="BF324" s="444"/>
      <c r="BG324" s="444"/>
      <c r="BH324" s="445"/>
      <c r="BI324" s="445"/>
      <c r="BJ324" s="443"/>
      <c r="BK324" s="773"/>
      <c r="BL324" s="446"/>
      <c r="BM324" s="470"/>
      <c r="BN324" s="652"/>
      <c r="BO324" s="665"/>
      <c r="BP324" s="652"/>
      <c r="BQ324" s="652"/>
      <c r="BR324" s="652"/>
      <c r="BS324" s="665"/>
      <c r="BT324" s="652"/>
      <c r="BU324" s="652"/>
      <c r="BV324" s="652"/>
      <c r="BW324" s="665"/>
      <c r="BX324" s="652"/>
      <c r="BY324" s="652"/>
      <c r="BZ324" s="652"/>
      <c r="CA324" s="665"/>
      <c r="CB324" s="652"/>
      <c r="CC324" s="652"/>
      <c r="CD324" s="652"/>
      <c r="CE324" s="665"/>
      <c r="CF324" s="652"/>
      <c r="CG324" s="652"/>
      <c r="CH324" s="652"/>
      <c r="CI324" s="665"/>
      <c r="CJ324" s="652"/>
      <c r="CK324" s="652"/>
      <c r="CL324" s="652"/>
      <c r="CM324" s="665"/>
      <c r="CN324" s="652"/>
      <c r="CO324" s="652"/>
      <c r="CP324" s="652"/>
      <c r="CQ324" s="665"/>
      <c r="CR324" s="652"/>
      <c r="CS324" s="652"/>
      <c r="CT324" s="661"/>
      <c r="CU324" s="470"/>
      <c r="CV324" s="470"/>
      <c r="CW324" s="470"/>
      <c r="CX324" s="470"/>
      <c r="CY324" s="470"/>
      <c r="CZ324" s="470"/>
      <c r="DA324" s="470"/>
      <c r="DB324" s="470"/>
      <c r="DC324" s="470"/>
      <c r="DD324" s="470"/>
      <c r="DE324" s="470"/>
      <c r="DF324" s="470"/>
    </row>
    <row r="325" spans="1:110" s="471" customFormat="1" x14ac:dyDescent="0.2">
      <c r="A325" s="542"/>
      <c r="B325" s="469"/>
      <c r="D325" s="466"/>
      <c r="E325" s="466"/>
      <c r="F325" s="466"/>
      <c r="G325" s="634"/>
      <c r="H325" s="466"/>
      <c r="I325" s="791"/>
      <c r="J325" s="791"/>
      <c r="K325" s="466"/>
      <c r="L325" s="466"/>
      <c r="M325" s="466"/>
      <c r="N325" s="466"/>
      <c r="O325" s="466"/>
      <c r="P325" s="466"/>
      <c r="Q325" s="533"/>
      <c r="R325" s="542"/>
      <c r="AS325" s="443"/>
      <c r="BF325" s="444"/>
      <c r="BG325" s="444"/>
      <c r="BH325" s="445"/>
      <c r="BI325" s="445"/>
      <c r="BJ325" s="443"/>
      <c r="BK325" s="773"/>
      <c r="BL325" s="446"/>
      <c r="BM325" s="470"/>
      <c r="BN325" s="652"/>
      <c r="BO325" s="665"/>
      <c r="BP325" s="652"/>
      <c r="BQ325" s="652"/>
      <c r="BR325" s="652"/>
      <c r="BS325" s="665"/>
      <c r="BT325" s="652"/>
      <c r="BU325" s="652"/>
      <c r="BV325" s="652"/>
      <c r="BW325" s="665"/>
      <c r="BX325" s="652"/>
      <c r="BY325" s="652"/>
      <c r="BZ325" s="652"/>
      <c r="CA325" s="665"/>
      <c r="CB325" s="652"/>
      <c r="CC325" s="652"/>
      <c r="CD325" s="652"/>
      <c r="CE325" s="665"/>
      <c r="CF325" s="652"/>
      <c r="CG325" s="652"/>
      <c r="CH325" s="652"/>
      <c r="CI325" s="665"/>
      <c r="CJ325" s="652"/>
      <c r="CK325" s="652"/>
      <c r="CL325" s="652"/>
      <c r="CM325" s="665"/>
      <c r="CN325" s="652"/>
      <c r="CO325" s="652"/>
      <c r="CP325" s="652"/>
      <c r="CQ325" s="665"/>
      <c r="CR325" s="652"/>
      <c r="CS325" s="652"/>
      <c r="CT325" s="661"/>
      <c r="CU325" s="470"/>
      <c r="CV325" s="470"/>
      <c r="CW325" s="470"/>
      <c r="CX325" s="470"/>
      <c r="CY325" s="470"/>
      <c r="CZ325" s="470"/>
      <c r="DA325" s="470"/>
      <c r="DB325" s="470"/>
      <c r="DC325" s="470"/>
      <c r="DD325" s="470"/>
      <c r="DE325" s="470"/>
      <c r="DF325" s="470"/>
    </row>
    <row r="326" spans="1:110" s="471" customFormat="1" x14ac:dyDescent="0.2">
      <c r="A326" s="542"/>
      <c r="B326" s="469"/>
      <c r="D326" s="466"/>
      <c r="E326" s="466"/>
      <c r="F326" s="466"/>
      <c r="G326" s="634"/>
      <c r="H326" s="466"/>
      <c r="I326" s="791"/>
      <c r="J326" s="791"/>
      <c r="K326" s="466"/>
      <c r="L326" s="466"/>
      <c r="M326" s="466"/>
      <c r="N326" s="466"/>
      <c r="O326" s="466"/>
      <c r="P326" s="466"/>
      <c r="Q326" s="533"/>
      <c r="R326" s="542"/>
      <c r="AS326" s="443"/>
      <c r="BF326" s="444"/>
      <c r="BG326" s="444"/>
      <c r="BH326" s="445"/>
      <c r="BI326" s="445"/>
      <c r="BJ326" s="443"/>
      <c r="BK326" s="773"/>
      <c r="BL326" s="446"/>
      <c r="BM326" s="470"/>
      <c r="BN326" s="652"/>
      <c r="BO326" s="665"/>
      <c r="BP326" s="652"/>
      <c r="BQ326" s="652"/>
      <c r="BR326" s="652"/>
      <c r="BS326" s="665"/>
      <c r="BT326" s="652"/>
      <c r="BU326" s="652"/>
      <c r="BV326" s="652"/>
      <c r="BW326" s="665"/>
      <c r="BX326" s="652"/>
      <c r="BY326" s="652"/>
      <c r="BZ326" s="652"/>
      <c r="CA326" s="665"/>
      <c r="CB326" s="652"/>
      <c r="CC326" s="652"/>
      <c r="CD326" s="652"/>
      <c r="CE326" s="665"/>
      <c r="CF326" s="652"/>
      <c r="CG326" s="652"/>
      <c r="CH326" s="652"/>
      <c r="CI326" s="665"/>
      <c r="CJ326" s="652"/>
      <c r="CK326" s="652"/>
      <c r="CL326" s="652"/>
      <c r="CM326" s="665"/>
      <c r="CN326" s="652"/>
      <c r="CO326" s="652"/>
      <c r="CP326" s="652"/>
      <c r="CQ326" s="665"/>
      <c r="CR326" s="652"/>
      <c r="CS326" s="652"/>
      <c r="CT326" s="661"/>
      <c r="CU326" s="470"/>
      <c r="CV326" s="470"/>
      <c r="CW326" s="470"/>
      <c r="CX326" s="470"/>
      <c r="CY326" s="470"/>
      <c r="CZ326" s="470"/>
      <c r="DA326" s="470"/>
      <c r="DB326" s="470"/>
      <c r="DC326" s="470"/>
      <c r="DD326" s="470"/>
      <c r="DE326" s="470"/>
      <c r="DF326" s="470"/>
    </row>
    <row r="327" spans="1:110" s="471" customFormat="1" x14ac:dyDescent="0.2">
      <c r="A327" s="542"/>
      <c r="B327" s="469"/>
      <c r="D327" s="466"/>
      <c r="E327" s="466"/>
      <c r="F327" s="466"/>
      <c r="G327" s="634"/>
      <c r="H327" s="466"/>
      <c r="I327" s="791"/>
      <c r="J327" s="791"/>
      <c r="K327" s="466"/>
      <c r="L327" s="466"/>
      <c r="M327" s="466"/>
      <c r="N327" s="466"/>
      <c r="O327" s="466"/>
      <c r="P327" s="466"/>
      <c r="Q327" s="533"/>
      <c r="R327" s="542"/>
      <c r="AS327" s="443"/>
      <c r="BF327" s="444"/>
      <c r="BG327" s="444"/>
      <c r="BH327" s="445"/>
      <c r="BI327" s="445"/>
      <c r="BJ327" s="443"/>
      <c r="BK327" s="773"/>
      <c r="BL327" s="446"/>
      <c r="BM327" s="470"/>
      <c r="BN327" s="652"/>
      <c r="BO327" s="665"/>
      <c r="BP327" s="652"/>
      <c r="BQ327" s="652"/>
      <c r="BR327" s="652"/>
      <c r="BS327" s="665"/>
      <c r="BT327" s="652"/>
      <c r="BU327" s="652"/>
      <c r="BV327" s="652"/>
      <c r="BW327" s="665"/>
      <c r="BX327" s="652"/>
      <c r="BY327" s="652"/>
      <c r="BZ327" s="652"/>
      <c r="CA327" s="665"/>
      <c r="CB327" s="652"/>
      <c r="CC327" s="652"/>
      <c r="CD327" s="652"/>
      <c r="CE327" s="665"/>
      <c r="CF327" s="652"/>
      <c r="CG327" s="652"/>
      <c r="CH327" s="652"/>
      <c r="CI327" s="665"/>
      <c r="CJ327" s="652"/>
      <c r="CK327" s="652"/>
      <c r="CL327" s="652"/>
      <c r="CM327" s="665"/>
      <c r="CN327" s="652"/>
      <c r="CO327" s="652"/>
      <c r="CP327" s="652"/>
      <c r="CQ327" s="665"/>
      <c r="CR327" s="652"/>
      <c r="CS327" s="652"/>
      <c r="CT327" s="661"/>
      <c r="CU327" s="470"/>
      <c r="CV327" s="470"/>
      <c r="CW327" s="470"/>
      <c r="CX327" s="470"/>
      <c r="CY327" s="470"/>
      <c r="CZ327" s="470"/>
      <c r="DA327" s="470"/>
      <c r="DB327" s="470"/>
      <c r="DC327" s="470"/>
      <c r="DD327" s="470"/>
      <c r="DE327" s="470"/>
      <c r="DF327" s="470"/>
    </row>
    <row r="328" spans="1:110" s="471" customFormat="1" x14ac:dyDescent="0.2">
      <c r="A328" s="542"/>
      <c r="B328" s="469"/>
      <c r="D328" s="466"/>
      <c r="E328" s="466"/>
      <c r="F328" s="466"/>
      <c r="G328" s="634"/>
      <c r="H328" s="466"/>
      <c r="I328" s="791"/>
      <c r="J328" s="791"/>
      <c r="K328" s="466"/>
      <c r="L328" s="466"/>
      <c r="M328" s="466"/>
      <c r="N328" s="466"/>
      <c r="O328" s="466"/>
      <c r="P328" s="466"/>
      <c r="Q328" s="533"/>
      <c r="R328" s="542"/>
      <c r="AS328" s="443"/>
      <c r="BF328" s="444"/>
      <c r="BG328" s="444"/>
      <c r="BH328" s="445"/>
      <c r="BI328" s="445"/>
      <c r="BJ328" s="443"/>
      <c r="BK328" s="773"/>
      <c r="BL328" s="446"/>
      <c r="BM328" s="470"/>
      <c r="BN328" s="652"/>
      <c r="BO328" s="665"/>
      <c r="BP328" s="652"/>
      <c r="BQ328" s="652"/>
      <c r="BR328" s="652"/>
      <c r="BS328" s="665"/>
      <c r="BT328" s="652"/>
      <c r="BU328" s="652"/>
      <c r="BV328" s="652"/>
      <c r="BW328" s="665"/>
      <c r="BX328" s="652"/>
      <c r="BY328" s="652"/>
      <c r="BZ328" s="652"/>
      <c r="CA328" s="665"/>
      <c r="CB328" s="652"/>
      <c r="CC328" s="652"/>
      <c r="CD328" s="652"/>
      <c r="CE328" s="665"/>
      <c r="CF328" s="652"/>
      <c r="CG328" s="652"/>
      <c r="CH328" s="652"/>
      <c r="CI328" s="665"/>
      <c r="CJ328" s="652"/>
      <c r="CK328" s="652"/>
      <c r="CL328" s="652"/>
      <c r="CM328" s="665"/>
      <c r="CN328" s="652"/>
      <c r="CO328" s="652"/>
      <c r="CP328" s="652"/>
      <c r="CQ328" s="665"/>
      <c r="CR328" s="652"/>
      <c r="CS328" s="652"/>
      <c r="CT328" s="661"/>
      <c r="CU328" s="470"/>
      <c r="CV328" s="470"/>
      <c r="CW328" s="470"/>
      <c r="CX328" s="470"/>
      <c r="CY328" s="470"/>
      <c r="CZ328" s="470"/>
      <c r="DA328" s="470"/>
      <c r="DB328" s="470"/>
      <c r="DC328" s="470"/>
      <c r="DD328" s="470"/>
      <c r="DE328" s="470"/>
      <c r="DF328" s="470"/>
    </row>
    <row r="329" spans="1:110" s="471" customFormat="1" x14ac:dyDescent="0.2">
      <c r="A329" s="542"/>
      <c r="B329" s="469"/>
      <c r="D329" s="466"/>
      <c r="E329" s="466"/>
      <c r="F329" s="466"/>
      <c r="G329" s="634"/>
      <c r="H329" s="466"/>
      <c r="I329" s="791"/>
      <c r="J329" s="791"/>
      <c r="K329" s="466"/>
      <c r="L329" s="466"/>
      <c r="M329" s="466"/>
      <c r="N329" s="466"/>
      <c r="O329" s="466"/>
      <c r="P329" s="466"/>
      <c r="Q329" s="533"/>
      <c r="R329" s="542"/>
      <c r="AS329" s="443"/>
      <c r="BF329" s="444"/>
      <c r="BG329" s="444"/>
      <c r="BH329" s="445"/>
      <c r="BI329" s="445"/>
      <c r="BJ329" s="443"/>
      <c r="BK329" s="773"/>
      <c r="BL329" s="446"/>
      <c r="BM329" s="470"/>
      <c r="BN329" s="652"/>
      <c r="BO329" s="665"/>
      <c r="BP329" s="652"/>
      <c r="BQ329" s="652"/>
      <c r="BR329" s="652"/>
      <c r="BS329" s="665"/>
      <c r="BT329" s="652"/>
      <c r="BU329" s="652"/>
      <c r="BV329" s="652"/>
      <c r="BW329" s="665"/>
      <c r="BX329" s="652"/>
      <c r="BY329" s="652"/>
      <c r="BZ329" s="652"/>
      <c r="CA329" s="665"/>
      <c r="CB329" s="652"/>
      <c r="CC329" s="652"/>
      <c r="CD329" s="652"/>
      <c r="CE329" s="665"/>
      <c r="CF329" s="652"/>
      <c r="CG329" s="652"/>
      <c r="CH329" s="652"/>
      <c r="CI329" s="665"/>
      <c r="CJ329" s="652"/>
      <c r="CK329" s="652"/>
      <c r="CL329" s="652"/>
      <c r="CM329" s="665"/>
      <c r="CN329" s="652"/>
      <c r="CO329" s="652"/>
      <c r="CP329" s="652"/>
      <c r="CQ329" s="665"/>
      <c r="CR329" s="652"/>
      <c r="CS329" s="652"/>
      <c r="CT329" s="661"/>
      <c r="CU329" s="470"/>
      <c r="CV329" s="470"/>
      <c r="CW329" s="470"/>
      <c r="CX329" s="470"/>
      <c r="CY329" s="470"/>
      <c r="CZ329" s="470"/>
      <c r="DA329" s="470"/>
      <c r="DB329" s="470"/>
      <c r="DC329" s="470"/>
      <c r="DD329" s="470"/>
      <c r="DE329" s="470"/>
      <c r="DF329" s="470"/>
    </row>
    <row r="330" spans="1:110" s="471" customFormat="1" x14ac:dyDescent="0.2">
      <c r="A330" s="542"/>
      <c r="B330" s="469"/>
      <c r="D330" s="466"/>
      <c r="E330" s="466"/>
      <c r="F330" s="466"/>
      <c r="G330" s="634"/>
      <c r="H330" s="466"/>
      <c r="I330" s="791"/>
      <c r="J330" s="791"/>
      <c r="K330" s="466"/>
      <c r="L330" s="466"/>
      <c r="M330" s="466"/>
      <c r="N330" s="466"/>
      <c r="O330" s="466"/>
      <c r="P330" s="466"/>
      <c r="Q330" s="533"/>
      <c r="R330" s="542"/>
      <c r="AS330" s="443"/>
      <c r="BF330" s="444"/>
      <c r="BG330" s="444"/>
      <c r="BH330" s="445"/>
      <c r="BI330" s="445"/>
      <c r="BJ330" s="443"/>
      <c r="BK330" s="773"/>
      <c r="BL330" s="446"/>
      <c r="BM330" s="470"/>
      <c r="BN330" s="652"/>
      <c r="BO330" s="665"/>
      <c r="BP330" s="652"/>
      <c r="BQ330" s="652"/>
      <c r="BR330" s="652"/>
      <c r="BS330" s="665"/>
      <c r="BT330" s="652"/>
      <c r="BU330" s="652"/>
      <c r="BV330" s="652"/>
      <c r="BW330" s="665"/>
      <c r="BX330" s="652"/>
      <c r="BY330" s="652"/>
      <c r="BZ330" s="652"/>
      <c r="CA330" s="665"/>
      <c r="CB330" s="652"/>
      <c r="CC330" s="652"/>
      <c r="CD330" s="652"/>
      <c r="CE330" s="665"/>
      <c r="CF330" s="652"/>
      <c r="CG330" s="652"/>
      <c r="CH330" s="652"/>
      <c r="CI330" s="665"/>
      <c r="CJ330" s="652"/>
      <c r="CK330" s="652"/>
      <c r="CL330" s="652"/>
      <c r="CM330" s="665"/>
      <c r="CN330" s="652"/>
      <c r="CO330" s="652"/>
      <c r="CP330" s="652"/>
      <c r="CQ330" s="665"/>
      <c r="CR330" s="652"/>
      <c r="CS330" s="652"/>
      <c r="CT330" s="661"/>
      <c r="CU330" s="470"/>
      <c r="CV330" s="470"/>
      <c r="CW330" s="470"/>
      <c r="CX330" s="470"/>
      <c r="CY330" s="470"/>
      <c r="CZ330" s="470"/>
      <c r="DA330" s="470"/>
      <c r="DB330" s="470"/>
      <c r="DC330" s="470"/>
      <c r="DD330" s="470"/>
      <c r="DE330" s="470"/>
      <c r="DF330" s="470"/>
    </row>
    <row r="331" spans="1:110" s="471" customFormat="1" x14ac:dyDescent="0.2">
      <c r="A331" s="542"/>
      <c r="B331" s="469"/>
      <c r="D331" s="466"/>
      <c r="E331" s="466"/>
      <c r="F331" s="466"/>
      <c r="G331" s="634"/>
      <c r="H331" s="466"/>
      <c r="I331" s="791"/>
      <c r="J331" s="791"/>
      <c r="K331" s="466"/>
      <c r="L331" s="466"/>
      <c r="M331" s="466"/>
      <c r="N331" s="466"/>
      <c r="O331" s="466"/>
      <c r="P331" s="466"/>
      <c r="Q331" s="533"/>
      <c r="R331" s="542"/>
      <c r="AS331" s="443"/>
      <c r="BF331" s="444"/>
      <c r="BG331" s="444"/>
      <c r="BH331" s="445"/>
      <c r="BI331" s="445"/>
      <c r="BJ331" s="443"/>
      <c r="BK331" s="773"/>
      <c r="BL331" s="446"/>
      <c r="BM331" s="470"/>
      <c r="BN331" s="652"/>
      <c r="BO331" s="665"/>
      <c r="BP331" s="652"/>
      <c r="BQ331" s="652"/>
      <c r="BR331" s="652"/>
      <c r="BS331" s="665"/>
      <c r="BT331" s="652"/>
      <c r="BU331" s="652"/>
      <c r="BV331" s="652"/>
      <c r="BW331" s="665"/>
      <c r="BX331" s="652"/>
      <c r="BY331" s="652"/>
      <c r="BZ331" s="652"/>
      <c r="CA331" s="665"/>
      <c r="CB331" s="652"/>
      <c r="CC331" s="652"/>
      <c r="CD331" s="652"/>
      <c r="CE331" s="665"/>
      <c r="CF331" s="652"/>
      <c r="CG331" s="652"/>
      <c r="CH331" s="652"/>
      <c r="CI331" s="665"/>
      <c r="CJ331" s="652"/>
      <c r="CK331" s="652"/>
      <c r="CL331" s="652"/>
      <c r="CM331" s="665"/>
      <c r="CN331" s="652"/>
      <c r="CO331" s="652"/>
      <c r="CP331" s="652"/>
      <c r="CQ331" s="665"/>
      <c r="CR331" s="652"/>
      <c r="CS331" s="652"/>
      <c r="CT331" s="661"/>
      <c r="CU331" s="470"/>
      <c r="CV331" s="470"/>
      <c r="CW331" s="470"/>
      <c r="CX331" s="470"/>
      <c r="CY331" s="470"/>
      <c r="CZ331" s="470"/>
      <c r="DA331" s="470"/>
      <c r="DB331" s="470"/>
      <c r="DC331" s="470"/>
      <c r="DD331" s="470"/>
      <c r="DE331" s="470"/>
      <c r="DF331" s="470"/>
    </row>
    <row r="332" spans="1:110" s="471" customFormat="1" x14ac:dyDescent="0.2">
      <c r="A332" s="542"/>
      <c r="B332" s="469"/>
      <c r="D332" s="466"/>
      <c r="E332" s="466"/>
      <c r="F332" s="466"/>
      <c r="G332" s="634"/>
      <c r="H332" s="466"/>
      <c r="I332" s="791"/>
      <c r="J332" s="791"/>
      <c r="K332" s="466"/>
      <c r="L332" s="466"/>
      <c r="M332" s="466"/>
      <c r="N332" s="466"/>
      <c r="O332" s="466"/>
      <c r="P332" s="466"/>
      <c r="Q332" s="533"/>
      <c r="R332" s="542"/>
      <c r="AS332" s="443"/>
      <c r="BF332" s="444"/>
      <c r="BG332" s="444"/>
      <c r="BH332" s="445"/>
      <c r="BI332" s="445"/>
      <c r="BJ332" s="443"/>
      <c r="BK332" s="773"/>
      <c r="BL332" s="446"/>
      <c r="BM332" s="470"/>
      <c r="BN332" s="652"/>
      <c r="BO332" s="665"/>
      <c r="BP332" s="652"/>
      <c r="BQ332" s="652"/>
      <c r="BR332" s="652"/>
      <c r="BS332" s="665"/>
      <c r="BT332" s="652"/>
      <c r="BU332" s="652"/>
      <c r="BV332" s="652"/>
      <c r="BW332" s="665"/>
      <c r="BX332" s="652"/>
      <c r="BY332" s="652"/>
      <c r="BZ332" s="652"/>
      <c r="CA332" s="665"/>
      <c r="CB332" s="652"/>
      <c r="CC332" s="652"/>
      <c r="CD332" s="652"/>
      <c r="CE332" s="665"/>
      <c r="CF332" s="652"/>
      <c r="CG332" s="652"/>
      <c r="CH332" s="652"/>
      <c r="CI332" s="665"/>
      <c r="CJ332" s="652"/>
      <c r="CK332" s="652"/>
      <c r="CL332" s="652"/>
      <c r="CM332" s="665"/>
      <c r="CN332" s="652"/>
      <c r="CO332" s="652"/>
      <c r="CP332" s="652"/>
      <c r="CQ332" s="665"/>
      <c r="CR332" s="652"/>
      <c r="CS332" s="652"/>
      <c r="CT332" s="661"/>
      <c r="CU332" s="470"/>
      <c r="CV332" s="470"/>
      <c r="CW332" s="470"/>
      <c r="CX332" s="470"/>
      <c r="CY332" s="470"/>
      <c r="CZ332" s="470"/>
      <c r="DA332" s="470"/>
      <c r="DB332" s="470"/>
      <c r="DC332" s="470"/>
      <c r="DD332" s="470"/>
      <c r="DE332" s="470"/>
      <c r="DF332" s="470"/>
    </row>
    <row r="333" spans="1:110" s="471" customFormat="1" x14ac:dyDescent="0.2">
      <c r="A333" s="542"/>
      <c r="B333" s="469"/>
      <c r="D333" s="466"/>
      <c r="E333" s="466"/>
      <c r="F333" s="466"/>
      <c r="G333" s="634"/>
      <c r="H333" s="466"/>
      <c r="I333" s="791"/>
      <c r="J333" s="791"/>
      <c r="K333" s="466"/>
      <c r="L333" s="466"/>
      <c r="M333" s="466"/>
      <c r="N333" s="466"/>
      <c r="O333" s="466"/>
      <c r="P333" s="466"/>
      <c r="Q333" s="533"/>
      <c r="R333" s="542"/>
      <c r="AS333" s="443"/>
      <c r="BF333" s="444"/>
      <c r="BG333" s="444"/>
      <c r="BH333" s="445"/>
      <c r="BI333" s="445"/>
      <c r="BJ333" s="443"/>
      <c r="BK333" s="773"/>
      <c r="BL333" s="446"/>
      <c r="BM333" s="470"/>
      <c r="BN333" s="652"/>
      <c r="BO333" s="665"/>
      <c r="BP333" s="652"/>
      <c r="BQ333" s="652"/>
      <c r="BR333" s="652"/>
      <c r="BS333" s="665"/>
      <c r="BT333" s="652"/>
      <c r="BU333" s="652"/>
      <c r="BV333" s="652"/>
      <c r="BW333" s="665"/>
      <c r="BX333" s="652"/>
      <c r="BY333" s="652"/>
      <c r="BZ333" s="652"/>
      <c r="CA333" s="665"/>
      <c r="CB333" s="652"/>
      <c r="CC333" s="652"/>
      <c r="CD333" s="652"/>
      <c r="CE333" s="665"/>
      <c r="CF333" s="652"/>
      <c r="CG333" s="652"/>
      <c r="CH333" s="652"/>
      <c r="CI333" s="665"/>
      <c r="CJ333" s="652"/>
      <c r="CK333" s="652"/>
      <c r="CL333" s="652"/>
      <c r="CM333" s="665"/>
      <c r="CN333" s="652"/>
      <c r="CO333" s="652"/>
      <c r="CP333" s="652"/>
      <c r="CQ333" s="665"/>
      <c r="CR333" s="652"/>
      <c r="CS333" s="652"/>
      <c r="CT333" s="661"/>
      <c r="CU333" s="470"/>
      <c r="CV333" s="470"/>
      <c r="CW333" s="470"/>
      <c r="CX333" s="470"/>
      <c r="CY333" s="470"/>
      <c r="CZ333" s="470"/>
      <c r="DA333" s="470"/>
      <c r="DB333" s="470"/>
      <c r="DC333" s="470"/>
      <c r="DD333" s="470"/>
      <c r="DE333" s="470"/>
      <c r="DF333" s="470"/>
    </row>
    <row r="334" spans="1:110" s="471" customFormat="1" x14ac:dyDescent="0.2">
      <c r="A334" s="542"/>
      <c r="B334" s="469"/>
      <c r="D334" s="466"/>
      <c r="E334" s="466"/>
      <c r="F334" s="466"/>
      <c r="G334" s="634"/>
      <c r="H334" s="466"/>
      <c r="I334" s="791"/>
      <c r="J334" s="791"/>
      <c r="K334" s="466"/>
      <c r="L334" s="466"/>
      <c r="M334" s="466"/>
      <c r="N334" s="466"/>
      <c r="O334" s="466"/>
      <c r="P334" s="466"/>
      <c r="Q334" s="533"/>
      <c r="R334" s="542"/>
      <c r="AS334" s="443"/>
      <c r="BF334" s="444"/>
      <c r="BG334" s="444"/>
      <c r="BH334" s="445"/>
      <c r="BI334" s="445"/>
      <c r="BJ334" s="443"/>
      <c r="BK334" s="773"/>
      <c r="BL334" s="446"/>
      <c r="BM334" s="470"/>
      <c r="BN334" s="652"/>
      <c r="BO334" s="665"/>
      <c r="BP334" s="652"/>
      <c r="BQ334" s="652"/>
      <c r="BR334" s="652"/>
      <c r="BS334" s="665"/>
      <c r="BT334" s="652"/>
      <c r="BU334" s="652"/>
      <c r="BV334" s="652"/>
      <c r="BW334" s="665"/>
      <c r="BX334" s="652"/>
      <c r="BY334" s="652"/>
      <c r="BZ334" s="652"/>
      <c r="CA334" s="665"/>
      <c r="CB334" s="652"/>
      <c r="CC334" s="652"/>
      <c r="CD334" s="652"/>
      <c r="CE334" s="665"/>
      <c r="CF334" s="652"/>
      <c r="CG334" s="652"/>
      <c r="CH334" s="652"/>
      <c r="CI334" s="665"/>
      <c r="CJ334" s="652"/>
      <c r="CK334" s="652"/>
      <c r="CL334" s="652"/>
      <c r="CM334" s="665"/>
      <c r="CN334" s="652"/>
      <c r="CO334" s="652"/>
      <c r="CP334" s="652"/>
      <c r="CQ334" s="665"/>
      <c r="CR334" s="652"/>
      <c r="CS334" s="652"/>
      <c r="CT334" s="661"/>
      <c r="CU334" s="470"/>
      <c r="CV334" s="470"/>
      <c r="CW334" s="470"/>
      <c r="CX334" s="470"/>
      <c r="CY334" s="470"/>
      <c r="CZ334" s="470"/>
      <c r="DA334" s="470"/>
      <c r="DB334" s="470"/>
      <c r="DC334" s="470"/>
      <c r="DD334" s="470"/>
      <c r="DE334" s="470"/>
      <c r="DF334" s="470"/>
    </row>
    <row r="335" spans="1:110" s="471" customFormat="1" x14ac:dyDescent="0.2">
      <c r="A335" s="542"/>
      <c r="B335" s="469"/>
      <c r="D335" s="466"/>
      <c r="E335" s="466"/>
      <c r="F335" s="466"/>
      <c r="G335" s="634"/>
      <c r="H335" s="466"/>
      <c r="I335" s="791"/>
      <c r="J335" s="791"/>
      <c r="K335" s="466"/>
      <c r="L335" s="466"/>
      <c r="M335" s="466"/>
      <c r="N335" s="466"/>
      <c r="O335" s="466"/>
      <c r="P335" s="466"/>
      <c r="Q335" s="533"/>
      <c r="R335" s="542"/>
      <c r="AS335" s="443"/>
      <c r="BF335" s="444"/>
      <c r="BG335" s="444"/>
      <c r="BH335" s="445"/>
      <c r="BI335" s="445"/>
      <c r="BJ335" s="443"/>
      <c r="BK335" s="773"/>
      <c r="BL335" s="446"/>
      <c r="BM335" s="470"/>
      <c r="BN335" s="652"/>
      <c r="BO335" s="665"/>
      <c r="BP335" s="652"/>
      <c r="BQ335" s="652"/>
      <c r="BR335" s="652"/>
      <c r="BS335" s="665"/>
      <c r="BT335" s="652"/>
      <c r="BU335" s="652"/>
      <c r="BV335" s="652"/>
      <c r="BW335" s="665"/>
      <c r="BX335" s="652"/>
      <c r="BY335" s="652"/>
      <c r="BZ335" s="652"/>
      <c r="CA335" s="665"/>
      <c r="CB335" s="652"/>
      <c r="CC335" s="652"/>
      <c r="CD335" s="652"/>
      <c r="CE335" s="665"/>
      <c r="CF335" s="652"/>
      <c r="CG335" s="652"/>
      <c r="CH335" s="652"/>
      <c r="CI335" s="665"/>
      <c r="CJ335" s="652"/>
      <c r="CK335" s="652"/>
      <c r="CL335" s="652"/>
      <c r="CM335" s="665"/>
      <c r="CN335" s="652"/>
      <c r="CO335" s="652"/>
      <c r="CP335" s="652"/>
      <c r="CQ335" s="665"/>
      <c r="CR335" s="652"/>
      <c r="CS335" s="652"/>
      <c r="CT335" s="661"/>
      <c r="CU335" s="470"/>
      <c r="CV335" s="470"/>
      <c r="CW335" s="470"/>
      <c r="CX335" s="470"/>
      <c r="CY335" s="470"/>
      <c r="CZ335" s="470"/>
      <c r="DA335" s="470"/>
      <c r="DB335" s="470"/>
      <c r="DC335" s="470"/>
      <c r="DD335" s="470"/>
      <c r="DE335" s="470"/>
      <c r="DF335" s="470"/>
    </row>
    <row r="336" spans="1:110" s="471" customFormat="1" x14ac:dyDescent="0.2">
      <c r="A336" s="542"/>
      <c r="B336" s="469"/>
      <c r="D336" s="466"/>
      <c r="E336" s="466"/>
      <c r="F336" s="466"/>
      <c r="G336" s="634"/>
      <c r="H336" s="466"/>
      <c r="I336" s="791"/>
      <c r="J336" s="791"/>
      <c r="K336" s="466"/>
      <c r="L336" s="466"/>
      <c r="M336" s="466"/>
      <c r="N336" s="466"/>
      <c r="O336" s="466"/>
      <c r="P336" s="466"/>
      <c r="Q336" s="533"/>
      <c r="R336" s="542"/>
      <c r="AS336" s="443"/>
      <c r="BF336" s="444"/>
      <c r="BG336" s="444"/>
      <c r="BH336" s="445"/>
      <c r="BI336" s="445"/>
      <c r="BJ336" s="443"/>
      <c r="BK336" s="773"/>
      <c r="BL336" s="446"/>
      <c r="BM336" s="470"/>
      <c r="BN336" s="652"/>
      <c r="BO336" s="665"/>
      <c r="BP336" s="652"/>
      <c r="BQ336" s="652"/>
      <c r="BR336" s="652"/>
      <c r="BS336" s="665"/>
      <c r="BT336" s="652"/>
      <c r="BU336" s="652"/>
      <c r="BV336" s="652"/>
      <c r="BW336" s="665"/>
      <c r="BX336" s="652"/>
      <c r="BY336" s="652"/>
      <c r="BZ336" s="652"/>
      <c r="CA336" s="665"/>
      <c r="CB336" s="652"/>
      <c r="CC336" s="652"/>
      <c r="CD336" s="652"/>
      <c r="CE336" s="665"/>
      <c r="CF336" s="652"/>
      <c r="CG336" s="652"/>
      <c r="CH336" s="652"/>
      <c r="CI336" s="665"/>
      <c r="CJ336" s="652"/>
      <c r="CK336" s="652"/>
      <c r="CL336" s="652"/>
      <c r="CM336" s="665"/>
      <c r="CN336" s="652"/>
      <c r="CO336" s="652"/>
      <c r="CP336" s="652"/>
      <c r="CQ336" s="665"/>
      <c r="CR336" s="652"/>
      <c r="CS336" s="652"/>
      <c r="CT336" s="661"/>
      <c r="CU336" s="470"/>
      <c r="CV336" s="470"/>
      <c r="CW336" s="470"/>
      <c r="CX336" s="470"/>
      <c r="CY336" s="470"/>
      <c r="CZ336" s="470"/>
      <c r="DA336" s="470"/>
      <c r="DB336" s="470"/>
      <c r="DC336" s="470"/>
      <c r="DD336" s="470"/>
      <c r="DE336" s="470"/>
      <c r="DF336" s="470"/>
    </row>
    <row r="337" spans="1:110" s="471" customFormat="1" x14ac:dyDescent="0.2">
      <c r="A337" s="542"/>
      <c r="B337" s="469"/>
      <c r="D337" s="466"/>
      <c r="E337" s="466"/>
      <c r="F337" s="466"/>
      <c r="G337" s="634"/>
      <c r="H337" s="466"/>
      <c r="I337" s="791"/>
      <c r="J337" s="791"/>
      <c r="K337" s="466"/>
      <c r="L337" s="466"/>
      <c r="M337" s="466"/>
      <c r="N337" s="466"/>
      <c r="O337" s="466"/>
      <c r="P337" s="466"/>
      <c r="Q337" s="533"/>
      <c r="R337" s="542"/>
      <c r="AS337" s="443"/>
      <c r="BF337" s="444"/>
      <c r="BG337" s="444"/>
      <c r="BH337" s="445"/>
      <c r="BI337" s="445"/>
      <c r="BJ337" s="443"/>
      <c r="BK337" s="773"/>
      <c r="BL337" s="446"/>
      <c r="BM337" s="470"/>
      <c r="BN337" s="652"/>
      <c r="BO337" s="665"/>
      <c r="BP337" s="652"/>
      <c r="BQ337" s="652"/>
      <c r="BR337" s="652"/>
      <c r="BS337" s="665"/>
      <c r="BT337" s="652"/>
      <c r="BU337" s="652"/>
      <c r="BV337" s="652"/>
      <c r="BW337" s="665"/>
      <c r="BX337" s="652"/>
      <c r="BY337" s="652"/>
      <c r="BZ337" s="652"/>
      <c r="CA337" s="665"/>
      <c r="CB337" s="652"/>
      <c r="CC337" s="652"/>
      <c r="CD337" s="652"/>
      <c r="CE337" s="665"/>
      <c r="CF337" s="652"/>
      <c r="CG337" s="652"/>
      <c r="CH337" s="652"/>
      <c r="CI337" s="665"/>
      <c r="CJ337" s="652"/>
      <c r="CK337" s="652"/>
      <c r="CL337" s="652"/>
      <c r="CM337" s="665"/>
      <c r="CN337" s="652"/>
      <c r="CO337" s="652"/>
      <c r="CP337" s="652"/>
      <c r="CQ337" s="665"/>
      <c r="CR337" s="652"/>
      <c r="CS337" s="652"/>
      <c r="CT337" s="661"/>
      <c r="CU337" s="470"/>
      <c r="CV337" s="470"/>
      <c r="CW337" s="470"/>
      <c r="CX337" s="470"/>
      <c r="CY337" s="470"/>
      <c r="CZ337" s="470"/>
      <c r="DA337" s="470"/>
      <c r="DB337" s="470"/>
      <c r="DC337" s="470"/>
      <c r="DD337" s="470"/>
      <c r="DE337" s="470"/>
      <c r="DF337" s="470"/>
    </row>
    <row r="338" spans="1:110" s="471" customFormat="1" x14ac:dyDescent="0.2">
      <c r="A338" s="542"/>
      <c r="B338" s="469"/>
      <c r="D338" s="466"/>
      <c r="E338" s="466"/>
      <c r="F338" s="466"/>
      <c r="G338" s="634"/>
      <c r="H338" s="466"/>
      <c r="I338" s="791"/>
      <c r="J338" s="791"/>
      <c r="K338" s="466"/>
      <c r="L338" s="466"/>
      <c r="M338" s="466"/>
      <c r="N338" s="466"/>
      <c r="O338" s="466"/>
      <c r="P338" s="466"/>
      <c r="Q338" s="533"/>
      <c r="R338" s="542"/>
      <c r="AS338" s="443"/>
      <c r="BF338" s="444"/>
      <c r="BG338" s="444"/>
      <c r="BH338" s="445"/>
      <c r="BI338" s="445"/>
      <c r="BJ338" s="443"/>
      <c r="BK338" s="773"/>
      <c r="BL338" s="446"/>
      <c r="BM338" s="470"/>
      <c r="BN338" s="652"/>
      <c r="BO338" s="665"/>
      <c r="BP338" s="652"/>
      <c r="BQ338" s="652"/>
      <c r="BR338" s="652"/>
      <c r="BS338" s="665"/>
      <c r="BT338" s="652"/>
      <c r="BU338" s="652"/>
      <c r="BV338" s="652"/>
      <c r="BW338" s="665"/>
      <c r="BX338" s="652"/>
      <c r="BY338" s="652"/>
      <c r="BZ338" s="652"/>
      <c r="CA338" s="665"/>
      <c r="CB338" s="652"/>
      <c r="CC338" s="652"/>
      <c r="CD338" s="652"/>
      <c r="CE338" s="665"/>
      <c r="CF338" s="652"/>
      <c r="CG338" s="652"/>
      <c r="CH338" s="652"/>
      <c r="CI338" s="665"/>
      <c r="CJ338" s="652"/>
      <c r="CK338" s="652"/>
      <c r="CL338" s="652"/>
      <c r="CM338" s="665"/>
      <c r="CN338" s="652"/>
      <c r="CO338" s="652"/>
      <c r="CP338" s="652"/>
      <c r="CQ338" s="665"/>
      <c r="CR338" s="652"/>
      <c r="CS338" s="652"/>
      <c r="CT338" s="661"/>
      <c r="CU338" s="470"/>
      <c r="CV338" s="470"/>
      <c r="CW338" s="470"/>
      <c r="CX338" s="470"/>
      <c r="CY338" s="470"/>
      <c r="CZ338" s="470"/>
      <c r="DA338" s="470"/>
      <c r="DB338" s="470"/>
      <c r="DC338" s="470"/>
      <c r="DD338" s="470"/>
      <c r="DE338" s="470"/>
      <c r="DF338" s="470"/>
    </row>
    <row r="339" spans="1:110" s="471" customFormat="1" x14ac:dyDescent="0.2">
      <c r="A339" s="542"/>
      <c r="B339" s="469"/>
      <c r="D339" s="466"/>
      <c r="E339" s="466"/>
      <c r="F339" s="466"/>
      <c r="G339" s="634"/>
      <c r="H339" s="466"/>
      <c r="I339" s="791"/>
      <c r="J339" s="791"/>
      <c r="K339" s="466"/>
      <c r="L339" s="466"/>
      <c r="M339" s="466"/>
      <c r="N339" s="466"/>
      <c r="O339" s="466"/>
      <c r="P339" s="466"/>
      <c r="Q339" s="533"/>
      <c r="R339" s="542"/>
      <c r="AS339" s="443"/>
      <c r="BF339" s="444"/>
      <c r="BG339" s="444"/>
      <c r="BH339" s="445"/>
      <c r="BI339" s="445"/>
      <c r="BJ339" s="443"/>
      <c r="BK339" s="773"/>
      <c r="BL339" s="446"/>
      <c r="BM339" s="470"/>
      <c r="BN339" s="652"/>
      <c r="BO339" s="665"/>
      <c r="BP339" s="652"/>
      <c r="BQ339" s="652"/>
      <c r="BR339" s="652"/>
      <c r="BS339" s="665"/>
      <c r="BT339" s="652"/>
      <c r="BU339" s="652"/>
      <c r="BV339" s="652"/>
      <c r="BW339" s="665"/>
      <c r="BX339" s="652"/>
      <c r="BY339" s="652"/>
      <c r="BZ339" s="652"/>
      <c r="CA339" s="665"/>
      <c r="CB339" s="652"/>
      <c r="CC339" s="652"/>
      <c r="CD339" s="652"/>
      <c r="CE339" s="665"/>
      <c r="CF339" s="652"/>
      <c r="CG339" s="652"/>
      <c r="CH339" s="652"/>
      <c r="CI339" s="665"/>
      <c r="CJ339" s="652"/>
      <c r="CK339" s="652"/>
      <c r="CL339" s="652"/>
      <c r="CM339" s="665"/>
      <c r="CN339" s="652"/>
      <c r="CO339" s="652"/>
      <c r="CP339" s="652"/>
      <c r="CQ339" s="665"/>
      <c r="CR339" s="652"/>
      <c r="CS339" s="652"/>
      <c r="CT339" s="661"/>
      <c r="CU339" s="470"/>
      <c r="CV339" s="470"/>
      <c r="CW339" s="470"/>
      <c r="CX339" s="470"/>
      <c r="CY339" s="470"/>
      <c r="CZ339" s="470"/>
      <c r="DA339" s="470"/>
      <c r="DB339" s="470"/>
      <c r="DC339" s="470"/>
      <c r="DD339" s="470"/>
      <c r="DE339" s="470"/>
      <c r="DF339" s="470"/>
    </row>
    <row r="340" spans="1:110" s="471" customFormat="1" x14ac:dyDescent="0.2">
      <c r="A340" s="542"/>
      <c r="B340" s="469"/>
      <c r="D340" s="466"/>
      <c r="E340" s="466"/>
      <c r="F340" s="466"/>
      <c r="G340" s="634"/>
      <c r="H340" s="466"/>
      <c r="I340" s="791"/>
      <c r="J340" s="791"/>
      <c r="K340" s="466"/>
      <c r="L340" s="466"/>
      <c r="M340" s="466"/>
      <c r="N340" s="466"/>
      <c r="O340" s="466"/>
      <c r="P340" s="466"/>
      <c r="Q340" s="533"/>
      <c r="R340" s="542"/>
      <c r="AS340" s="443"/>
      <c r="BF340" s="444"/>
      <c r="BG340" s="444"/>
      <c r="BH340" s="445"/>
      <c r="BI340" s="445"/>
      <c r="BJ340" s="443"/>
      <c r="BK340" s="773"/>
      <c r="BL340" s="446"/>
      <c r="BM340" s="470"/>
      <c r="BN340" s="652"/>
      <c r="BO340" s="665"/>
      <c r="BP340" s="652"/>
      <c r="BQ340" s="652"/>
      <c r="BR340" s="652"/>
      <c r="BS340" s="665"/>
      <c r="BT340" s="652"/>
      <c r="BU340" s="652"/>
      <c r="BV340" s="652"/>
      <c r="BW340" s="665"/>
      <c r="BX340" s="652"/>
      <c r="BY340" s="652"/>
      <c r="BZ340" s="652"/>
      <c r="CA340" s="665"/>
      <c r="CB340" s="652"/>
      <c r="CC340" s="652"/>
      <c r="CD340" s="652"/>
      <c r="CE340" s="665"/>
      <c r="CF340" s="652"/>
      <c r="CG340" s="652"/>
      <c r="CH340" s="652"/>
      <c r="CI340" s="665"/>
      <c r="CJ340" s="652"/>
      <c r="CK340" s="652"/>
      <c r="CL340" s="652"/>
      <c r="CM340" s="665"/>
      <c r="CN340" s="652"/>
      <c r="CO340" s="652"/>
      <c r="CP340" s="652"/>
      <c r="CQ340" s="665"/>
      <c r="CR340" s="652"/>
      <c r="CS340" s="652"/>
      <c r="CT340" s="661"/>
      <c r="CU340" s="470"/>
      <c r="CV340" s="470"/>
      <c r="CW340" s="470"/>
      <c r="CX340" s="470"/>
      <c r="CY340" s="470"/>
      <c r="CZ340" s="470"/>
      <c r="DA340" s="470"/>
      <c r="DB340" s="470"/>
      <c r="DC340" s="470"/>
      <c r="DD340" s="470"/>
      <c r="DE340" s="470"/>
      <c r="DF340" s="470"/>
    </row>
    <row r="341" spans="1:110" s="471" customFormat="1" x14ac:dyDescent="0.2">
      <c r="A341" s="542"/>
      <c r="B341" s="469"/>
      <c r="D341" s="466"/>
      <c r="E341" s="466"/>
      <c r="F341" s="466"/>
      <c r="G341" s="634"/>
      <c r="H341" s="466"/>
      <c r="I341" s="791"/>
      <c r="J341" s="791"/>
      <c r="K341" s="466"/>
      <c r="L341" s="466"/>
      <c r="M341" s="466"/>
      <c r="N341" s="466"/>
      <c r="O341" s="466"/>
      <c r="P341" s="466"/>
      <c r="Q341" s="533"/>
      <c r="R341" s="542"/>
      <c r="AS341" s="443"/>
      <c r="BF341" s="444"/>
      <c r="BG341" s="444"/>
      <c r="BH341" s="445"/>
      <c r="BI341" s="445"/>
      <c r="BJ341" s="443"/>
      <c r="BK341" s="773"/>
      <c r="BL341" s="446"/>
      <c r="BM341" s="470"/>
      <c r="BN341" s="652"/>
      <c r="BO341" s="665"/>
      <c r="BP341" s="652"/>
      <c r="BQ341" s="652"/>
      <c r="BR341" s="652"/>
      <c r="BS341" s="665"/>
      <c r="BT341" s="652"/>
      <c r="BU341" s="652"/>
      <c r="BV341" s="652"/>
      <c r="BW341" s="665"/>
      <c r="BX341" s="652"/>
      <c r="BY341" s="652"/>
      <c r="BZ341" s="652"/>
      <c r="CA341" s="665"/>
      <c r="CB341" s="652"/>
      <c r="CC341" s="652"/>
      <c r="CD341" s="652"/>
      <c r="CE341" s="665"/>
      <c r="CF341" s="652"/>
      <c r="CG341" s="652"/>
      <c r="CH341" s="652"/>
      <c r="CI341" s="665"/>
      <c r="CJ341" s="652"/>
      <c r="CK341" s="652"/>
      <c r="CL341" s="652"/>
      <c r="CM341" s="665"/>
      <c r="CN341" s="652"/>
      <c r="CO341" s="652"/>
      <c r="CP341" s="652"/>
      <c r="CQ341" s="665"/>
      <c r="CR341" s="652"/>
      <c r="CS341" s="652"/>
      <c r="CT341" s="661"/>
      <c r="CU341" s="470"/>
      <c r="CV341" s="470"/>
      <c r="CW341" s="470"/>
      <c r="CX341" s="470"/>
      <c r="CY341" s="470"/>
      <c r="CZ341" s="470"/>
      <c r="DA341" s="470"/>
      <c r="DB341" s="470"/>
      <c r="DC341" s="470"/>
      <c r="DD341" s="470"/>
      <c r="DE341" s="470"/>
      <c r="DF341" s="470"/>
    </row>
    <row r="342" spans="1:110" s="471" customFormat="1" x14ac:dyDescent="0.2">
      <c r="A342" s="542"/>
      <c r="B342" s="469"/>
      <c r="D342" s="466"/>
      <c r="E342" s="466"/>
      <c r="F342" s="466"/>
      <c r="G342" s="634"/>
      <c r="H342" s="466"/>
      <c r="I342" s="791"/>
      <c r="J342" s="791"/>
      <c r="K342" s="466"/>
      <c r="L342" s="466"/>
      <c r="M342" s="466"/>
      <c r="N342" s="466"/>
      <c r="O342" s="466"/>
      <c r="P342" s="466"/>
      <c r="Q342" s="533"/>
      <c r="R342" s="542"/>
      <c r="AS342" s="443"/>
      <c r="BF342" s="444"/>
      <c r="BG342" s="444"/>
      <c r="BH342" s="445"/>
      <c r="BI342" s="445"/>
      <c r="BJ342" s="443"/>
      <c r="BK342" s="773"/>
      <c r="BL342" s="446"/>
      <c r="BM342" s="470"/>
      <c r="BN342" s="652"/>
      <c r="BO342" s="665"/>
      <c r="BP342" s="652"/>
      <c r="BQ342" s="652"/>
      <c r="BR342" s="652"/>
      <c r="BS342" s="665"/>
      <c r="BT342" s="652"/>
      <c r="BU342" s="652"/>
      <c r="BV342" s="652"/>
      <c r="BW342" s="665"/>
      <c r="BX342" s="652"/>
      <c r="BY342" s="652"/>
      <c r="BZ342" s="652"/>
      <c r="CA342" s="665"/>
      <c r="CB342" s="652"/>
      <c r="CC342" s="652"/>
      <c r="CD342" s="652"/>
      <c r="CE342" s="665"/>
      <c r="CF342" s="652"/>
      <c r="CG342" s="652"/>
      <c r="CH342" s="652"/>
      <c r="CI342" s="665"/>
      <c r="CJ342" s="652"/>
      <c r="CK342" s="652"/>
      <c r="CL342" s="652"/>
      <c r="CM342" s="665"/>
      <c r="CN342" s="652"/>
      <c r="CO342" s="652"/>
      <c r="CP342" s="652"/>
      <c r="CQ342" s="665"/>
      <c r="CR342" s="652"/>
      <c r="CS342" s="652"/>
      <c r="CT342" s="661"/>
      <c r="CU342" s="470"/>
      <c r="CV342" s="470"/>
      <c r="CW342" s="470"/>
      <c r="CX342" s="470"/>
      <c r="CY342" s="470"/>
      <c r="CZ342" s="470"/>
      <c r="DA342" s="470"/>
      <c r="DB342" s="470"/>
      <c r="DC342" s="470"/>
      <c r="DD342" s="470"/>
      <c r="DE342" s="470"/>
      <c r="DF342" s="470"/>
    </row>
    <row r="343" spans="1:110" s="471" customFormat="1" x14ac:dyDescent="0.2">
      <c r="A343" s="542"/>
      <c r="B343" s="469"/>
      <c r="D343" s="466"/>
      <c r="E343" s="466"/>
      <c r="F343" s="466"/>
      <c r="G343" s="634"/>
      <c r="H343" s="466"/>
      <c r="I343" s="791"/>
      <c r="J343" s="791"/>
      <c r="K343" s="466"/>
      <c r="L343" s="466"/>
      <c r="M343" s="466"/>
      <c r="N343" s="466"/>
      <c r="O343" s="466"/>
      <c r="P343" s="466"/>
      <c r="Q343" s="533"/>
      <c r="R343" s="542"/>
      <c r="AS343" s="443"/>
      <c r="BF343" s="444"/>
      <c r="BG343" s="444"/>
      <c r="BH343" s="445"/>
      <c r="BI343" s="445"/>
      <c r="BJ343" s="443"/>
      <c r="BK343" s="773"/>
      <c r="BL343" s="446"/>
      <c r="BM343" s="470"/>
      <c r="BN343" s="652"/>
      <c r="BO343" s="665"/>
      <c r="BP343" s="652"/>
      <c r="BQ343" s="652"/>
      <c r="BR343" s="652"/>
      <c r="BS343" s="665"/>
      <c r="BT343" s="652"/>
      <c r="BU343" s="652"/>
      <c r="BV343" s="652"/>
      <c r="BW343" s="665"/>
      <c r="BX343" s="652"/>
      <c r="BY343" s="652"/>
      <c r="BZ343" s="652"/>
      <c r="CA343" s="665"/>
      <c r="CB343" s="652"/>
      <c r="CC343" s="652"/>
      <c r="CD343" s="652"/>
      <c r="CE343" s="665"/>
      <c r="CF343" s="652"/>
      <c r="CG343" s="652"/>
      <c r="CH343" s="652"/>
      <c r="CI343" s="665"/>
      <c r="CJ343" s="652"/>
      <c r="CK343" s="652"/>
      <c r="CL343" s="652"/>
      <c r="CM343" s="665"/>
      <c r="CN343" s="652"/>
      <c r="CO343" s="652"/>
      <c r="CP343" s="652"/>
      <c r="CQ343" s="665"/>
      <c r="CR343" s="652"/>
      <c r="CS343" s="652"/>
      <c r="CT343" s="661"/>
      <c r="CU343" s="470"/>
      <c r="CV343" s="470"/>
      <c r="CW343" s="470"/>
      <c r="CX343" s="470"/>
      <c r="CY343" s="470"/>
      <c r="CZ343" s="470"/>
      <c r="DA343" s="470"/>
      <c r="DB343" s="470"/>
      <c r="DC343" s="470"/>
      <c r="DD343" s="470"/>
      <c r="DE343" s="470"/>
      <c r="DF343" s="470"/>
    </row>
    <row r="344" spans="1:110" s="471" customFormat="1" x14ac:dyDescent="0.2">
      <c r="A344" s="542"/>
      <c r="B344" s="469"/>
      <c r="D344" s="466"/>
      <c r="E344" s="466"/>
      <c r="F344" s="466"/>
      <c r="G344" s="634"/>
      <c r="H344" s="466"/>
      <c r="I344" s="791"/>
      <c r="J344" s="791"/>
      <c r="K344" s="466"/>
      <c r="L344" s="466"/>
      <c r="M344" s="466"/>
      <c r="N344" s="466"/>
      <c r="O344" s="466"/>
      <c r="P344" s="466"/>
      <c r="Q344" s="533"/>
      <c r="R344" s="542"/>
      <c r="AS344" s="443"/>
      <c r="BF344" s="444"/>
      <c r="BG344" s="444"/>
      <c r="BH344" s="445"/>
      <c r="BI344" s="445"/>
      <c r="BJ344" s="443"/>
      <c r="BK344" s="773"/>
      <c r="BL344" s="446"/>
      <c r="BM344" s="470"/>
      <c r="BN344" s="652"/>
      <c r="BO344" s="665"/>
      <c r="BP344" s="652"/>
      <c r="BQ344" s="652"/>
      <c r="BR344" s="652"/>
      <c r="BS344" s="665"/>
      <c r="BT344" s="652"/>
      <c r="BU344" s="652"/>
      <c r="BV344" s="652"/>
      <c r="BW344" s="665"/>
      <c r="BX344" s="652"/>
      <c r="BY344" s="652"/>
      <c r="BZ344" s="652"/>
      <c r="CA344" s="665"/>
      <c r="CB344" s="652"/>
      <c r="CC344" s="652"/>
      <c r="CD344" s="652"/>
      <c r="CE344" s="665"/>
      <c r="CF344" s="652"/>
      <c r="CG344" s="652"/>
      <c r="CH344" s="652"/>
      <c r="CI344" s="665"/>
      <c r="CJ344" s="652"/>
      <c r="CK344" s="652"/>
      <c r="CL344" s="652"/>
      <c r="CM344" s="665"/>
      <c r="CN344" s="652"/>
      <c r="CO344" s="652"/>
      <c r="CP344" s="652"/>
      <c r="CQ344" s="665"/>
      <c r="CR344" s="652"/>
      <c r="CS344" s="652"/>
      <c r="CT344" s="661"/>
      <c r="CU344" s="470"/>
      <c r="CV344" s="470"/>
      <c r="CW344" s="470"/>
      <c r="CX344" s="470"/>
      <c r="CY344" s="470"/>
      <c r="CZ344" s="470"/>
      <c r="DA344" s="470"/>
      <c r="DB344" s="470"/>
      <c r="DC344" s="470"/>
      <c r="DD344" s="470"/>
      <c r="DE344" s="470"/>
      <c r="DF344" s="470"/>
    </row>
    <row r="345" spans="1:110" s="471" customFormat="1" x14ac:dyDescent="0.2">
      <c r="A345" s="542"/>
      <c r="B345" s="469"/>
      <c r="D345" s="466"/>
      <c r="E345" s="466"/>
      <c r="F345" s="466"/>
      <c r="G345" s="634"/>
      <c r="H345" s="466"/>
      <c r="I345" s="791"/>
      <c r="J345" s="791"/>
      <c r="K345" s="466"/>
      <c r="L345" s="466"/>
      <c r="M345" s="466"/>
      <c r="N345" s="466"/>
      <c r="O345" s="466"/>
      <c r="P345" s="466"/>
      <c r="Q345" s="533"/>
      <c r="R345" s="542"/>
      <c r="AS345" s="443"/>
      <c r="BF345" s="444"/>
      <c r="BG345" s="444"/>
      <c r="BH345" s="445"/>
      <c r="BI345" s="445"/>
      <c r="BJ345" s="443"/>
      <c r="BK345" s="773"/>
      <c r="BL345" s="446"/>
      <c r="BM345" s="470"/>
      <c r="BN345" s="652"/>
      <c r="BO345" s="665"/>
      <c r="BP345" s="652"/>
      <c r="BQ345" s="652"/>
      <c r="BR345" s="652"/>
      <c r="BS345" s="665"/>
      <c r="BT345" s="652"/>
      <c r="BU345" s="652"/>
      <c r="BV345" s="652"/>
      <c r="BW345" s="665"/>
      <c r="BX345" s="652"/>
      <c r="BY345" s="652"/>
      <c r="BZ345" s="652"/>
      <c r="CA345" s="665"/>
      <c r="CB345" s="652"/>
      <c r="CC345" s="652"/>
      <c r="CD345" s="652"/>
      <c r="CE345" s="665"/>
      <c r="CF345" s="652"/>
      <c r="CG345" s="652"/>
      <c r="CH345" s="652"/>
      <c r="CI345" s="665"/>
      <c r="CJ345" s="652"/>
      <c r="CK345" s="652"/>
      <c r="CL345" s="652"/>
      <c r="CM345" s="665"/>
      <c r="CN345" s="652"/>
      <c r="CO345" s="652"/>
      <c r="CP345" s="652"/>
      <c r="CQ345" s="665"/>
      <c r="CR345" s="652"/>
      <c r="CS345" s="652"/>
      <c r="CT345" s="661"/>
      <c r="CU345" s="470"/>
      <c r="CV345" s="470"/>
      <c r="CW345" s="470"/>
      <c r="CX345" s="470"/>
      <c r="CY345" s="470"/>
      <c r="CZ345" s="470"/>
      <c r="DA345" s="470"/>
      <c r="DB345" s="470"/>
      <c r="DC345" s="470"/>
      <c r="DD345" s="470"/>
      <c r="DE345" s="470"/>
      <c r="DF345" s="470"/>
    </row>
    <row r="346" spans="1:110" s="471" customFormat="1" x14ac:dyDescent="0.2">
      <c r="A346" s="542"/>
      <c r="B346" s="469"/>
      <c r="D346" s="466"/>
      <c r="E346" s="466"/>
      <c r="F346" s="466"/>
      <c r="G346" s="634"/>
      <c r="H346" s="466"/>
      <c r="I346" s="791"/>
      <c r="J346" s="791"/>
      <c r="K346" s="466"/>
      <c r="L346" s="466"/>
      <c r="M346" s="466"/>
      <c r="N346" s="466"/>
      <c r="O346" s="466"/>
      <c r="P346" s="466"/>
      <c r="Q346" s="533"/>
      <c r="R346" s="542"/>
      <c r="AS346" s="443"/>
      <c r="BF346" s="444"/>
      <c r="BG346" s="444"/>
      <c r="BH346" s="445"/>
      <c r="BI346" s="445"/>
      <c r="BJ346" s="443"/>
      <c r="BK346" s="773"/>
      <c r="BL346" s="446"/>
      <c r="BM346" s="470"/>
      <c r="BN346" s="652"/>
      <c r="BO346" s="665"/>
      <c r="BP346" s="652"/>
      <c r="BQ346" s="652"/>
      <c r="BR346" s="652"/>
      <c r="BS346" s="665"/>
      <c r="BT346" s="652"/>
      <c r="BU346" s="652"/>
      <c r="BV346" s="652"/>
      <c r="BW346" s="665"/>
      <c r="BX346" s="652"/>
      <c r="BY346" s="652"/>
      <c r="BZ346" s="652"/>
      <c r="CA346" s="665"/>
      <c r="CB346" s="652"/>
      <c r="CC346" s="652"/>
      <c r="CD346" s="652"/>
      <c r="CE346" s="665"/>
      <c r="CF346" s="652"/>
      <c r="CG346" s="652"/>
      <c r="CH346" s="652"/>
      <c r="CI346" s="665"/>
      <c r="CJ346" s="652"/>
      <c r="CK346" s="652"/>
      <c r="CL346" s="652"/>
      <c r="CM346" s="665"/>
      <c r="CN346" s="652"/>
      <c r="CO346" s="652"/>
      <c r="CP346" s="652"/>
      <c r="CQ346" s="665"/>
      <c r="CR346" s="652"/>
      <c r="CS346" s="652"/>
      <c r="CT346" s="661"/>
      <c r="CU346" s="470"/>
      <c r="CV346" s="470"/>
      <c r="CW346" s="470"/>
      <c r="CX346" s="470"/>
      <c r="CY346" s="470"/>
      <c r="CZ346" s="470"/>
      <c r="DA346" s="470"/>
      <c r="DB346" s="470"/>
      <c r="DC346" s="470"/>
      <c r="DD346" s="470"/>
      <c r="DE346" s="470"/>
      <c r="DF346" s="470"/>
    </row>
    <row r="347" spans="1:110" s="471" customFormat="1" x14ac:dyDescent="0.2">
      <c r="A347" s="542"/>
      <c r="B347" s="469"/>
      <c r="D347" s="466"/>
      <c r="E347" s="466"/>
      <c r="F347" s="466"/>
      <c r="G347" s="634"/>
      <c r="H347" s="466"/>
      <c r="I347" s="791"/>
      <c r="J347" s="791"/>
      <c r="K347" s="466"/>
      <c r="L347" s="466"/>
      <c r="M347" s="466"/>
      <c r="N347" s="466"/>
      <c r="O347" s="466"/>
      <c r="P347" s="466"/>
      <c r="Q347" s="533"/>
      <c r="R347" s="542"/>
      <c r="AS347" s="443"/>
      <c r="BF347" s="444"/>
      <c r="BG347" s="444"/>
      <c r="BH347" s="445"/>
      <c r="BI347" s="445"/>
      <c r="BJ347" s="443"/>
      <c r="BK347" s="773"/>
      <c r="BL347" s="446"/>
      <c r="BM347" s="470"/>
      <c r="BN347" s="652"/>
      <c r="BO347" s="665"/>
      <c r="BP347" s="652"/>
      <c r="BQ347" s="652"/>
      <c r="BR347" s="652"/>
      <c r="BS347" s="665"/>
      <c r="BT347" s="652"/>
      <c r="BU347" s="652"/>
      <c r="BV347" s="652"/>
      <c r="BW347" s="665"/>
      <c r="BX347" s="652"/>
      <c r="BY347" s="652"/>
      <c r="BZ347" s="652"/>
      <c r="CA347" s="665"/>
      <c r="CB347" s="652"/>
      <c r="CC347" s="652"/>
      <c r="CD347" s="652"/>
      <c r="CE347" s="665"/>
      <c r="CF347" s="652"/>
      <c r="CG347" s="652"/>
      <c r="CH347" s="652"/>
      <c r="CI347" s="665"/>
      <c r="CJ347" s="652"/>
      <c r="CK347" s="652"/>
      <c r="CL347" s="652"/>
      <c r="CM347" s="665"/>
      <c r="CN347" s="652"/>
      <c r="CO347" s="652"/>
      <c r="CP347" s="652"/>
      <c r="CQ347" s="665"/>
      <c r="CR347" s="652"/>
      <c r="CS347" s="652"/>
      <c r="CT347" s="661"/>
      <c r="CU347" s="470"/>
      <c r="CV347" s="470"/>
      <c r="CW347" s="470"/>
      <c r="CX347" s="470"/>
      <c r="CY347" s="470"/>
      <c r="CZ347" s="470"/>
      <c r="DA347" s="470"/>
      <c r="DB347" s="470"/>
      <c r="DC347" s="470"/>
      <c r="DD347" s="470"/>
      <c r="DE347" s="470"/>
      <c r="DF347" s="470"/>
    </row>
    <row r="348" spans="1:110" s="471" customFormat="1" x14ac:dyDescent="0.2">
      <c r="A348" s="542"/>
      <c r="B348" s="469"/>
      <c r="D348" s="466"/>
      <c r="E348" s="466"/>
      <c r="F348" s="466"/>
      <c r="G348" s="634"/>
      <c r="H348" s="466"/>
      <c r="I348" s="791"/>
      <c r="J348" s="791"/>
      <c r="K348" s="466"/>
      <c r="L348" s="466"/>
      <c r="M348" s="466"/>
      <c r="N348" s="466"/>
      <c r="O348" s="466"/>
      <c r="P348" s="466"/>
      <c r="Q348" s="533"/>
      <c r="R348" s="542"/>
      <c r="AS348" s="443"/>
      <c r="BF348" s="444"/>
      <c r="BG348" s="444"/>
      <c r="BH348" s="445"/>
      <c r="BI348" s="445"/>
      <c r="BJ348" s="443"/>
      <c r="BK348" s="773"/>
      <c r="BL348" s="446"/>
      <c r="BM348" s="470"/>
      <c r="BN348" s="652"/>
      <c r="BO348" s="665"/>
      <c r="BP348" s="652"/>
      <c r="BQ348" s="652"/>
      <c r="BR348" s="652"/>
      <c r="BS348" s="665"/>
      <c r="BT348" s="652"/>
      <c r="BU348" s="652"/>
      <c r="BV348" s="652"/>
      <c r="BW348" s="665"/>
      <c r="BX348" s="652"/>
      <c r="BY348" s="652"/>
      <c r="BZ348" s="652"/>
      <c r="CA348" s="665"/>
      <c r="CB348" s="652"/>
      <c r="CC348" s="652"/>
      <c r="CD348" s="652"/>
      <c r="CE348" s="665"/>
      <c r="CF348" s="652"/>
      <c r="CG348" s="652"/>
      <c r="CH348" s="652"/>
      <c r="CI348" s="665"/>
      <c r="CJ348" s="652"/>
      <c r="CK348" s="652"/>
      <c r="CL348" s="652"/>
      <c r="CM348" s="665"/>
      <c r="CN348" s="652"/>
      <c r="CO348" s="652"/>
      <c r="CP348" s="652"/>
      <c r="CQ348" s="665"/>
      <c r="CR348" s="652"/>
      <c r="CS348" s="652"/>
      <c r="CT348" s="661"/>
      <c r="CU348" s="470"/>
      <c r="CV348" s="470"/>
      <c r="CW348" s="470"/>
      <c r="CX348" s="470"/>
      <c r="CY348" s="470"/>
      <c r="CZ348" s="470"/>
      <c r="DA348" s="470"/>
      <c r="DB348" s="470"/>
      <c r="DC348" s="470"/>
      <c r="DD348" s="470"/>
      <c r="DE348" s="470"/>
      <c r="DF348" s="470"/>
    </row>
    <row r="349" spans="1:110" s="471" customFormat="1" x14ac:dyDescent="0.2">
      <c r="A349" s="542"/>
      <c r="B349" s="469"/>
      <c r="D349" s="466"/>
      <c r="E349" s="466"/>
      <c r="F349" s="466"/>
      <c r="G349" s="634"/>
      <c r="H349" s="466"/>
      <c r="I349" s="791"/>
      <c r="J349" s="791"/>
      <c r="K349" s="466"/>
      <c r="L349" s="466"/>
      <c r="M349" s="466"/>
      <c r="N349" s="466"/>
      <c r="O349" s="466"/>
      <c r="P349" s="466"/>
      <c r="Q349" s="533"/>
      <c r="R349" s="542"/>
      <c r="AS349" s="443"/>
      <c r="BF349" s="444"/>
      <c r="BG349" s="444"/>
      <c r="BH349" s="445"/>
      <c r="BI349" s="445"/>
      <c r="BJ349" s="443"/>
      <c r="BK349" s="773"/>
      <c r="BL349" s="446"/>
      <c r="BM349" s="470"/>
      <c r="BN349" s="652"/>
      <c r="BO349" s="665"/>
      <c r="BP349" s="652"/>
      <c r="BQ349" s="652"/>
      <c r="BR349" s="652"/>
      <c r="BS349" s="665"/>
      <c r="BT349" s="652"/>
      <c r="BU349" s="652"/>
      <c r="BV349" s="652"/>
      <c r="BW349" s="665"/>
      <c r="BX349" s="652"/>
      <c r="BY349" s="652"/>
      <c r="BZ349" s="652"/>
      <c r="CA349" s="665"/>
      <c r="CB349" s="652"/>
      <c r="CC349" s="652"/>
      <c r="CD349" s="652"/>
      <c r="CE349" s="665"/>
      <c r="CF349" s="652"/>
      <c r="CG349" s="652"/>
      <c r="CH349" s="652"/>
      <c r="CI349" s="665"/>
      <c r="CJ349" s="652"/>
      <c r="CK349" s="652"/>
      <c r="CL349" s="652"/>
      <c r="CM349" s="665"/>
      <c r="CN349" s="652"/>
      <c r="CO349" s="652"/>
      <c r="CP349" s="652"/>
      <c r="CQ349" s="665"/>
      <c r="CR349" s="652"/>
      <c r="CS349" s="652"/>
      <c r="CT349" s="661"/>
      <c r="CU349" s="470"/>
      <c r="CV349" s="470"/>
      <c r="CW349" s="470"/>
      <c r="CX349" s="470"/>
      <c r="CY349" s="470"/>
      <c r="CZ349" s="470"/>
      <c r="DA349" s="470"/>
      <c r="DB349" s="470"/>
      <c r="DC349" s="470"/>
      <c r="DD349" s="470"/>
      <c r="DE349" s="470"/>
      <c r="DF349" s="470"/>
    </row>
    <row r="350" spans="1:110" s="471" customFormat="1" x14ac:dyDescent="0.2">
      <c r="A350" s="542"/>
      <c r="B350" s="469"/>
      <c r="D350" s="466"/>
      <c r="E350" s="466"/>
      <c r="F350" s="466"/>
      <c r="G350" s="634"/>
      <c r="H350" s="466"/>
      <c r="I350" s="791"/>
      <c r="J350" s="791"/>
      <c r="K350" s="466"/>
      <c r="L350" s="466"/>
      <c r="M350" s="466"/>
      <c r="N350" s="466"/>
      <c r="O350" s="466"/>
      <c r="P350" s="466"/>
      <c r="Q350" s="533"/>
      <c r="R350" s="542"/>
      <c r="AS350" s="443"/>
      <c r="BF350" s="444"/>
      <c r="BG350" s="444"/>
      <c r="BH350" s="445"/>
      <c r="BI350" s="445"/>
      <c r="BJ350" s="443"/>
      <c r="BK350" s="773"/>
      <c r="BL350" s="446"/>
      <c r="BM350" s="470"/>
      <c r="BN350" s="652"/>
      <c r="BO350" s="665"/>
      <c r="BP350" s="652"/>
      <c r="BQ350" s="652"/>
      <c r="BR350" s="652"/>
      <c r="BS350" s="665"/>
      <c r="BT350" s="652"/>
      <c r="BU350" s="652"/>
      <c r="BV350" s="652"/>
      <c r="BW350" s="665"/>
      <c r="BX350" s="652"/>
      <c r="BY350" s="652"/>
      <c r="BZ350" s="652"/>
      <c r="CA350" s="665"/>
      <c r="CB350" s="652"/>
      <c r="CC350" s="652"/>
      <c r="CD350" s="652"/>
      <c r="CE350" s="665"/>
      <c r="CF350" s="652"/>
      <c r="CG350" s="652"/>
      <c r="CH350" s="652"/>
      <c r="CI350" s="665"/>
      <c r="CJ350" s="652"/>
      <c r="CK350" s="652"/>
      <c r="CL350" s="652"/>
      <c r="CM350" s="665"/>
      <c r="CN350" s="652"/>
      <c r="CO350" s="652"/>
      <c r="CP350" s="652"/>
      <c r="CQ350" s="665"/>
      <c r="CR350" s="652"/>
      <c r="CS350" s="652"/>
      <c r="CT350" s="661"/>
      <c r="CU350" s="470"/>
      <c r="CV350" s="470"/>
      <c r="CW350" s="470"/>
      <c r="CX350" s="470"/>
      <c r="CY350" s="470"/>
      <c r="CZ350" s="470"/>
      <c r="DA350" s="470"/>
      <c r="DB350" s="470"/>
      <c r="DC350" s="470"/>
      <c r="DD350" s="470"/>
      <c r="DE350" s="470"/>
      <c r="DF350" s="470"/>
    </row>
    <row r="351" spans="1:110" s="471" customFormat="1" x14ac:dyDescent="0.2">
      <c r="A351" s="542"/>
      <c r="B351" s="469"/>
      <c r="D351" s="466"/>
      <c r="E351" s="466"/>
      <c r="F351" s="466"/>
      <c r="G351" s="634"/>
      <c r="H351" s="466"/>
      <c r="I351" s="791"/>
      <c r="J351" s="791"/>
      <c r="K351" s="466"/>
      <c r="L351" s="466"/>
      <c r="M351" s="466"/>
      <c r="N351" s="466"/>
      <c r="O351" s="466"/>
      <c r="P351" s="466"/>
      <c r="Q351" s="533"/>
      <c r="R351" s="542"/>
      <c r="AS351" s="443"/>
      <c r="BF351" s="444"/>
      <c r="BG351" s="444"/>
      <c r="BH351" s="445"/>
      <c r="BI351" s="445"/>
      <c r="BJ351" s="443"/>
      <c r="BK351" s="773"/>
      <c r="BL351" s="446"/>
      <c r="BM351" s="470"/>
      <c r="BN351" s="652"/>
      <c r="BO351" s="665"/>
      <c r="BP351" s="652"/>
      <c r="BQ351" s="652"/>
      <c r="BR351" s="652"/>
      <c r="BS351" s="665"/>
      <c r="BT351" s="652"/>
      <c r="BU351" s="652"/>
      <c r="BV351" s="652"/>
      <c r="BW351" s="665"/>
      <c r="BX351" s="652"/>
      <c r="BY351" s="652"/>
      <c r="BZ351" s="652"/>
      <c r="CA351" s="665"/>
      <c r="CB351" s="652"/>
      <c r="CC351" s="652"/>
      <c r="CD351" s="652"/>
      <c r="CE351" s="665"/>
      <c r="CF351" s="652"/>
      <c r="CG351" s="652"/>
      <c r="CH351" s="652"/>
      <c r="CI351" s="665"/>
      <c r="CJ351" s="652"/>
      <c r="CK351" s="652"/>
      <c r="CL351" s="652"/>
      <c r="CM351" s="665"/>
      <c r="CN351" s="652"/>
      <c r="CO351" s="652"/>
      <c r="CP351" s="652"/>
      <c r="CQ351" s="665"/>
      <c r="CR351" s="652"/>
      <c r="CS351" s="652"/>
      <c r="CT351" s="661"/>
      <c r="CU351" s="470"/>
      <c r="CV351" s="470"/>
      <c r="CW351" s="470"/>
      <c r="CX351" s="470"/>
      <c r="CY351" s="470"/>
      <c r="CZ351" s="470"/>
      <c r="DA351" s="470"/>
      <c r="DB351" s="470"/>
      <c r="DC351" s="470"/>
      <c r="DD351" s="470"/>
      <c r="DE351" s="470"/>
      <c r="DF351" s="470"/>
    </row>
    <row r="352" spans="1:110" s="471" customFormat="1" x14ac:dyDescent="0.2">
      <c r="A352" s="542"/>
      <c r="B352" s="469"/>
      <c r="D352" s="466"/>
      <c r="E352" s="466"/>
      <c r="F352" s="466"/>
      <c r="G352" s="634"/>
      <c r="H352" s="466"/>
      <c r="I352" s="791"/>
      <c r="J352" s="791"/>
      <c r="K352" s="466"/>
      <c r="L352" s="466"/>
      <c r="M352" s="466"/>
      <c r="N352" s="466"/>
      <c r="O352" s="466"/>
      <c r="P352" s="466"/>
      <c r="Q352" s="533"/>
      <c r="R352" s="542"/>
      <c r="AS352" s="443"/>
      <c r="BF352" s="444"/>
      <c r="BG352" s="444"/>
      <c r="BH352" s="445"/>
      <c r="BI352" s="445"/>
      <c r="BJ352" s="443"/>
      <c r="BK352" s="773"/>
      <c r="BL352" s="446"/>
      <c r="BM352" s="470"/>
      <c r="BN352" s="652"/>
      <c r="BO352" s="665"/>
      <c r="BP352" s="652"/>
      <c r="BQ352" s="652"/>
      <c r="BR352" s="652"/>
      <c r="BS352" s="665"/>
      <c r="BT352" s="652"/>
      <c r="BU352" s="652"/>
      <c r="BV352" s="652"/>
      <c r="BW352" s="665"/>
      <c r="BX352" s="652"/>
      <c r="BY352" s="652"/>
      <c r="BZ352" s="652"/>
      <c r="CA352" s="665"/>
      <c r="CB352" s="652"/>
      <c r="CC352" s="652"/>
      <c r="CD352" s="652"/>
      <c r="CE352" s="665"/>
      <c r="CF352" s="652"/>
      <c r="CG352" s="652"/>
      <c r="CH352" s="652"/>
      <c r="CI352" s="665"/>
      <c r="CJ352" s="652"/>
      <c r="CK352" s="652"/>
      <c r="CL352" s="652"/>
      <c r="CM352" s="665"/>
      <c r="CN352" s="652"/>
      <c r="CO352" s="652"/>
      <c r="CP352" s="652"/>
      <c r="CQ352" s="665"/>
      <c r="CR352" s="652"/>
      <c r="CS352" s="652"/>
      <c r="CT352" s="661"/>
      <c r="CU352" s="470"/>
      <c r="CV352" s="470"/>
      <c r="CW352" s="470"/>
      <c r="CX352" s="470"/>
      <c r="CY352" s="470"/>
      <c r="CZ352" s="470"/>
      <c r="DA352" s="470"/>
      <c r="DB352" s="470"/>
      <c r="DC352" s="470"/>
      <c r="DD352" s="470"/>
      <c r="DE352" s="470"/>
      <c r="DF352" s="470"/>
    </row>
    <row r="353" spans="1:110" s="471" customFormat="1" x14ac:dyDescent="0.2">
      <c r="A353" s="542"/>
      <c r="B353" s="469"/>
      <c r="D353" s="466"/>
      <c r="E353" s="466"/>
      <c r="F353" s="466"/>
      <c r="G353" s="634"/>
      <c r="H353" s="466"/>
      <c r="I353" s="791"/>
      <c r="J353" s="791"/>
      <c r="K353" s="466"/>
      <c r="L353" s="466"/>
      <c r="M353" s="466"/>
      <c r="N353" s="466"/>
      <c r="O353" s="466"/>
      <c r="P353" s="466"/>
      <c r="Q353" s="533"/>
      <c r="R353" s="542"/>
      <c r="AS353" s="443"/>
      <c r="BF353" s="444"/>
      <c r="BG353" s="444"/>
      <c r="BH353" s="445"/>
      <c r="BI353" s="445"/>
      <c r="BJ353" s="443"/>
      <c r="BK353" s="773"/>
      <c r="BL353" s="446"/>
      <c r="BM353" s="470"/>
      <c r="BN353" s="652"/>
      <c r="BO353" s="665"/>
      <c r="BP353" s="652"/>
      <c r="BQ353" s="652"/>
      <c r="BR353" s="652"/>
      <c r="BS353" s="665"/>
      <c r="BT353" s="652"/>
      <c r="BU353" s="652"/>
      <c r="BV353" s="652"/>
      <c r="BW353" s="665"/>
      <c r="BX353" s="652"/>
      <c r="BY353" s="652"/>
      <c r="BZ353" s="652"/>
      <c r="CA353" s="665"/>
      <c r="CB353" s="652"/>
      <c r="CC353" s="652"/>
      <c r="CD353" s="652"/>
      <c r="CE353" s="665"/>
      <c r="CF353" s="652"/>
      <c r="CG353" s="652"/>
      <c r="CH353" s="652"/>
      <c r="CI353" s="665"/>
      <c r="CJ353" s="652"/>
      <c r="CK353" s="652"/>
      <c r="CL353" s="652"/>
      <c r="CM353" s="665"/>
      <c r="CN353" s="652"/>
      <c r="CO353" s="652"/>
      <c r="CP353" s="652"/>
      <c r="CQ353" s="665"/>
      <c r="CR353" s="652"/>
      <c r="CS353" s="652"/>
      <c r="CT353" s="661"/>
      <c r="CU353" s="470"/>
      <c r="CV353" s="470"/>
      <c r="CW353" s="470"/>
      <c r="CX353" s="470"/>
      <c r="CY353" s="470"/>
      <c r="CZ353" s="470"/>
      <c r="DA353" s="470"/>
      <c r="DB353" s="470"/>
      <c r="DC353" s="470"/>
      <c r="DD353" s="470"/>
      <c r="DE353" s="470"/>
      <c r="DF353" s="470"/>
    </row>
    <row r="354" spans="1:110" s="471" customFormat="1" x14ac:dyDescent="0.2">
      <c r="A354" s="542"/>
      <c r="B354" s="469"/>
      <c r="D354" s="466"/>
      <c r="E354" s="466"/>
      <c r="F354" s="466"/>
      <c r="G354" s="634"/>
      <c r="H354" s="466"/>
      <c r="I354" s="791"/>
      <c r="J354" s="791"/>
      <c r="K354" s="466"/>
      <c r="L354" s="466"/>
      <c r="M354" s="466"/>
      <c r="N354" s="466"/>
      <c r="O354" s="466"/>
      <c r="P354" s="466"/>
      <c r="Q354" s="533"/>
      <c r="R354" s="542"/>
      <c r="AS354" s="443"/>
      <c r="BF354" s="444"/>
      <c r="BG354" s="444"/>
      <c r="BH354" s="445"/>
      <c r="BI354" s="445"/>
      <c r="BJ354" s="443"/>
      <c r="BK354" s="773"/>
      <c r="BL354" s="446"/>
      <c r="BM354" s="470"/>
      <c r="BN354" s="652"/>
      <c r="BO354" s="665"/>
      <c r="BP354" s="652"/>
      <c r="BQ354" s="652"/>
      <c r="BR354" s="652"/>
      <c r="BS354" s="665"/>
      <c r="BT354" s="652"/>
      <c r="BU354" s="652"/>
      <c r="BV354" s="652"/>
      <c r="BW354" s="665"/>
      <c r="BX354" s="652"/>
      <c r="BY354" s="652"/>
      <c r="BZ354" s="652"/>
      <c r="CA354" s="665"/>
      <c r="CB354" s="652"/>
      <c r="CC354" s="652"/>
      <c r="CD354" s="652"/>
      <c r="CE354" s="665"/>
      <c r="CF354" s="652"/>
      <c r="CG354" s="652"/>
      <c r="CH354" s="652"/>
      <c r="CI354" s="665"/>
      <c r="CJ354" s="652"/>
      <c r="CK354" s="652"/>
      <c r="CL354" s="652"/>
      <c r="CM354" s="665"/>
      <c r="CN354" s="652"/>
      <c r="CO354" s="652"/>
      <c r="CP354" s="652"/>
      <c r="CQ354" s="665"/>
      <c r="CR354" s="652"/>
      <c r="CS354" s="652"/>
      <c r="CT354" s="661"/>
      <c r="CU354" s="470"/>
      <c r="CV354" s="470"/>
      <c r="CW354" s="470"/>
      <c r="CX354" s="470"/>
      <c r="CY354" s="470"/>
      <c r="CZ354" s="470"/>
      <c r="DA354" s="470"/>
      <c r="DB354" s="470"/>
      <c r="DC354" s="470"/>
      <c r="DD354" s="470"/>
      <c r="DE354" s="470"/>
      <c r="DF354" s="470"/>
    </row>
    <row r="355" spans="1:110" s="471" customFormat="1" x14ac:dyDescent="0.2">
      <c r="A355" s="542"/>
      <c r="B355" s="469"/>
      <c r="D355" s="466"/>
      <c r="E355" s="466"/>
      <c r="F355" s="466"/>
      <c r="G355" s="634"/>
      <c r="H355" s="466"/>
      <c r="I355" s="791"/>
      <c r="J355" s="791"/>
      <c r="K355" s="466"/>
      <c r="L355" s="466"/>
      <c r="M355" s="466"/>
      <c r="N355" s="466"/>
      <c r="O355" s="466"/>
      <c r="P355" s="466"/>
      <c r="Q355" s="533"/>
      <c r="R355" s="542"/>
      <c r="AS355" s="443"/>
      <c r="BF355" s="444"/>
      <c r="BG355" s="444"/>
      <c r="BH355" s="445"/>
      <c r="BI355" s="445"/>
      <c r="BJ355" s="443"/>
      <c r="BK355" s="773"/>
      <c r="BL355" s="446"/>
      <c r="BM355" s="470"/>
      <c r="BN355" s="652"/>
      <c r="BO355" s="665"/>
      <c r="BP355" s="652"/>
      <c r="BQ355" s="652"/>
      <c r="BR355" s="652"/>
      <c r="BS355" s="665"/>
      <c r="BT355" s="652"/>
      <c r="BU355" s="652"/>
      <c r="BV355" s="652"/>
      <c r="BW355" s="665"/>
      <c r="BX355" s="652"/>
      <c r="BY355" s="652"/>
      <c r="BZ355" s="652"/>
      <c r="CA355" s="665"/>
      <c r="CB355" s="652"/>
      <c r="CC355" s="652"/>
      <c r="CD355" s="652"/>
      <c r="CE355" s="665"/>
      <c r="CF355" s="652"/>
      <c r="CG355" s="652"/>
      <c r="CH355" s="652"/>
      <c r="CI355" s="665"/>
      <c r="CJ355" s="652"/>
      <c r="CK355" s="652"/>
      <c r="CL355" s="652"/>
      <c r="CM355" s="665"/>
      <c r="CN355" s="652"/>
      <c r="CO355" s="652"/>
      <c r="CP355" s="652"/>
      <c r="CQ355" s="665"/>
      <c r="CR355" s="652"/>
      <c r="CS355" s="652"/>
      <c r="CT355" s="661"/>
      <c r="CU355" s="470"/>
      <c r="CV355" s="470"/>
      <c r="CW355" s="470"/>
      <c r="CX355" s="470"/>
      <c r="CY355" s="470"/>
      <c r="CZ355" s="470"/>
      <c r="DA355" s="470"/>
      <c r="DB355" s="470"/>
      <c r="DC355" s="470"/>
      <c r="DD355" s="470"/>
      <c r="DE355" s="470"/>
      <c r="DF355" s="470"/>
    </row>
    <row r="356" spans="1:110" s="471" customFormat="1" x14ac:dyDescent="0.2">
      <c r="A356" s="542"/>
      <c r="B356" s="469"/>
      <c r="D356" s="466"/>
      <c r="E356" s="466"/>
      <c r="F356" s="466"/>
      <c r="G356" s="634"/>
      <c r="H356" s="466"/>
      <c r="I356" s="791"/>
      <c r="J356" s="791"/>
      <c r="K356" s="466"/>
      <c r="L356" s="466"/>
      <c r="M356" s="466"/>
      <c r="N356" s="466"/>
      <c r="O356" s="466"/>
      <c r="P356" s="466"/>
      <c r="Q356" s="533"/>
      <c r="R356" s="542"/>
      <c r="AS356" s="443"/>
      <c r="BF356" s="444"/>
      <c r="BG356" s="444"/>
      <c r="BH356" s="445"/>
      <c r="BI356" s="445"/>
      <c r="BJ356" s="443"/>
      <c r="BK356" s="773"/>
      <c r="BL356" s="446"/>
      <c r="BM356" s="470"/>
      <c r="BN356" s="652"/>
      <c r="BO356" s="665"/>
      <c r="BP356" s="652"/>
      <c r="BQ356" s="652"/>
      <c r="BR356" s="652"/>
      <c r="BS356" s="665"/>
      <c r="BT356" s="652"/>
      <c r="BU356" s="652"/>
      <c r="BV356" s="652"/>
      <c r="BW356" s="665"/>
      <c r="BX356" s="652"/>
      <c r="BY356" s="652"/>
      <c r="BZ356" s="652"/>
      <c r="CA356" s="665"/>
      <c r="CB356" s="652"/>
      <c r="CC356" s="652"/>
      <c r="CD356" s="652"/>
      <c r="CE356" s="665"/>
      <c r="CF356" s="652"/>
      <c r="CG356" s="652"/>
      <c r="CH356" s="652"/>
      <c r="CI356" s="665"/>
      <c r="CJ356" s="652"/>
      <c r="CK356" s="652"/>
      <c r="CL356" s="652"/>
      <c r="CM356" s="665"/>
      <c r="CN356" s="652"/>
      <c r="CO356" s="652"/>
      <c r="CP356" s="652"/>
      <c r="CQ356" s="665"/>
      <c r="CR356" s="652"/>
      <c r="CS356" s="652"/>
      <c r="CT356" s="661"/>
      <c r="CU356" s="470"/>
      <c r="CV356" s="470"/>
      <c r="CW356" s="470"/>
      <c r="CX356" s="470"/>
      <c r="CY356" s="470"/>
      <c r="CZ356" s="470"/>
      <c r="DA356" s="470"/>
      <c r="DB356" s="470"/>
      <c r="DC356" s="470"/>
      <c r="DD356" s="470"/>
      <c r="DE356" s="470"/>
      <c r="DF356" s="470"/>
    </row>
    <row r="357" spans="1:110" s="471" customFormat="1" x14ac:dyDescent="0.2">
      <c r="A357" s="542"/>
      <c r="B357" s="469"/>
      <c r="D357" s="466"/>
      <c r="E357" s="466"/>
      <c r="F357" s="466"/>
      <c r="G357" s="634"/>
      <c r="H357" s="466"/>
      <c r="I357" s="791"/>
      <c r="J357" s="791"/>
      <c r="K357" s="466"/>
      <c r="L357" s="466"/>
      <c r="M357" s="466"/>
      <c r="N357" s="466"/>
      <c r="O357" s="466"/>
      <c r="P357" s="466"/>
      <c r="Q357" s="533"/>
      <c r="R357" s="542"/>
      <c r="AS357" s="443"/>
      <c r="BF357" s="444"/>
      <c r="BG357" s="444"/>
      <c r="BH357" s="445"/>
      <c r="BI357" s="445"/>
      <c r="BJ357" s="443"/>
      <c r="BK357" s="773"/>
      <c r="BL357" s="446"/>
      <c r="BM357" s="470"/>
      <c r="BN357" s="652"/>
      <c r="BO357" s="665"/>
      <c r="BP357" s="652"/>
      <c r="BQ357" s="652"/>
      <c r="BR357" s="652"/>
      <c r="BS357" s="665"/>
      <c r="BT357" s="652"/>
      <c r="BU357" s="652"/>
      <c r="BV357" s="652"/>
      <c r="BW357" s="665"/>
      <c r="BX357" s="652"/>
      <c r="BY357" s="652"/>
      <c r="BZ357" s="652"/>
      <c r="CA357" s="665"/>
      <c r="CB357" s="652"/>
      <c r="CC357" s="652"/>
      <c r="CD357" s="652"/>
      <c r="CE357" s="665"/>
      <c r="CF357" s="652"/>
      <c r="CG357" s="652"/>
      <c r="CH357" s="652"/>
      <c r="CI357" s="665"/>
      <c r="CJ357" s="652"/>
      <c r="CK357" s="652"/>
      <c r="CL357" s="652"/>
      <c r="CM357" s="665"/>
      <c r="CN357" s="652"/>
      <c r="CO357" s="652"/>
      <c r="CP357" s="652"/>
      <c r="CQ357" s="665"/>
      <c r="CR357" s="652"/>
      <c r="CS357" s="652"/>
      <c r="CT357" s="661"/>
      <c r="CU357" s="470"/>
      <c r="CV357" s="470"/>
      <c r="CW357" s="470"/>
      <c r="CX357" s="470"/>
      <c r="CY357" s="470"/>
      <c r="CZ357" s="470"/>
      <c r="DA357" s="470"/>
      <c r="DB357" s="470"/>
      <c r="DC357" s="470"/>
      <c r="DD357" s="470"/>
      <c r="DE357" s="470"/>
      <c r="DF357" s="470"/>
    </row>
    <row r="358" spans="1:110" s="471" customFormat="1" x14ac:dyDescent="0.2">
      <c r="A358" s="542"/>
      <c r="B358" s="469"/>
      <c r="D358" s="466"/>
      <c r="E358" s="466"/>
      <c r="F358" s="466"/>
      <c r="G358" s="634"/>
      <c r="H358" s="466"/>
      <c r="I358" s="791"/>
      <c r="J358" s="791"/>
      <c r="K358" s="466"/>
      <c r="L358" s="466"/>
      <c r="M358" s="466"/>
      <c r="N358" s="466"/>
      <c r="O358" s="466"/>
      <c r="P358" s="466"/>
      <c r="Q358" s="533"/>
      <c r="R358" s="542"/>
      <c r="AS358" s="443"/>
      <c r="BF358" s="444"/>
      <c r="BG358" s="444"/>
      <c r="BH358" s="445"/>
      <c r="BI358" s="445"/>
      <c r="BJ358" s="443"/>
      <c r="BK358" s="773"/>
      <c r="BL358" s="446"/>
      <c r="BM358" s="470"/>
      <c r="BN358" s="652"/>
      <c r="BO358" s="665"/>
      <c r="BP358" s="652"/>
      <c r="BQ358" s="652"/>
      <c r="BR358" s="652"/>
      <c r="BS358" s="665"/>
      <c r="BT358" s="652"/>
      <c r="BU358" s="652"/>
      <c r="BV358" s="652"/>
      <c r="BW358" s="665"/>
      <c r="BX358" s="652"/>
      <c r="BY358" s="652"/>
      <c r="BZ358" s="652"/>
      <c r="CA358" s="665"/>
      <c r="CB358" s="652"/>
      <c r="CC358" s="652"/>
      <c r="CD358" s="652"/>
      <c r="CE358" s="665"/>
      <c r="CF358" s="652"/>
      <c r="CG358" s="652"/>
      <c r="CH358" s="652"/>
      <c r="CI358" s="665"/>
      <c r="CJ358" s="652"/>
      <c r="CK358" s="652"/>
      <c r="CL358" s="652"/>
      <c r="CM358" s="665"/>
      <c r="CN358" s="652"/>
      <c r="CO358" s="652"/>
      <c r="CP358" s="652"/>
      <c r="CQ358" s="665"/>
      <c r="CR358" s="652"/>
      <c r="CS358" s="652"/>
      <c r="CT358" s="661"/>
      <c r="CU358" s="470"/>
      <c r="CV358" s="470"/>
      <c r="CW358" s="470"/>
      <c r="CX358" s="470"/>
      <c r="CY358" s="470"/>
      <c r="CZ358" s="470"/>
      <c r="DA358" s="470"/>
      <c r="DB358" s="470"/>
      <c r="DC358" s="470"/>
      <c r="DD358" s="470"/>
      <c r="DE358" s="470"/>
      <c r="DF358" s="470"/>
    </row>
    <row r="359" spans="1:110" s="471" customFormat="1" x14ac:dyDescent="0.2">
      <c r="A359" s="542"/>
      <c r="B359" s="469"/>
      <c r="D359" s="466"/>
      <c r="E359" s="466"/>
      <c r="F359" s="466"/>
      <c r="G359" s="634"/>
      <c r="H359" s="466"/>
      <c r="I359" s="791"/>
      <c r="J359" s="791"/>
      <c r="K359" s="466"/>
      <c r="L359" s="466"/>
      <c r="M359" s="466"/>
      <c r="N359" s="466"/>
      <c r="O359" s="466"/>
      <c r="P359" s="466"/>
      <c r="Q359" s="533"/>
      <c r="R359" s="542"/>
      <c r="AS359" s="443"/>
      <c r="BF359" s="444"/>
      <c r="BG359" s="444"/>
      <c r="BH359" s="445"/>
      <c r="BI359" s="445"/>
      <c r="BJ359" s="443"/>
      <c r="BK359" s="773"/>
      <c r="BL359" s="446"/>
      <c r="BM359" s="470"/>
      <c r="BN359" s="652"/>
      <c r="BO359" s="665"/>
      <c r="BP359" s="652"/>
      <c r="BQ359" s="652"/>
      <c r="BR359" s="652"/>
      <c r="BS359" s="665"/>
      <c r="BT359" s="652"/>
      <c r="BU359" s="652"/>
      <c r="BV359" s="652"/>
      <c r="BW359" s="665"/>
      <c r="BX359" s="652"/>
      <c r="BY359" s="652"/>
      <c r="BZ359" s="652"/>
      <c r="CA359" s="665"/>
      <c r="CB359" s="652"/>
      <c r="CC359" s="652"/>
      <c r="CD359" s="652"/>
      <c r="CE359" s="665"/>
      <c r="CF359" s="652"/>
      <c r="CG359" s="652"/>
      <c r="CH359" s="652"/>
      <c r="CI359" s="665"/>
      <c r="CJ359" s="652"/>
      <c r="CK359" s="652"/>
      <c r="CL359" s="652"/>
      <c r="CM359" s="665"/>
      <c r="CN359" s="652"/>
      <c r="CO359" s="652"/>
      <c r="CP359" s="652"/>
      <c r="CQ359" s="665"/>
      <c r="CR359" s="652"/>
      <c r="CS359" s="652"/>
      <c r="CT359" s="661"/>
      <c r="CU359" s="470"/>
      <c r="CV359" s="470"/>
      <c r="CW359" s="470"/>
      <c r="CX359" s="470"/>
      <c r="CY359" s="470"/>
      <c r="CZ359" s="470"/>
      <c r="DA359" s="470"/>
      <c r="DB359" s="470"/>
      <c r="DC359" s="470"/>
      <c r="DD359" s="470"/>
      <c r="DE359" s="470"/>
      <c r="DF359" s="470"/>
    </row>
    <row r="360" spans="1:110" s="471" customFormat="1" x14ac:dyDescent="0.2">
      <c r="A360" s="542"/>
      <c r="B360" s="469"/>
      <c r="D360" s="466"/>
      <c r="E360" s="466"/>
      <c r="F360" s="466"/>
      <c r="G360" s="634"/>
      <c r="H360" s="466"/>
      <c r="I360" s="791"/>
      <c r="J360" s="791"/>
      <c r="K360" s="466"/>
      <c r="L360" s="466"/>
      <c r="M360" s="466"/>
      <c r="N360" s="466"/>
      <c r="O360" s="466"/>
      <c r="P360" s="466"/>
      <c r="Q360" s="533"/>
      <c r="R360" s="542"/>
      <c r="AS360" s="443"/>
      <c r="BF360" s="444"/>
      <c r="BG360" s="444"/>
      <c r="BH360" s="445"/>
      <c r="BI360" s="445"/>
      <c r="BJ360" s="443"/>
      <c r="BK360" s="773"/>
      <c r="BL360" s="446"/>
      <c r="BM360" s="470"/>
      <c r="BN360" s="652"/>
      <c r="BO360" s="665"/>
      <c r="BP360" s="652"/>
      <c r="BQ360" s="652"/>
      <c r="BR360" s="652"/>
      <c r="BS360" s="665"/>
      <c r="BT360" s="652"/>
      <c r="BU360" s="652"/>
      <c r="BV360" s="652"/>
      <c r="BW360" s="665"/>
      <c r="BX360" s="652"/>
      <c r="BY360" s="652"/>
      <c r="BZ360" s="652"/>
      <c r="CA360" s="665"/>
      <c r="CB360" s="652"/>
      <c r="CC360" s="652"/>
      <c r="CD360" s="652"/>
      <c r="CE360" s="665"/>
      <c r="CF360" s="652"/>
      <c r="CG360" s="652"/>
      <c r="CH360" s="652"/>
      <c r="CI360" s="665"/>
      <c r="CJ360" s="652"/>
      <c r="CK360" s="652"/>
      <c r="CL360" s="652"/>
      <c r="CM360" s="665"/>
      <c r="CN360" s="652"/>
      <c r="CO360" s="652"/>
      <c r="CP360" s="652"/>
      <c r="CQ360" s="665"/>
      <c r="CR360" s="652"/>
      <c r="CS360" s="652"/>
      <c r="CT360" s="661"/>
      <c r="CU360" s="470"/>
      <c r="CV360" s="470"/>
      <c r="CW360" s="470"/>
      <c r="CX360" s="470"/>
      <c r="CY360" s="470"/>
      <c r="CZ360" s="470"/>
      <c r="DA360" s="470"/>
      <c r="DB360" s="470"/>
      <c r="DC360" s="470"/>
      <c r="DD360" s="470"/>
      <c r="DE360" s="470"/>
      <c r="DF360" s="470"/>
    </row>
    <row r="361" spans="1:110" s="471" customFormat="1" x14ac:dyDescent="0.2">
      <c r="A361" s="542"/>
      <c r="B361" s="469"/>
      <c r="D361" s="466"/>
      <c r="E361" s="466"/>
      <c r="F361" s="466"/>
      <c r="G361" s="634"/>
      <c r="H361" s="466"/>
      <c r="I361" s="791"/>
      <c r="J361" s="791"/>
      <c r="K361" s="466"/>
      <c r="L361" s="466"/>
      <c r="M361" s="466"/>
      <c r="N361" s="466"/>
      <c r="O361" s="466"/>
      <c r="P361" s="466"/>
      <c r="Q361" s="533"/>
      <c r="R361" s="542"/>
      <c r="AS361" s="443"/>
      <c r="BF361" s="444"/>
      <c r="BG361" s="444"/>
      <c r="BH361" s="445"/>
      <c r="BI361" s="445"/>
      <c r="BJ361" s="443"/>
      <c r="BK361" s="773"/>
      <c r="BL361" s="446"/>
      <c r="BM361" s="470"/>
      <c r="BN361" s="652"/>
      <c r="BO361" s="665"/>
      <c r="BP361" s="652"/>
      <c r="BQ361" s="652"/>
      <c r="BR361" s="652"/>
      <c r="BS361" s="665"/>
      <c r="BT361" s="652"/>
      <c r="BU361" s="652"/>
      <c r="BV361" s="652"/>
      <c r="BW361" s="665"/>
      <c r="BX361" s="652"/>
      <c r="BY361" s="652"/>
      <c r="BZ361" s="652"/>
      <c r="CA361" s="665"/>
      <c r="CB361" s="652"/>
      <c r="CC361" s="652"/>
      <c r="CD361" s="652"/>
      <c r="CE361" s="665"/>
      <c r="CF361" s="652"/>
      <c r="CG361" s="652"/>
      <c r="CH361" s="652"/>
      <c r="CI361" s="665"/>
      <c r="CJ361" s="652"/>
      <c r="CK361" s="652"/>
      <c r="CL361" s="652"/>
      <c r="CM361" s="665"/>
      <c r="CN361" s="652"/>
      <c r="CO361" s="652"/>
      <c r="CP361" s="652"/>
      <c r="CQ361" s="665"/>
      <c r="CR361" s="652"/>
      <c r="CS361" s="652"/>
      <c r="CT361" s="661"/>
      <c r="CU361" s="470"/>
      <c r="CV361" s="470"/>
      <c r="CW361" s="470"/>
      <c r="CX361" s="470"/>
      <c r="CY361" s="470"/>
      <c r="CZ361" s="470"/>
      <c r="DA361" s="470"/>
      <c r="DB361" s="470"/>
      <c r="DC361" s="470"/>
      <c r="DD361" s="470"/>
      <c r="DE361" s="470"/>
      <c r="DF361" s="470"/>
    </row>
    <row r="362" spans="1:110" s="471" customFormat="1" x14ac:dyDescent="0.2">
      <c r="A362" s="542"/>
      <c r="B362" s="469"/>
      <c r="D362" s="466"/>
      <c r="E362" s="466"/>
      <c r="F362" s="466"/>
      <c r="G362" s="634"/>
      <c r="H362" s="466"/>
      <c r="I362" s="791"/>
      <c r="J362" s="791"/>
      <c r="K362" s="466"/>
      <c r="L362" s="466"/>
      <c r="M362" s="466"/>
      <c r="N362" s="466"/>
      <c r="O362" s="466"/>
      <c r="P362" s="466"/>
      <c r="Q362" s="533"/>
      <c r="R362" s="542"/>
      <c r="AS362" s="443"/>
      <c r="BF362" s="444"/>
      <c r="BG362" s="444"/>
      <c r="BH362" s="445"/>
      <c r="BI362" s="445"/>
      <c r="BJ362" s="443"/>
      <c r="BK362" s="773"/>
      <c r="BL362" s="446"/>
      <c r="BM362" s="470"/>
      <c r="BN362" s="652"/>
      <c r="BO362" s="665"/>
      <c r="BP362" s="652"/>
      <c r="BQ362" s="652"/>
      <c r="BR362" s="652"/>
      <c r="BS362" s="665"/>
      <c r="BT362" s="652"/>
      <c r="BU362" s="652"/>
      <c r="BV362" s="652"/>
      <c r="BW362" s="665"/>
      <c r="BX362" s="652"/>
      <c r="BY362" s="652"/>
      <c r="BZ362" s="652"/>
      <c r="CA362" s="665"/>
      <c r="CB362" s="652"/>
      <c r="CC362" s="652"/>
      <c r="CD362" s="652"/>
      <c r="CE362" s="665"/>
      <c r="CF362" s="652"/>
      <c r="CG362" s="652"/>
      <c r="CH362" s="652"/>
      <c r="CI362" s="665"/>
      <c r="CJ362" s="652"/>
      <c r="CK362" s="652"/>
      <c r="CL362" s="652"/>
      <c r="CM362" s="665"/>
      <c r="CN362" s="652"/>
      <c r="CO362" s="652"/>
      <c r="CP362" s="652"/>
      <c r="CQ362" s="665"/>
      <c r="CR362" s="652"/>
      <c r="CS362" s="652"/>
      <c r="CT362" s="661"/>
      <c r="CU362" s="470"/>
      <c r="CV362" s="470"/>
      <c r="CW362" s="470"/>
      <c r="CX362" s="470"/>
      <c r="CY362" s="470"/>
      <c r="CZ362" s="470"/>
      <c r="DA362" s="470"/>
      <c r="DB362" s="470"/>
      <c r="DC362" s="470"/>
      <c r="DD362" s="470"/>
      <c r="DE362" s="470"/>
      <c r="DF362" s="470"/>
    </row>
    <row r="363" spans="1:110" s="471" customFormat="1" x14ac:dyDescent="0.2">
      <c r="A363" s="542"/>
      <c r="B363" s="469"/>
      <c r="D363" s="466"/>
      <c r="E363" s="466"/>
      <c r="F363" s="466"/>
      <c r="G363" s="634"/>
      <c r="H363" s="466"/>
      <c r="I363" s="791"/>
      <c r="J363" s="791"/>
      <c r="K363" s="466"/>
      <c r="L363" s="466"/>
      <c r="M363" s="466"/>
      <c r="N363" s="466"/>
      <c r="O363" s="466"/>
      <c r="P363" s="466"/>
      <c r="Q363" s="533"/>
      <c r="R363" s="542"/>
      <c r="AS363" s="443"/>
      <c r="BF363" s="444"/>
      <c r="BG363" s="444"/>
      <c r="BH363" s="445"/>
      <c r="BI363" s="445"/>
      <c r="BJ363" s="443"/>
      <c r="BK363" s="773"/>
      <c r="BL363" s="446"/>
      <c r="BM363" s="470"/>
      <c r="BN363" s="652"/>
      <c r="BO363" s="665"/>
      <c r="BP363" s="652"/>
      <c r="BQ363" s="652"/>
      <c r="BR363" s="652"/>
      <c r="BS363" s="665"/>
      <c r="BT363" s="652"/>
      <c r="BU363" s="652"/>
      <c r="BV363" s="652"/>
      <c r="BW363" s="665"/>
      <c r="BX363" s="652"/>
      <c r="BY363" s="652"/>
      <c r="BZ363" s="652"/>
      <c r="CA363" s="665"/>
      <c r="CB363" s="652"/>
      <c r="CC363" s="652"/>
      <c r="CD363" s="652"/>
      <c r="CE363" s="665"/>
      <c r="CF363" s="652"/>
      <c r="CG363" s="652"/>
      <c r="CH363" s="652"/>
      <c r="CI363" s="665"/>
      <c r="CJ363" s="652"/>
      <c r="CK363" s="652"/>
      <c r="CL363" s="652"/>
      <c r="CM363" s="665"/>
      <c r="CN363" s="652"/>
      <c r="CO363" s="652"/>
      <c r="CP363" s="652"/>
      <c r="CQ363" s="665"/>
      <c r="CR363" s="652"/>
      <c r="CS363" s="652"/>
      <c r="CT363" s="661"/>
      <c r="CU363" s="470"/>
      <c r="CV363" s="470"/>
      <c r="CW363" s="470"/>
      <c r="CX363" s="470"/>
      <c r="CY363" s="470"/>
      <c r="CZ363" s="470"/>
      <c r="DA363" s="470"/>
      <c r="DB363" s="470"/>
      <c r="DC363" s="470"/>
      <c r="DD363" s="470"/>
      <c r="DE363" s="470"/>
      <c r="DF363" s="470"/>
    </row>
    <row r="364" spans="1:110" s="471" customFormat="1" x14ac:dyDescent="0.2">
      <c r="A364" s="542"/>
      <c r="B364" s="469"/>
      <c r="D364" s="466"/>
      <c r="E364" s="466"/>
      <c r="F364" s="466"/>
      <c r="G364" s="634"/>
      <c r="H364" s="466"/>
      <c r="I364" s="791"/>
      <c r="J364" s="791"/>
      <c r="K364" s="466"/>
      <c r="L364" s="466"/>
      <c r="M364" s="466"/>
      <c r="N364" s="466"/>
      <c r="O364" s="466"/>
      <c r="P364" s="466"/>
      <c r="Q364" s="533"/>
      <c r="R364" s="542"/>
      <c r="AS364" s="443"/>
      <c r="BF364" s="444"/>
      <c r="BG364" s="444"/>
      <c r="BH364" s="445"/>
      <c r="BI364" s="445"/>
      <c r="BJ364" s="443"/>
      <c r="BK364" s="773"/>
      <c r="BL364" s="446"/>
      <c r="BM364" s="470"/>
      <c r="BN364" s="652"/>
      <c r="BO364" s="665"/>
      <c r="BP364" s="652"/>
      <c r="BQ364" s="652"/>
      <c r="BR364" s="652"/>
      <c r="BS364" s="665"/>
      <c r="BT364" s="652"/>
      <c r="BU364" s="652"/>
      <c r="BV364" s="652"/>
      <c r="BW364" s="665"/>
      <c r="BX364" s="652"/>
      <c r="BY364" s="652"/>
      <c r="BZ364" s="652"/>
      <c r="CA364" s="665"/>
      <c r="CB364" s="652"/>
      <c r="CC364" s="652"/>
      <c r="CD364" s="652"/>
      <c r="CE364" s="665"/>
      <c r="CF364" s="652"/>
      <c r="CG364" s="652"/>
      <c r="CH364" s="652"/>
      <c r="CI364" s="665"/>
      <c r="CJ364" s="652"/>
      <c r="CK364" s="652"/>
      <c r="CL364" s="652"/>
      <c r="CM364" s="665"/>
      <c r="CN364" s="652"/>
      <c r="CO364" s="652"/>
      <c r="CP364" s="652"/>
      <c r="CQ364" s="665"/>
      <c r="CR364" s="652"/>
      <c r="CS364" s="652"/>
      <c r="CT364" s="661"/>
      <c r="CU364" s="470"/>
      <c r="CV364" s="470"/>
      <c r="CW364" s="470"/>
      <c r="CX364" s="470"/>
      <c r="CY364" s="470"/>
      <c r="CZ364" s="470"/>
      <c r="DA364" s="470"/>
      <c r="DB364" s="470"/>
      <c r="DC364" s="470"/>
      <c r="DD364" s="470"/>
      <c r="DE364" s="470"/>
      <c r="DF364" s="470"/>
    </row>
    <row r="365" spans="1:110" s="471" customFormat="1" x14ac:dyDescent="0.2">
      <c r="A365" s="542"/>
      <c r="B365" s="469"/>
      <c r="D365" s="466"/>
      <c r="E365" s="466"/>
      <c r="F365" s="466"/>
      <c r="G365" s="634"/>
      <c r="H365" s="466"/>
      <c r="I365" s="791"/>
      <c r="J365" s="791"/>
      <c r="K365" s="466"/>
      <c r="L365" s="466"/>
      <c r="M365" s="466"/>
      <c r="N365" s="466"/>
      <c r="O365" s="466"/>
      <c r="P365" s="466"/>
      <c r="Q365" s="533"/>
      <c r="R365" s="542"/>
      <c r="AS365" s="443"/>
      <c r="BF365" s="444"/>
      <c r="BG365" s="444"/>
      <c r="BH365" s="445"/>
      <c r="BI365" s="445"/>
      <c r="BJ365" s="443"/>
      <c r="BK365" s="773"/>
      <c r="BL365" s="446"/>
      <c r="BM365" s="470"/>
      <c r="BN365" s="652"/>
      <c r="BO365" s="665"/>
      <c r="BP365" s="652"/>
      <c r="BQ365" s="652"/>
      <c r="BR365" s="652"/>
      <c r="BS365" s="665"/>
      <c r="BT365" s="652"/>
      <c r="BU365" s="652"/>
      <c r="BV365" s="652"/>
      <c r="BW365" s="665"/>
      <c r="BX365" s="652"/>
      <c r="BY365" s="652"/>
      <c r="BZ365" s="652"/>
      <c r="CA365" s="665"/>
      <c r="CB365" s="652"/>
      <c r="CC365" s="652"/>
      <c r="CD365" s="652"/>
      <c r="CE365" s="665"/>
      <c r="CF365" s="652"/>
      <c r="CG365" s="652"/>
      <c r="CH365" s="652"/>
      <c r="CI365" s="665"/>
      <c r="CJ365" s="652"/>
      <c r="CK365" s="652"/>
      <c r="CL365" s="652"/>
      <c r="CM365" s="665"/>
      <c r="CN365" s="652"/>
      <c r="CO365" s="652"/>
      <c r="CP365" s="652"/>
      <c r="CQ365" s="665"/>
      <c r="CR365" s="652"/>
      <c r="CS365" s="652"/>
      <c r="CT365" s="661"/>
      <c r="CU365" s="470"/>
      <c r="CV365" s="470"/>
      <c r="CW365" s="470"/>
      <c r="CX365" s="470"/>
      <c r="CY365" s="470"/>
      <c r="CZ365" s="470"/>
      <c r="DA365" s="470"/>
      <c r="DB365" s="470"/>
      <c r="DC365" s="470"/>
      <c r="DD365" s="470"/>
      <c r="DE365" s="470"/>
      <c r="DF365" s="470"/>
    </row>
    <row r="366" spans="1:110" s="471" customFormat="1" x14ac:dyDescent="0.2">
      <c r="A366" s="542"/>
      <c r="B366" s="469"/>
      <c r="D366" s="466"/>
      <c r="E366" s="466"/>
      <c r="F366" s="466"/>
      <c r="G366" s="634"/>
      <c r="H366" s="466"/>
      <c r="I366" s="791"/>
      <c r="J366" s="791"/>
      <c r="K366" s="466"/>
      <c r="L366" s="466"/>
      <c r="M366" s="466"/>
      <c r="N366" s="466"/>
      <c r="O366" s="466"/>
      <c r="P366" s="466"/>
      <c r="Q366" s="533"/>
      <c r="R366" s="542"/>
      <c r="AS366" s="443"/>
      <c r="BF366" s="444"/>
      <c r="BG366" s="444"/>
      <c r="BH366" s="445"/>
      <c r="BI366" s="445"/>
      <c r="BJ366" s="443"/>
      <c r="BK366" s="773"/>
      <c r="BL366" s="446"/>
      <c r="BM366" s="470"/>
      <c r="BN366" s="652"/>
      <c r="BO366" s="665"/>
      <c r="BP366" s="652"/>
      <c r="BQ366" s="652"/>
      <c r="BR366" s="652"/>
      <c r="BS366" s="665"/>
      <c r="BT366" s="652"/>
      <c r="BU366" s="652"/>
      <c r="BV366" s="652"/>
      <c r="BW366" s="665"/>
      <c r="BX366" s="652"/>
      <c r="BY366" s="652"/>
      <c r="BZ366" s="652"/>
      <c r="CA366" s="665"/>
      <c r="CB366" s="652"/>
      <c r="CC366" s="652"/>
      <c r="CD366" s="652"/>
      <c r="CE366" s="665"/>
      <c r="CF366" s="652"/>
      <c r="CG366" s="652"/>
      <c r="CH366" s="652"/>
      <c r="CI366" s="665"/>
      <c r="CJ366" s="652"/>
      <c r="CK366" s="652"/>
      <c r="CL366" s="652"/>
      <c r="CM366" s="665"/>
      <c r="CN366" s="652"/>
      <c r="CO366" s="652"/>
      <c r="CP366" s="652"/>
      <c r="CQ366" s="665"/>
      <c r="CR366" s="652"/>
      <c r="CS366" s="652"/>
      <c r="CT366" s="661"/>
      <c r="CU366" s="470"/>
      <c r="CV366" s="470"/>
      <c r="CW366" s="470"/>
      <c r="CX366" s="470"/>
      <c r="CY366" s="470"/>
      <c r="CZ366" s="470"/>
      <c r="DA366" s="470"/>
      <c r="DB366" s="470"/>
      <c r="DC366" s="470"/>
      <c r="DD366" s="470"/>
      <c r="DE366" s="470"/>
      <c r="DF366" s="470"/>
    </row>
    <row r="367" spans="1:110" s="471" customFormat="1" x14ac:dyDescent="0.2">
      <c r="A367" s="542"/>
      <c r="B367" s="469"/>
      <c r="D367" s="466"/>
      <c r="E367" s="466"/>
      <c r="F367" s="466"/>
      <c r="G367" s="634"/>
      <c r="H367" s="466"/>
      <c r="I367" s="791"/>
      <c r="J367" s="791"/>
      <c r="K367" s="466"/>
      <c r="L367" s="466"/>
      <c r="M367" s="466"/>
      <c r="N367" s="466"/>
      <c r="O367" s="466"/>
      <c r="P367" s="466"/>
      <c r="Q367" s="533"/>
      <c r="R367" s="542"/>
      <c r="AS367" s="443"/>
      <c r="BF367" s="444"/>
      <c r="BG367" s="444"/>
      <c r="BH367" s="445"/>
      <c r="BI367" s="445"/>
      <c r="BJ367" s="443"/>
      <c r="BK367" s="773"/>
      <c r="BL367" s="446"/>
      <c r="BM367" s="470"/>
      <c r="BN367" s="652"/>
      <c r="BO367" s="665"/>
      <c r="BP367" s="652"/>
      <c r="BQ367" s="652"/>
      <c r="BR367" s="652"/>
      <c r="BS367" s="665"/>
      <c r="BT367" s="652"/>
      <c r="BU367" s="652"/>
      <c r="BV367" s="652"/>
      <c r="BW367" s="665"/>
      <c r="BX367" s="652"/>
      <c r="BY367" s="652"/>
      <c r="BZ367" s="652"/>
      <c r="CA367" s="665"/>
      <c r="CB367" s="652"/>
      <c r="CC367" s="652"/>
      <c r="CD367" s="652"/>
      <c r="CE367" s="665"/>
      <c r="CF367" s="652"/>
      <c r="CG367" s="652"/>
      <c r="CH367" s="652"/>
      <c r="CI367" s="665"/>
      <c r="CJ367" s="652"/>
      <c r="CK367" s="652"/>
      <c r="CL367" s="652"/>
      <c r="CM367" s="665"/>
      <c r="CN367" s="652"/>
      <c r="CO367" s="652"/>
      <c r="CP367" s="652"/>
      <c r="CQ367" s="665"/>
      <c r="CR367" s="652"/>
      <c r="CS367" s="652"/>
      <c r="CT367" s="661"/>
      <c r="CU367" s="470"/>
      <c r="CV367" s="470"/>
      <c r="CW367" s="470"/>
      <c r="CX367" s="470"/>
      <c r="CY367" s="470"/>
      <c r="CZ367" s="470"/>
      <c r="DA367" s="470"/>
      <c r="DB367" s="470"/>
      <c r="DC367" s="470"/>
      <c r="DD367" s="470"/>
      <c r="DE367" s="470"/>
      <c r="DF367" s="470"/>
    </row>
    <row r="368" spans="1:110" s="471" customFormat="1" x14ac:dyDescent="0.2">
      <c r="A368" s="542"/>
      <c r="B368" s="469"/>
      <c r="D368" s="466"/>
      <c r="E368" s="466"/>
      <c r="F368" s="466"/>
      <c r="G368" s="634"/>
      <c r="H368" s="466"/>
      <c r="I368" s="791"/>
      <c r="J368" s="791"/>
      <c r="K368" s="466"/>
      <c r="L368" s="466"/>
      <c r="M368" s="466"/>
      <c r="N368" s="466"/>
      <c r="O368" s="466"/>
      <c r="P368" s="466"/>
      <c r="Q368" s="533"/>
      <c r="R368" s="542"/>
      <c r="AS368" s="443"/>
      <c r="BF368" s="444"/>
      <c r="BG368" s="444"/>
      <c r="BH368" s="445"/>
      <c r="BI368" s="445"/>
      <c r="BJ368" s="443"/>
      <c r="BK368" s="773"/>
      <c r="BL368" s="446"/>
      <c r="BM368" s="470"/>
      <c r="BN368" s="652"/>
      <c r="BO368" s="665"/>
      <c r="BP368" s="652"/>
      <c r="BQ368" s="652"/>
      <c r="BR368" s="652"/>
      <c r="BS368" s="665"/>
      <c r="BT368" s="652"/>
      <c r="BU368" s="652"/>
      <c r="BV368" s="652"/>
      <c r="BW368" s="665"/>
      <c r="BX368" s="652"/>
      <c r="BY368" s="652"/>
      <c r="BZ368" s="652"/>
      <c r="CA368" s="665"/>
      <c r="CB368" s="652"/>
      <c r="CC368" s="652"/>
      <c r="CD368" s="652"/>
      <c r="CE368" s="665"/>
      <c r="CF368" s="652"/>
      <c r="CG368" s="652"/>
      <c r="CH368" s="652"/>
      <c r="CI368" s="665"/>
      <c r="CJ368" s="652"/>
      <c r="CK368" s="652"/>
      <c r="CL368" s="652"/>
      <c r="CM368" s="665"/>
      <c r="CN368" s="652"/>
      <c r="CO368" s="652"/>
      <c r="CP368" s="652"/>
      <c r="CQ368" s="665"/>
      <c r="CR368" s="652"/>
      <c r="CS368" s="652"/>
      <c r="CT368" s="661"/>
      <c r="CU368" s="470"/>
      <c r="CV368" s="470"/>
      <c r="CW368" s="470"/>
      <c r="CX368" s="470"/>
      <c r="CY368" s="470"/>
      <c r="CZ368" s="470"/>
      <c r="DA368" s="470"/>
      <c r="DB368" s="470"/>
      <c r="DC368" s="470"/>
      <c r="DD368" s="470"/>
      <c r="DE368" s="470"/>
      <c r="DF368" s="470"/>
    </row>
    <row r="369" spans="1:110" s="471" customFormat="1" x14ac:dyDescent="0.2">
      <c r="A369" s="542"/>
      <c r="B369" s="469"/>
      <c r="D369" s="466"/>
      <c r="E369" s="466"/>
      <c r="F369" s="466"/>
      <c r="G369" s="634"/>
      <c r="H369" s="466"/>
      <c r="I369" s="791"/>
      <c r="J369" s="791"/>
      <c r="K369" s="466"/>
      <c r="L369" s="466"/>
      <c r="M369" s="466"/>
      <c r="N369" s="466"/>
      <c r="O369" s="466"/>
      <c r="P369" s="466"/>
      <c r="Q369" s="533"/>
      <c r="R369" s="542"/>
      <c r="AS369" s="443"/>
      <c r="BF369" s="444"/>
      <c r="BG369" s="444"/>
      <c r="BH369" s="445"/>
      <c r="BI369" s="445"/>
      <c r="BJ369" s="443"/>
      <c r="BK369" s="773"/>
      <c r="BL369" s="446"/>
      <c r="BM369" s="470"/>
      <c r="BN369" s="652"/>
      <c r="BO369" s="665"/>
      <c r="BP369" s="652"/>
      <c r="BQ369" s="652"/>
      <c r="BR369" s="652"/>
      <c r="BS369" s="665"/>
      <c r="BT369" s="652"/>
      <c r="BU369" s="652"/>
      <c r="BV369" s="652"/>
      <c r="BW369" s="665"/>
      <c r="BX369" s="652"/>
      <c r="BY369" s="652"/>
      <c r="BZ369" s="652"/>
      <c r="CA369" s="665"/>
      <c r="CB369" s="652"/>
      <c r="CC369" s="652"/>
      <c r="CD369" s="652"/>
      <c r="CE369" s="665"/>
      <c r="CF369" s="652"/>
      <c r="CG369" s="652"/>
      <c r="CH369" s="652"/>
      <c r="CI369" s="665"/>
      <c r="CJ369" s="652"/>
      <c r="CK369" s="652"/>
      <c r="CL369" s="652"/>
      <c r="CM369" s="665"/>
      <c r="CN369" s="652"/>
      <c r="CO369" s="652"/>
      <c r="CP369" s="652"/>
      <c r="CQ369" s="665"/>
      <c r="CR369" s="652"/>
      <c r="CS369" s="652"/>
      <c r="CT369" s="661"/>
      <c r="CU369" s="470"/>
      <c r="CV369" s="470"/>
      <c r="CW369" s="470"/>
      <c r="CX369" s="470"/>
      <c r="CY369" s="470"/>
      <c r="CZ369" s="470"/>
      <c r="DA369" s="470"/>
      <c r="DB369" s="470"/>
      <c r="DC369" s="470"/>
      <c r="DD369" s="470"/>
      <c r="DE369" s="470"/>
      <c r="DF369" s="470"/>
    </row>
    <row r="370" spans="1:110" s="471" customFormat="1" x14ac:dyDescent="0.2">
      <c r="A370" s="542"/>
      <c r="B370" s="469"/>
      <c r="D370" s="466"/>
      <c r="E370" s="466"/>
      <c r="F370" s="466"/>
      <c r="G370" s="634"/>
      <c r="H370" s="466"/>
      <c r="I370" s="791"/>
      <c r="J370" s="791"/>
      <c r="K370" s="466"/>
      <c r="L370" s="466"/>
      <c r="M370" s="466"/>
      <c r="N370" s="466"/>
      <c r="O370" s="466"/>
      <c r="P370" s="466"/>
      <c r="Q370" s="533"/>
      <c r="R370" s="542"/>
      <c r="AS370" s="443"/>
      <c r="BF370" s="444"/>
      <c r="BG370" s="444"/>
      <c r="BH370" s="445"/>
      <c r="BI370" s="445"/>
      <c r="BJ370" s="443"/>
      <c r="BK370" s="773"/>
      <c r="BL370" s="446"/>
      <c r="BM370" s="470"/>
      <c r="BN370" s="652"/>
      <c r="BO370" s="665"/>
      <c r="BP370" s="652"/>
      <c r="BQ370" s="652"/>
      <c r="BR370" s="652"/>
      <c r="BS370" s="665"/>
      <c r="BT370" s="652"/>
      <c r="BU370" s="652"/>
      <c r="BV370" s="652"/>
      <c r="BW370" s="665"/>
      <c r="BX370" s="652"/>
      <c r="BY370" s="652"/>
      <c r="BZ370" s="652"/>
      <c r="CA370" s="665"/>
      <c r="CB370" s="652"/>
      <c r="CC370" s="652"/>
      <c r="CD370" s="652"/>
      <c r="CE370" s="665"/>
      <c r="CF370" s="652"/>
      <c r="CG370" s="652"/>
      <c r="CH370" s="652"/>
      <c r="CI370" s="665"/>
      <c r="CJ370" s="652"/>
      <c r="CK370" s="652"/>
      <c r="CL370" s="652"/>
      <c r="CM370" s="665"/>
      <c r="CN370" s="652"/>
      <c r="CO370" s="652"/>
      <c r="CP370" s="652"/>
      <c r="CQ370" s="665"/>
      <c r="CR370" s="652"/>
      <c r="CS370" s="652"/>
      <c r="CT370" s="661"/>
      <c r="CU370" s="470"/>
      <c r="CV370" s="470"/>
      <c r="CW370" s="470"/>
      <c r="CX370" s="470"/>
      <c r="CY370" s="470"/>
      <c r="CZ370" s="470"/>
      <c r="DA370" s="470"/>
      <c r="DB370" s="470"/>
      <c r="DC370" s="470"/>
      <c r="DD370" s="470"/>
      <c r="DE370" s="470"/>
      <c r="DF370" s="470"/>
    </row>
    <row r="371" spans="1:110" s="471" customFormat="1" x14ac:dyDescent="0.2">
      <c r="A371" s="542"/>
      <c r="B371" s="469"/>
      <c r="D371" s="466"/>
      <c r="E371" s="466"/>
      <c r="F371" s="466"/>
      <c r="G371" s="634"/>
      <c r="H371" s="466"/>
      <c r="I371" s="791"/>
      <c r="J371" s="791"/>
      <c r="K371" s="466"/>
      <c r="L371" s="466"/>
      <c r="M371" s="466"/>
      <c r="N371" s="466"/>
      <c r="O371" s="466"/>
      <c r="P371" s="466"/>
      <c r="Q371" s="533"/>
      <c r="R371" s="542"/>
      <c r="AS371" s="443"/>
      <c r="BF371" s="444"/>
      <c r="BG371" s="444"/>
      <c r="BH371" s="445"/>
      <c r="BI371" s="445"/>
      <c r="BJ371" s="443"/>
      <c r="BK371" s="773"/>
      <c r="BL371" s="446"/>
      <c r="BM371" s="470"/>
      <c r="BN371" s="652"/>
      <c r="BO371" s="665"/>
      <c r="BP371" s="652"/>
      <c r="BQ371" s="652"/>
      <c r="BR371" s="652"/>
      <c r="BS371" s="665"/>
      <c r="BT371" s="652"/>
      <c r="BU371" s="652"/>
      <c r="BV371" s="652"/>
      <c r="BW371" s="665"/>
      <c r="BX371" s="652"/>
      <c r="BY371" s="652"/>
      <c r="BZ371" s="652"/>
      <c r="CA371" s="665"/>
      <c r="CB371" s="652"/>
      <c r="CC371" s="652"/>
      <c r="CD371" s="652"/>
      <c r="CE371" s="665"/>
      <c r="CF371" s="652"/>
      <c r="CG371" s="652"/>
      <c r="CH371" s="652"/>
      <c r="CI371" s="665"/>
      <c r="CJ371" s="652"/>
      <c r="CK371" s="652"/>
      <c r="CL371" s="652"/>
      <c r="CM371" s="665"/>
      <c r="CN371" s="652"/>
      <c r="CO371" s="652"/>
      <c r="CP371" s="652"/>
      <c r="CQ371" s="665"/>
      <c r="CR371" s="652"/>
      <c r="CS371" s="652"/>
      <c r="CT371" s="661"/>
      <c r="CU371" s="470"/>
      <c r="CV371" s="470"/>
      <c r="CW371" s="470"/>
      <c r="CX371" s="470"/>
      <c r="CY371" s="470"/>
      <c r="CZ371" s="470"/>
      <c r="DA371" s="470"/>
      <c r="DB371" s="470"/>
      <c r="DC371" s="470"/>
      <c r="DD371" s="470"/>
      <c r="DE371" s="470"/>
      <c r="DF371" s="470"/>
    </row>
    <row r="372" spans="1:110" s="471" customFormat="1" x14ac:dyDescent="0.2">
      <c r="A372" s="542"/>
      <c r="B372" s="469"/>
      <c r="D372" s="466"/>
      <c r="E372" s="466"/>
      <c r="F372" s="466"/>
      <c r="G372" s="634"/>
      <c r="H372" s="466"/>
      <c r="I372" s="791"/>
      <c r="J372" s="791"/>
      <c r="K372" s="466"/>
      <c r="L372" s="466"/>
      <c r="M372" s="466"/>
      <c r="N372" s="466"/>
      <c r="O372" s="466"/>
      <c r="P372" s="466"/>
      <c r="Q372" s="533"/>
      <c r="R372" s="542"/>
      <c r="AS372" s="443"/>
      <c r="BF372" s="444"/>
      <c r="BG372" s="444"/>
      <c r="BH372" s="445"/>
      <c r="BI372" s="445"/>
      <c r="BJ372" s="443"/>
      <c r="BK372" s="773"/>
      <c r="BL372" s="446"/>
      <c r="BM372" s="470"/>
      <c r="BN372" s="652"/>
      <c r="BO372" s="665"/>
      <c r="BP372" s="652"/>
      <c r="BQ372" s="652"/>
      <c r="BR372" s="652"/>
      <c r="BS372" s="665"/>
      <c r="BT372" s="652"/>
      <c r="BU372" s="652"/>
      <c r="BV372" s="652"/>
      <c r="BW372" s="665"/>
      <c r="BX372" s="652"/>
      <c r="BY372" s="652"/>
      <c r="BZ372" s="652"/>
      <c r="CA372" s="665"/>
      <c r="CB372" s="652"/>
      <c r="CC372" s="652"/>
      <c r="CD372" s="652"/>
      <c r="CE372" s="665"/>
      <c r="CF372" s="652"/>
      <c r="CG372" s="652"/>
      <c r="CH372" s="652"/>
      <c r="CI372" s="665"/>
      <c r="CJ372" s="652"/>
      <c r="CK372" s="652"/>
      <c r="CL372" s="652"/>
      <c r="CM372" s="665"/>
      <c r="CN372" s="652"/>
      <c r="CO372" s="652"/>
      <c r="CP372" s="652"/>
      <c r="CQ372" s="665"/>
      <c r="CR372" s="652"/>
      <c r="CS372" s="652"/>
      <c r="CT372" s="661"/>
      <c r="CU372" s="470"/>
      <c r="CV372" s="470"/>
      <c r="CW372" s="470"/>
      <c r="CX372" s="470"/>
      <c r="CY372" s="470"/>
      <c r="CZ372" s="470"/>
      <c r="DA372" s="470"/>
      <c r="DB372" s="470"/>
      <c r="DC372" s="470"/>
      <c r="DD372" s="470"/>
      <c r="DE372" s="470"/>
      <c r="DF372" s="470"/>
    </row>
    <row r="373" spans="1:110" s="471" customFormat="1" x14ac:dyDescent="0.2">
      <c r="A373" s="542"/>
      <c r="B373" s="469"/>
      <c r="D373" s="466"/>
      <c r="E373" s="466"/>
      <c r="F373" s="466"/>
      <c r="G373" s="634"/>
      <c r="H373" s="466"/>
      <c r="I373" s="791"/>
      <c r="J373" s="791"/>
      <c r="K373" s="466"/>
      <c r="L373" s="466"/>
      <c r="M373" s="466"/>
      <c r="N373" s="466"/>
      <c r="O373" s="466"/>
      <c r="P373" s="466"/>
      <c r="Q373" s="533"/>
      <c r="R373" s="542"/>
      <c r="AS373" s="443"/>
      <c r="BF373" s="444"/>
      <c r="BG373" s="444"/>
      <c r="BH373" s="445"/>
      <c r="BI373" s="445"/>
      <c r="BJ373" s="443"/>
      <c r="BK373" s="773"/>
      <c r="BL373" s="446"/>
      <c r="BM373" s="470"/>
      <c r="BN373" s="652"/>
      <c r="BO373" s="665"/>
      <c r="BP373" s="652"/>
      <c r="BQ373" s="652"/>
      <c r="BR373" s="652"/>
      <c r="BS373" s="665"/>
      <c r="BT373" s="652"/>
      <c r="BU373" s="652"/>
      <c r="BV373" s="652"/>
      <c r="BW373" s="665"/>
      <c r="BX373" s="652"/>
      <c r="BY373" s="652"/>
      <c r="BZ373" s="652"/>
      <c r="CA373" s="665"/>
      <c r="CB373" s="652"/>
      <c r="CC373" s="652"/>
      <c r="CD373" s="652"/>
      <c r="CE373" s="665"/>
      <c r="CF373" s="652"/>
      <c r="CG373" s="652"/>
      <c r="CH373" s="652"/>
      <c r="CI373" s="665"/>
      <c r="CJ373" s="652"/>
      <c r="CK373" s="652"/>
      <c r="CL373" s="652"/>
      <c r="CM373" s="665"/>
      <c r="CN373" s="652"/>
      <c r="CO373" s="652"/>
      <c r="CP373" s="652"/>
      <c r="CQ373" s="665"/>
      <c r="CR373" s="652"/>
      <c r="CS373" s="652"/>
      <c r="CT373" s="661"/>
      <c r="CU373" s="470"/>
      <c r="CV373" s="470"/>
      <c r="CW373" s="470"/>
      <c r="CX373" s="470"/>
      <c r="CY373" s="470"/>
      <c r="CZ373" s="470"/>
      <c r="DA373" s="470"/>
      <c r="DB373" s="470"/>
      <c r="DC373" s="470"/>
      <c r="DD373" s="470"/>
      <c r="DE373" s="470"/>
      <c r="DF373" s="470"/>
    </row>
    <row r="374" spans="1:110" s="471" customFormat="1" x14ac:dyDescent="0.2">
      <c r="A374" s="542"/>
      <c r="B374" s="469"/>
      <c r="D374" s="466"/>
      <c r="E374" s="466"/>
      <c r="F374" s="466"/>
      <c r="G374" s="634"/>
      <c r="H374" s="466"/>
      <c r="I374" s="791"/>
      <c r="J374" s="791"/>
      <c r="K374" s="466"/>
      <c r="L374" s="466"/>
      <c r="M374" s="466"/>
      <c r="N374" s="466"/>
      <c r="O374" s="466"/>
      <c r="P374" s="466"/>
      <c r="Q374" s="533"/>
      <c r="R374" s="542"/>
      <c r="AS374" s="443"/>
      <c r="BF374" s="444"/>
      <c r="BG374" s="444"/>
      <c r="BH374" s="445"/>
      <c r="BI374" s="445"/>
      <c r="BJ374" s="443"/>
      <c r="BK374" s="773"/>
      <c r="BL374" s="446"/>
      <c r="BM374" s="470"/>
      <c r="BN374" s="652"/>
      <c r="BO374" s="665"/>
      <c r="BP374" s="652"/>
      <c r="BQ374" s="652"/>
      <c r="BR374" s="652"/>
      <c r="BS374" s="665"/>
      <c r="BT374" s="652"/>
      <c r="BU374" s="652"/>
      <c r="BV374" s="652"/>
      <c r="BW374" s="665"/>
      <c r="BX374" s="652"/>
      <c r="BY374" s="652"/>
      <c r="BZ374" s="652"/>
      <c r="CA374" s="665"/>
      <c r="CB374" s="652"/>
      <c r="CC374" s="652"/>
      <c r="CD374" s="652"/>
      <c r="CE374" s="665"/>
      <c r="CF374" s="652"/>
      <c r="CG374" s="652"/>
      <c r="CH374" s="652"/>
      <c r="CI374" s="665"/>
      <c r="CJ374" s="652"/>
      <c r="CK374" s="652"/>
      <c r="CL374" s="652"/>
      <c r="CM374" s="665"/>
      <c r="CN374" s="652"/>
      <c r="CO374" s="652"/>
      <c r="CP374" s="652"/>
      <c r="CQ374" s="665"/>
      <c r="CR374" s="652"/>
      <c r="CS374" s="652"/>
      <c r="CT374" s="661"/>
      <c r="CU374" s="470"/>
      <c r="CV374" s="470"/>
      <c r="CW374" s="470"/>
      <c r="CX374" s="470"/>
      <c r="CY374" s="470"/>
      <c r="CZ374" s="470"/>
      <c r="DA374" s="470"/>
      <c r="DB374" s="470"/>
      <c r="DC374" s="470"/>
      <c r="DD374" s="470"/>
      <c r="DE374" s="470"/>
      <c r="DF374" s="470"/>
    </row>
    <row r="375" spans="1:110" s="471" customFormat="1" x14ac:dyDescent="0.2">
      <c r="A375" s="542"/>
      <c r="B375" s="469"/>
      <c r="D375" s="466"/>
      <c r="E375" s="466"/>
      <c r="F375" s="466"/>
      <c r="G375" s="634"/>
      <c r="H375" s="466"/>
      <c r="I375" s="791"/>
      <c r="J375" s="791"/>
      <c r="K375" s="466"/>
      <c r="L375" s="466"/>
      <c r="M375" s="466"/>
      <c r="N375" s="466"/>
      <c r="O375" s="466"/>
      <c r="P375" s="466"/>
      <c r="Q375" s="533"/>
      <c r="R375" s="542"/>
      <c r="AS375" s="443"/>
      <c r="BF375" s="444"/>
      <c r="BG375" s="444"/>
      <c r="BH375" s="445"/>
      <c r="BI375" s="445"/>
      <c r="BJ375" s="443"/>
      <c r="BK375" s="773"/>
      <c r="BL375" s="446"/>
      <c r="BM375" s="470"/>
      <c r="BN375" s="652"/>
      <c r="BO375" s="665"/>
      <c r="BP375" s="652"/>
      <c r="BQ375" s="652"/>
      <c r="BR375" s="652"/>
      <c r="BS375" s="665"/>
      <c r="BT375" s="652"/>
      <c r="BU375" s="652"/>
      <c r="BV375" s="652"/>
      <c r="BW375" s="665"/>
      <c r="BX375" s="652"/>
      <c r="BY375" s="652"/>
      <c r="BZ375" s="652"/>
      <c r="CA375" s="665"/>
      <c r="CB375" s="652"/>
      <c r="CC375" s="652"/>
      <c r="CD375" s="652"/>
      <c r="CE375" s="665"/>
      <c r="CF375" s="652"/>
      <c r="CG375" s="652"/>
      <c r="CH375" s="652"/>
      <c r="CI375" s="665"/>
      <c r="CJ375" s="652"/>
      <c r="CK375" s="652"/>
      <c r="CL375" s="652"/>
      <c r="CM375" s="665"/>
      <c r="CN375" s="652"/>
      <c r="CO375" s="652"/>
      <c r="CP375" s="652"/>
      <c r="CQ375" s="665"/>
      <c r="CR375" s="652"/>
      <c r="CS375" s="652"/>
      <c r="CT375" s="661"/>
      <c r="CU375" s="470"/>
      <c r="CV375" s="470"/>
      <c r="CW375" s="470"/>
      <c r="CX375" s="470"/>
      <c r="CY375" s="470"/>
      <c r="CZ375" s="470"/>
      <c r="DA375" s="470"/>
      <c r="DB375" s="470"/>
      <c r="DC375" s="470"/>
      <c r="DD375" s="470"/>
      <c r="DE375" s="470"/>
      <c r="DF375" s="470"/>
    </row>
    <row r="376" spans="1:110" s="471" customFormat="1" x14ac:dyDescent="0.2">
      <c r="A376" s="542"/>
      <c r="B376" s="469"/>
      <c r="D376" s="466"/>
      <c r="E376" s="466"/>
      <c r="F376" s="466"/>
      <c r="G376" s="634"/>
      <c r="H376" s="466"/>
      <c r="I376" s="791"/>
      <c r="J376" s="791"/>
      <c r="K376" s="466"/>
      <c r="L376" s="466"/>
      <c r="M376" s="466"/>
      <c r="N376" s="466"/>
      <c r="O376" s="466"/>
      <c r="P376" s="466"/>
      <c r="Q376" s="533"/>
      <c r="R376" s="542"/>
      <c r="AS376" s="443"/>
      <c r="BF376" s="444"/>
      <c r="BG376" s="444"/>
      <c r="BH376" s="445"/>
      <c r="BI376" s="445"/>
      <c r="BJ376" s="443"/>
      <c r="BK376" s="773"/>
      <c r="BL376" s="446"/>
      <c r="BM376" s="470"/>
      <c r="BN376" s="652"/>
      <c r="BO376" s="665"/>
      <c r="BP376" s="652"/>
      <c r="BQ376" s="652"/>
      <c r="BR376" s="652"/>
      <c r="BS376" s="665"/>
      <c r="BT376" s="652"/>
      <c r="BU376" s="652"/>
      <c r="BV376" s="652"/>
      <c r="BW376" s="665"/>
      <c r="BX376" s="652"/>
      <c r="BY376" s="652"/>
      <c r="BZ376" s="652"/>
      <c r="CA376" s="665"/>
      <c r="CB376" s="652"/>
      <c r="CC376" s="652"/>
      <c r="CD376" s="652"/>
      <c r="CE376" s="665"/>
      <c r="CF376" s="652"/>
      <c r="CG376" s="652"/>
      <c r="CH376" s="652"/>
      <c r="CI376" s="665"/>
      <c r="CJ376" s="652"/>
      <c r="CK376" s="652"/>
      <c r="CL376" s="652"/>
      <c r="CM376" s="665"/>
      <c r="CN376" s="652"/>
      <c r="CO376" s="652"/>
      <c r="CP376" s="652"/>
      <c r="CQ376" s="665"/>
      <c r="CR376" s="652"/>
      <c r="CS376" s="652"/>
      <c r="CT376" s="661"/>
      <c r="CU376" s="470"/>
      <c r="CV376" s="470"/>
      <c r="CW376" s="470"/>
      <c r="CX376" s="470"/>
      <c r="CY376" s="470"/>
      <c r="CZ376" s="470"/>
      <c r="DA376" s="470"/>
      <c r="DB376" s="470"/>
      <c r="DC376" s="470"/>
      <c r="DD376" s="470"/>
      <c r="DE376" s="470"/>
      <c r="DF376" s="470"/>
    </row>
    <row r="377" spans="1:110" s="471" customFormat="1" x14ac:dyDescent="0.2">
      <c r="A377" s="542"/>
      <c r="B377" s="469"/>
      <c r="D377" s="466"/>
      <c r="E377" s="466"/>
      <c r="F377" s="466"/>
      <c r="G377" s="634"/>
      <c r="H377" s="466"/>
      <c r="I377" s="791"/>
      <c r="J377" s="791"/>
      <c r="K377" s="466"/>
      <c r="L377" s="466"/>
      <c r="M377" s="466"/>
      <c r="N377" s="466"/>
      <c r="O377" s="466"/>
      <c r="P377" s="466"/>
      <c r="Q377" s="533"/>
      <c r="R377" s="542"/>
      <c r="AS377" s="443"/>
      <c r="BF377" s="444"/>
      <c r="BG377" s="444"/>
      <c r="BH377" s="445"/>
      <c r="BI377" s="445"/>
      <c r="BJ377" s="443"/>
      <c r="BK377" s="773"/>
      <c r="BL377" s="446"/>
      <c r="BM377" s="470"/>
      <c r="BN377" s="652"/>
      <c r="BO377" s="665"/>
      <c r="BP377" s="652"/>
      <c r="BQ377" s="652"/>
      <c r="BR377" s="652"/>
      <c r="BS377" s="665"/>
      <c r="BT377" s="652"/>
      <c r="BU377" s="652"/>
      <c r="BV377" s="652"/>
      <c r="BW377" s="665"/>
      <c r="BX377" s="652"/>
      <c r="BY377" s="652"/>
      <c r="BZ377" s="652"/>
      <c r="CA377" s="665"/>
      <c r="CB377" s="652"/>
      <c r="CC377" s="652"/>
      <c r="CD377" s="652"/>
      <c r="CE377" s="665"/>
      <c r="CF377" s="652"/>
      <c r="CG377" s="652"/>
      <c r="CH377" s="652"/>
      <c r="CI377" s="665"/>
      <c r="CJ377" s="652"/>
      <c r="CK377" s="652"/>
      <c r="CL377" s="652"/>
      <c r="CM377" s="665"/>
      <c r="CN377" s="652"/>
      <c r="CO377" s="652"/>
      <c r="CP377" s="652"/>
      <c r="CQ377" s="665"/>
      <c r="CR377" s="652"/>
      <c r="CS377" s="652"/>
      <c r="CT377" s="661"/>
      <c r="CU377" s="470"/>
      <c r="CV377" s="470"/>
      <c r="CW377" s="470"/>
      <c r="CX377" s="470"/>
      <c r="CY377" s="470"/>
      <c r="CZ377" s="470"/>
      <c r="DA377" s="470"/>
      <c r="DB377" s="470"/>
      <c r="DC377" s="470"/>
      <c r="DD377" s="470"/>
      <c r="DE377" s="470"/>
      <c r="DF377" s="470"/>
    </row>
    <row r="378" spans="1:110" s="471" customFormat="1" x14ac:dyDescent="0.2">
      <c r="A378" s="542"/>
      <c r="B378" s="469"/>
      <c r="D378" s="466"/>
      <c r="E378" s="466"/>
      <c r="F378" s="466"/>
      <c r="G378" s="634"/>
      <c r="H378" s="466"/>
      <c r="I378" s="791"/>
      <c r="J378" s="791"/>
      <c r="K378" s="466"/>
      <c r="L378" s="466"/>
      <c r="M378" s="466"/>
      <c r="N378" s="466"/>
      <c r="O378" s="466"/>
      <c r="P378" s="466"/>
      <c r="Q378" s="533"/>
      <c r="R378" s="542"/>
      <c r="AS378" s="443"/>
      <c r="BF378" s="444"/>
      <c r="BG378" s="444"/>
      <c r="BH378" s="445"/>
      <c r="BI378" s="445"/>
      <c r="BJ378" s="443"/>
      <c r="BK378" s="773"/>
      <c r="BL378" s="446"/>
      <c r="BM378" s="470"/>
      <c r="BN378" s="652"/>
      <c r="BO378" s="665"/>
      <c r="BP378" s="652"/>
      <c r="BQ378" s="652"/>
      <c r="BR378" s="652"/>
      <c r="BS378" s="665"/>
      <c r="BT378" s="652"/>
      <c r="BU378" s="652"/>
      <c r="BV378" s="652"/>
      <c r="BW378" s="665"/>
      <c r="BX378" s="652"/>
      <c r="BY378" s="652"/>
      <c r="BZ378" s="652"/>
      <c r="CA378" s="665"/>
      <c r="CB378" s="652"/>
      <c r="CC378" s="652"/>
      <c r="CD378" s="652"/>
      <c r="CE378" s="665"/>
      <c r="CF378" s="652"/>
      <c r="CG378" s="652"/>
      <c r="CH378" s="652"/>
      <c r="CI378" s="665"/>
      <c r="CJ378" s="652"/>
      <c r="CK378" s="652"/>
      <c r="CL378" s="652"/>
      <c r="CM378" s="665"/>
      <c r="CN378" s="652"/>
      <c r="CO378" s="652"/>
      <c r="CP378" s="652"/>
      <c r="CQ378" s="665"/>
      <c r="CR378" s="652"/>
      <c r="CS378" s="652"/>
      <c r="CT378" s="661"/>
      <c r="CU378" s="470"/>
      <c r="CV378" s="470"/>
      <c r="CW378" s="470"/>
      <c r="CX378" s="470"/>
      <c r="CY378" s="470"/>
      <c r="CZ378" s="470"/>
      <c r="DA378" s="470"/>
      <c r="DB378" s="470"/>
      <c r="DC378" s="470"/>
      <c r="DD378" s="470"/>
      <c r="DE378" s="470"/>
      <c r="DF378" s="470"/>
    </row>
    <row r="379" spans="1:110" s="471" customFormat="1" x14ac:dyDescent="0.2">
      <c r="A379" s="542"/>
      <c r="B379" s="469"/>
      <c r="D379" s="466"/>
      <c r="E379" s="466"/>
      <c r="F379" s="466"/>
      <c r="G379" s="634"/>
      <c r="H379" s="466"/>
      <c r="I379" s="791"/>
      <c r="J379" s="791"/>
      <c r="K379" s="466"/>
      <c r="L379" s="466"/>
      <c r="M379" s="466"/>
      <c r="N379" s="466"/>
      <c r="O379" s="466"/>
      <c r="P379" s="466"/>
      <c r="Q379" s="533"/>
      <c r="R379" s="542"/>
      <c r="AS379" s="443"/>
      <c r="BF379" s="444"/>
      <c r="BG379" s="444"/>
      <c r="BH379" s="445"/>
      <c r="BI379" s="445"/>
      <c r="BJ379" s="443"/>
      <c r="BK379" s="773"/>
      <c r="BL379" s="446"/>
      <c r="BM379" s="470"/>
      <c r="BN379" s="652"/>
      <c r="BO379" s="665"/>
      <c r="BP379" s="652"/>
      <c r="BQ379" s="652"/>
      <c r="BR379" s="652"/>
      <c r="BS379" s="665"/>
      <c r="BT379" s="652"/>
      <c r="BU379" s="652"/>
      <c r="BV379" s="652"/>
      <c r="BW379" s="665"/>
      <c r="BX379" s="652"/>
      <c r="BY379" s="652"/>
      <c r="BZ379" s="652"/>
      <c r="CA379" s="665"/>
      <c r="CB379" s="652"/>
      <c r="CC379" s="652"/>
      <c r="CD379" s="652"/>
      <c r="CE379" s="665"/>
      <c r="CF379" s="652"/>
      <c r="CG379" s="652"/>
      <c r="CH379" s="652"/>
      <c r="CI379" s="665"/>
      <c r="CJ379" s="652"/>
      <c r="CK379" s="652"/>
      <c r="CL379" s="652"/>
      <c r="CM379" s="665"/>
      <c r="CN379" s="652"/>
      <c r="CO379" s="652"/>
      <c r="CP379" s="652"/>
      <c r="CQ379" s="665"/>
      <c r="CR379" s="652"/>
      <c r="CS379" s="652"/>
      <c r="CT379" s="661"/>
      <c r="CU379" s="470"/>
      <c r="CV379" s="470"/>
      <c r="CW379" s="470"/>
      <c r="CX379" s="470"/>
      <c r="CY379" s="470"/>
      <c r="CZ379" s="470"/>
      <c r="DA379" s="470"/>
      <c r="DB379" s="470"/>
      <c r="DC379" s="470"/>
      <c r="DD379" s="470"/>
      <c r="DE379" s="470"/>
      <c r="DF379" s="470"/>
    </row>
    <row r="380" spans="1:110" s="471" customFormat="1" x14ac:dyDescent="0.2">
      <c r="A380" s="542"/>
      <c r="B380" s="469"/>
      <c r="D380" s="466"/>
      <c r="E380" s="466"/>
      <c r="F380" s="466"/>
      <c r="G380" s="634"/>
      <c r="H380" s="466"/>
      <c r="I380" s="791"/>
      <c r="J380" s="791"/>
      <c r="K380" s="466"/>
      <c r="L380" s="466"/>
      <c r="M380" s="466"/>
      <c r="N380" s="466"/>
      <c r="O380" s="466"/>
      <c r="P380" s="466"/>
      <c r="Q380" s="533"/>
      <c r="R380" s="542"/>
      <c r="AS380" s="443"/>
      <c r="BF380" s="444"/>
      <c r="BG380" s="444"/>
      <c r="BH380" s="445"/>
      <c r="BI380" s="445"/>
      <c r="BJ380" s="443"/>
      <c r="BK380" s="773"/>
      <c r="BL380" s="446"/>
      <c r="BM380" s="470"/>
      <c r="BN380" s="652"/>
      <c r="BO380" s="665"/>
      <c r="BP380" s="652"/>
      <c r="BQ380" s="652"/>
      <c r="BR380" s="652"/>
      <c r="BS380" s="665"/>
      <c r="BT380" s="652"/>
      <c r="BU380" s="652"/>
      <c r="BV380" s="652"/>
      <c r="BW380" s="665"/>
      <c r="BX380" s="652"/>
      <c r="BY380" s="652"/>
      <c r="BZ380" s="652"/>
      <c r="CA380" s="665"/>
      <c r="CB380" s="652"/>
      <c r="CC380" s="652"/>
      <c r="CD380" s="652"/>
      <c r="CE380" s="665"/>
      <c r="CF380" s="652"/>
      <c r="CG380" s="652"/>
      <c r="CH380" s="652"/>
      <c r="CI380" s="665"/>
      <c r="CJ380" s="652"/>
      <c r="CK380" s="652"/>
      <c r="CL380" s="652"/>
      <c r="CM380" s="665"/>
      <c r="CN380" s="652"/>
      <c r="CO380" s="652"/>
      <c r="CP380" s="652"/>
      <c r="CQ380" s="665"/>
      <c r="CR380" s="652"/>
      <c r="CS380" s="652"/>
      <c r="CT380" s="661"/>
      <c r="CU380" s="470"/>
      <c r="CV380" s="470"/>
      <c r="CW380" s="470"/>
      <c r="CX380" s="470"/>
      <c r="CY380" s="470"/>
      <c r="CZ380" s="470"/>
      <c r="DA380" s="470"/>
      <c r="DB380" s="470"/>
      <c r="DC380" s="470"/>
      <c r="DD380" s="470"/>
      <c r="DE380" s="470"/>
      <c r="DF380" s="470"/>
    </row>
    <row r="381" spans="1:110" s="471" customFormat="1" x14ac:dyDescent="0.2">
      <c r="A381" s="542"/>
      <c r="B381" s="469"/>
      <c r="D381" s="466"/>
      <c r="E381" s="466"/>
      <c r="F381" s="466"/>
      <c r="G381" s="634"/>
      <c r="H381" s="466"/>
      <c r="I381" s="791"/>
      <c r="J381" s="791"/>
      <c r="K381" s="466"/>
      <c r="L381" s="466"/>
      <c r="M381" s="466"/>
      <c r="N381" s="466"/>
      <c r="O381" s="466"/>
      <c r="P381" s="466"/>
      <c r="Q381" s="533"/>
      <c r="R381" s="542"/>
      <c r="AS381" s="443"/>
      <c r="BF381" s="444"/>
      <c r="BG381" s="444"/>
      <c r="BH381" s="445"/>
      <c r="BI381" s="445"/>
      <c r="BJ381" s="443"/>
      <c r="BK381" s="773"/>
      <c r="BL381" s="446"/>
      <c r="BM381" s="470"/>
      <c r="BN381" s="652"/>
      <c r="BO381" s="665"/>
      <c r="BP381" s="652"/>
      <c r="BQ381" s="652"/>
      <c r="BR381" s="652"/>
      <c r="BS381" s="665"/>
      <c r="BT381" s="652"/>
      <c r="BU381" s="652"/>
      <c r="BV381" s="652"/>
      <c r="BW381" s="665"/>
      <c r="BX381" s="652"/>
      <c r="BY381" s="652"/>
      <c r="BZ381" s="652"/>
      <c r="CA381" s="665"/>
      <c r="CB381" s="652"/>
      <c r="CC381" s="652"/>
      <c r="CD381" s="652"/>
      <c r="CE381" s="665"/>
      <c r="CF381" s="652"/>
      <c r="CG381" s="652"/>
      <c r="CH381" s="652"/>
      <c r="CI381" s="665"/>
      <c r="CJ381" s="652"/>
      <c r="CK381" s="652"/>
      <c r="CL381" s="652"/>
      <c r="CM381" s="665"/>
      <c r="CN381" s="652"/>
      <c r="CO381" s="652"/>
      <c r="CP381" s="652"/>
      <c r="CQ381" s="665"/>
      <c r="CR381" s="652"/>
      <c r="CS381" s="652"/>
      <c r="CT381" s="661"/>
      <c r="CU381" s="470"/>
      <c r="CV381" s="470"/>
      <c r="CW381" s="470"/>
      <c r="CX381" s="470"/>
      <c r="CY381" s="470"/>
      <c r="CZ381" s="470"/>
      <c r="DA381" s="470"/>
      <c r="DB381" s="470"/>
      <c r="DC381" s="470"/>
      <c r="DD381" s="470"/>
      <c r="DE381" s="470"/>
      <c r="DF381" s="470"/>
    </row>
    <row r="382" spans="1:110" s="471" customFormat="1" x14ac:dyDescent="0.2">
      <c r="A382" s="542"/>
      <c r="B382" s="469"/>
      <c r="D382" s="466"/>
      <c r="E382" s="466"/>
      <c r="F382" s="466"/>
      <c r="G382" s="634"/>
      <c r="H382" s="466"/>
      <c r="I382" s="791"/>
      <c r="J382" s="791"/>
      <c r="K382" s="466"/>
      <c r="L382" s="466"/>
      <c r="M382" s="466"/>
      <c r="N382" s="466"/>
      <c r="O382" s="466"/>
      <c r="P382" s="466"/>
      <c r="Q382" s="533"/>
      <c r="R382" s="542"/>
      <c r="AS382" s="443"/>
      <c r="BF382" s="444"/>
      <c r="BG382" s="444"/>
      <c r="BH382" s="445"/>
      <c r="BI382" s="445"/>
      <c r="BJ382" s="443"/>
      <c r="BK382" s="773"/>
      <c r="BL382" s="446"/>
      <c r="BM382" s="470"/>
      <c r="BN382" s="652"/>
      <c r="BO382" s="665"/>
      <c r="BP382" s="652"/>
      <c r="BQ382" s="652"/>
      <c r="BR382" s="652"/>
      <c r="BS382" s="665"/>
      <c r="BT382" s="652"/>
      <c r="BU382" s="652"/>
      <c r="BV382" s="652"/>
      <c r="BW382" s="665"/>
      <c r="BX382" s="652"/>
      <c r="BY382" s="652"/>
      <c r="BZ382" s="652"/>
      <c r="CA382" s="665"/>
      <c r="CB382" s="652"/>
      <c r="CC382" s="652"/>
      <c r="CD382" s="652"/>
      <c r="CE382" s="665"/>
      <c r="CF382" s="652"/>
      <c r="CG382" s="652"/>
      <c r="CH382" s="652"/>
      <c r="CI382" s="665"/>
      <c r="CJ382" s="652"/>
      <c r="CK382" s="652"/>
      <c r="CL382" s="652"/>
      <c r="CM382" s="665"/>
      <c r="CN382" s="652"/>
      <c r="CO382" s="652"/>
      <c r="CP382" s="652"/>
      <c r="CQ382" s="665"/>
      <c r="CR382" s="652"/>
      <c r="CS382" s="652"/>
      <c r="CT382" s="661"/>
      <c r="CU382" s="470"/>
      <c r="CV382" s="470"/>
      <c r="CW382" s="470"/>
      <c r="CX382" s="470"/>
      <c r="CY382" s="470"/>
      <c r="CZ382" s="470"/>
      <c r="DA382" s="470"/>
      <c r="DB382" s="470"/>
      <c r="DC382" s="470"/>
      <c r="DD382" s="470"/>
      <c r="DE382" s="470"/>
      <c r="DF382" s="470"/>
    </row>
    <row r="383" spans="1:110" s="471" customFormat="1" x14ac:dyDescent="0.2">
      <c r="A383" s="542"/>
      <c r="B383" s="469"/>
      <c r="D383" s="466"/>
      <c r="E383" s="466"/>
      <c r="F383" s="466"/>
      <c r="G383" s="634"/>
      <c r="H383" s="466"/>
      <c r="I383" s="791"/>
      <c r="J383" s="791"/>
      <c r="K383" s="466"/>
      <c r="L383" s="466"/>
      <c r="M383" s="466"/>
      <c r="N383" s="466"/>
      <c r="O383" s="466"/>
      <c r="P383" s="466"/>
      <c r="Q383" s="533"/>
      <c r="R383" s="542"/>
      <c r="AS383" s="443"/>
      <c r="BF383" s="444"/>
      <c r="BG383" s="444"/>
      <c r="BH383" s="445"/>
      <c r="BI383" s="445"/>
      <c r="BJ383" s="443"/>
      <c r="BK383" s="773"/>
      <c r="BL383" s="446"/>
      <c r="BM383" s="470"/>
      <c r="BN383" s="652"/>
      <c r="BO383" s="665"/>
      <c r="BP383" s="652"/>
      <c r="BQ383" s="652"/>
      <c r="BR383" s="652"/>
      <c r="BS383" s="665"/>
      <c r="BT383" s="652"/>
      <c r="BU383" s="652"/>
      <c r="BV383" s="652"/>
      <c r="BW383" s="665"/>
      <c r="BX383" s="652"/>
      <c r="BY383" s="652"/>
      <c r="BZ383" s="652"/>
      <c r="CA383" s="665"/>
      <c r="CB383" s="652"/>
      <c r="CC383" s="652"/>
      <c r="CD383" s="652"/>
      <c r="CE383" s="665"/>
      <c r="CF383" s="652"/>
      <c r="CG383" s="652"/>
      <c r="CH383" s="652"/>
      <c r="CI383" s="665"/>
      <c r="CJ383" s="652"/>
      <c r="CK383" s="652"/>
      <c r="CL383" s="652"/>
      <c r="CM383" s="665"/>
      <c r="CN383" s="652"/>
      <c r="CO383" s="652"/>
      <c r="CP383" s="652"/>
      <c r="CQ383" s="665"/>
      <c r="CR383" s="652"/>
      <c r="CS383" s="652"/>
      <c r="CT383" s="661"/>
      <c r="CU383" s="470"/>
      <c r="CV383" s="470"/>
      <c r="CW383" s="470"/>
      <c r="CX383" s="470"/>
      <c r="CY383" s="470"/>
      <c r="CZ383" s="470"/>
      <c r="DA383" s="470"/>
      <c r="DB383" s="470"/>
      <c r="DC383" s="470"/>
      <c r="DD383" s="470"/>
      <c r="DE383" s="470"/>
      <c r="DF383" s="470"/>
    </row>
    <row r="384" spans="1:110" s="471" customFormat="1" x14ac:dyDescent="0.2">
      <c r="A384" s="542"/>
      <c r="B384" s="469"/>
      <c r="D384" s="466"/>
      <c r="E384" s="466"/>
      <c r="F384" s="466"/>
      <c r="G384" s="634"/>
      <c r="H384" s="466"/>
      <c r="I384" s="791"/>
      <c r="J384" s="791"/>
      <c r="K384" s="466"/>
      <c r="L384" s="466"/>
      <c r="M384" s="466"/>
      <c r="N384" s="466"/>
      <c r="O384" s="466"/>
      <c r="P384" s="466"/>
      <c r="Q384" s="533"/>
      <c r="R384" s="542"/>
      <c r="AS384" s="443"/>
      <c r="BF384" s="444"/>
      <c r="BG384" s="444"/>
      <c r="BH384" s="445"/>
      <c r="BI384" s="445"/>
      <c r="BJ384" s="443"/>
      <c r="BK384" s="773"/>
      <c r="BL384" s="446"/>
      <c r="BM384" s="470"/>
      <c r="BN384" s="652"/>
      <c r="BO384" s="665"/>
      <c r="BP384" s="652"/>
      <c r="BQ384" s="652"/>
      <c r="BR384" s="652"/>
      <c r="BS384" s="665"/>
      <c r="BT384" s="652"/>
      <c r="BU384" s="652"/>
      <c r="BV384" s="652"/>
      <c r="BW384" s="665"/>
      <c r="BX384" s="652"/>
      <c r="BY384" s="652"/>
      <c r="BZ384" s="652"/>
      <c r="CA384" s="665"/>
      <c r="CB384" s="652"/>
      <c r="CC384" s="652"/>
      <c r="CD384" s="652"/>
      <c r="CE384" s="665"/>
      <c r="CF384" s="652"/>
      <c r="CG384" s="652"/>
      <c r="CH384" s="652"/>
      <c r="CI384" s="665"/>
      <c r="CJ384" s="652"/>
      <c r="CK384" s="652"/>
      <c r="CL384" s="652"/>
      <c r="CM384" s="665"/>
      <c r="CN384" s="652"/>
      <c r="CO384" s="652"/>
      <c r="CP384" s="652"/>
      <c r="CQ384" s="665"/>
      <c r="CR384" s="652"/>
      <c r="CS384" s="652"/>
      <c r="CT384" s="661"/>
      <c r="CU384" s="470"/>
      <c r="CV384" s="470"/>
      <c r="CW384" s="470"/>
      <c r="CX384" s="470"/>
      <c r="CY384" s="470"/>
      <c r="CZ384" s="470"/>
      <c r="DA384" s="470"/>
      <c r="DB384" s="470"/>
      <c r="DC384" s="470"/>
      <c r="DD384" s="470"/>
      <c r="DE384" s="470"/>
      <c r="DF384" s="470"/>
    </row>
    <row r="385" spans="1:110" s="471" customFormat="1" x14ac:dyDescent="0.2">
      <c r="A385" s="542"/>
      <c r="B385" s="469"/>
      <c r="D385" s="466"/>
      <c r="E385" s="466"/>
      <c r="F385" s="466"/>
      <c r="G385" s="634"/>
      <c r="H385" s="466"/>
      <c r="I385" s="791"/>
      <c r="J385" s="791"/>
      <c r="K385" s="466"/>
      <c r="L385" s="466"/>
      <c r="M385" s="466"/>
      <c r="N385" s="466"/>
      <c r="O385" s="466"/>
      <c r="P385" s="466"/>
      <c r="Q385" s="533"/>
      <c r="R385" s="542"/>
      <c r="AS385" s="443"/>
      <c r="BF385" s="444"/>
      <c r="BG385" s="444"/>
      <c r="BH385" s="445"/>
      <c r="BI385" s="445"/>
      <c r="BJ385" s="443"/>
      <c r="BK385" s="773"/>
      <c r="BL385" s="446"/>
      <c r="BM385" s="470"/>
      <c r="BN385" s="652"/>
      <c r="BO385" s="665"/>
      <c r="BP385" s="652"/>
      <c r="BQ385" s="652"/>
      <c r="BR385" s="652"/>
      <c r="BS385" s="665"/>
      <c r="BT385" s="652"/>
      <c r="BU385" s="652"/>
      <c r="BV385" s="652"/>
      <c r="BW385" s="665"/>
      <c r="BX385" s="652"/>
      <c r="BY385" s="652"/>
      <c r="BZ385" s="652"/>
      <c r="CA385" s="665"/>
      <c r="CB385" s="652"/>
      <c r="CC385" s="652"/>
      <c r="CD385" s="652"/>
      <c r="CE385" s="665"/>
      <c r="CF385" s="652"/>
      <c r="CG385" s="652"/>
      <c r="CH385" s="652"/>
      <c r="CI385" s="665"/>
      <c r="CJ385" s="652"/>
      <c r="CK385" s="652"/>
      <c r="CL385" s="652"/>
      <c r="CM385" s="665"/>
      <c r="CN385" s="652"/>
      <c r="CO385" s="652"/>
      <c r="CP385" s="652"/>
      <c r="CQ385" s="665"/>
      <c r="CR385" s="652"/>
      <c r="CS385" s="652"/>
      <c r="CT385" s="661"/>
      <c r="CU385" s="470"/>
      <c r="CV385" s="470"/>
      <c r="CW385" s="470"/>
      <c r="CX385" s="470"/>
      <c r="CY385" s="470"/>
      <c r="CZ385" s="470"/>
      <c r="DA385" s="470"/>
      <c r="DB385" s="470"/>
      <c r="DC385" s="470"/>
      <c r="DD385" s="470"/>
      <c r="DE385" s="470"/>
      <c r="DF385" s="470"/>
    </row>
    <row r="386" spans="1:110" s="471" customFormat="1" x14ac:dyDescent="0.2">
      <c r="A386" s="542"/>
      <c r="B386" s="469"/>
      <c r="D386" s="466"/>
      <c r="E386" s="466"/>
      <c r="F386" s="466"/>
      <c r="G386" s="634"/>
      <c r="H386" s="466"/>
      <c r="I386" s="791"/>
      <c r="J386" s="791"/>
      <c r="K386" s="466"/>
      <c r="L386" s="466"/>
      <c r="M386" s="466"/>
      <c r="N386" s="466"/>
      <c r="O386" s="466"/>
      <c r="P386" s="466"/>
      <c r="Q386" s="533"/>
      <c r="R386" s="542"/>
      <c r="AS386" s="443"/>
      <c r="BF386" s="444"/>
      <c r="BG386" s="444"/>
      <c r="BH386" s="445"/>
      <c r="BI386" s="445"/>
      <c r="BJ386" s="443"/>
      <c r="BK386" s="773"/>
      <c r="BL386" s="446"/>
      <c r="BM386" s="470"/>
      <c r="BN386" s="652"/>
      <c r="BO386" s="665"/>
      <c r="BP386" s="652"/>
      <c r="BQ386" s="652"/>
      <c r="BR386" s="652"/>
      <c r="BS386" s="665"/>
      <c r="BT386" s="652"/>
      <c r="BU386" s="652"/>
      <c r="BV386" s="652"/>
      <c r="BW386" s="665"/>
      <c r="BX386" s="652"/>
      <c r="BY386" s="652"/>
      <c r="BZ386" s="652"/>
      <c r="CA386" s="665"/>
      <c r="CB386" s="652"/>
      <c r="CC386" s="652"/>
      <c r="CD386" s="652"/>
      <c r="CE386" s="665"/>
      <c r="CF386" s="652"/>
      <c r="CG386" s="652"/>
      <c r="CH386" s="652"/>
      <c r="CI386" s="665"/>
      <c r="CJ386" s="652"/>
      <c r="CK386" s="652"/>
      <c r="CL386" s="652"/>
      <c r="CM386" s="665"/>
      <c r="CN386" s="652"/>
      <c r="CO386" s="652"/>
      <c r="CP386" s="652"/>
      <c r="CQ386" s="665"/>
      <c r="CR386" s="652"/>
      <c r="CS386" s="652"/>
      <c r="CT386" s="661"/>
      <c r="CU386" s="470"/>
      <c r="CV386" s="470"/>
      <c r="CW386" s="470"/>
      <c r="CX386" s="470"/>
      <c r="CY386" s="470"/>
      <c r="CZ386" s="470"/>
      <c r="DA386" s="470"/>
      <c r="DB386" s="470"/>
      <c r="DC386" s="470"/>
      <c r="DD386" s="470"/>
      <c r="DE386" s="470"/>
      <c r="DF386" s="470"/>
    </row>
    <row r="387" spans="1:110" s="471" customFormat="1" x14ac:dyDescent="0.2">
      <c r="A387" s="542"/>
      <c r="B387" s="469"/>
      <c r="D387" s="466"/>
      <c r="E387" s="466"/>
      <c r="F387" s="466"/>
      <c r="G387" s="634"/>
      <c r="H387" s="466"/>
      <c r="I387" s="791"/>
      <c r="J387" s="791"/>
      <c r="K387" s="466"/>
      <c r="L387" s="466"/>
      <c r="M387" s="466"/>
      <c r="N387" s="466"/>
      <c r="O387" s="466"/>
      <c r="P387" s="466"/>
      <c r="Q387" s="533"/>
      <c r="R387" s="542"/>
      <c r="AS387" s="443"/>
      <c r="BF387" s="444"/>
      <c r="BG387" s="444"/>
      <c r="BH387" s="445"/>
      <c r="BI387" s="445"/>
      <c r="BJ387" s="443"/>
      <c r="BK387" s="773"/>
      <c r="BL387" s="446"/>
      <c r="BM387" s="470"/>
      <c r="BN387" s="652"/>
      <c r="BO387" s="665"/>
      <c r="BP387" s="652"/>
      <c r="BQ387" s="652"/>
      <c r="BR387" s="652"/>
      <c r="BS387" s="665"/>
      <c r="BT387" s="652"/>
      <c r="BU387" s="652"/>
      <c r="BV387" s="652"/>
      <c r="BW387" s="665"/>
      <c r="BX387" s="652"/>
      <c r="BY387" s="652"/>
      <c r="BZ387" s="652"/>
      <c r="CA387" s="665"/>
      <c r="CB387" s="652"/>
      <c r="CC387" s="652"/>
      <c r="CD387" s="652"/>
      <c r="CE387" s="665"/>
      <c r="CF387" s="652"/>
      <c r="CG387" s="652"/>
      <c r="CH387" s="652"/>
      <c r="CI387" s="665"/>
      <c r="CJ387" s="652"/>
      <c r="CK387" s="652"/>
      <c r="CL387" s="652"/>
      <c r="CM387" s="665"/>
      <c r="CN387" s="652"/>
      <c r="CO387" s="652"/>
      <c r="CP387" s="652"/>
      <c r="CQ387" s="665"/>
      <c r="CR387" s="652"/>
      <c r="CS387" s="652"/>
      <c r="CT387" s="661"/>
      <c r="CU387" s="470"/>
      <c r="CV387" s="470"/>
      <c r="CW387" s="470"/>
      <c r="CX387" s="470"/>
      <c r="CY387" s="470"/>
      <c r="CZ387" s="470"/>
      <c r="DA387" s="470"/>
      <c r="DB387" s="470"/>
      <c r="DC387" s="470"/>
      <c r="DD387" s="470"/>
      <c r="DE387" s="470"/>
      <c r="DF387" s="470"/>
    </row>
    <row r="388" spans="1:110" s="471" customFormat="1" x14ac:dyDescent="0.2">
      <c r="A388" s="542"/>
      <c r="B388" s="469"/>
      <c r="D388" s="466"/>
      <c r="E388" s="466"/>
      <c r="F388" s="466"/>
      <c r="G388" s="634"/>
      <c r="H388" s="466"/>
      <c r="I388" s="791"/>
      <c r="J388" s="791"/>
      <c r="K388" s="466"/>
      <c r="L388" s="466"/>
      <c r="M388" s="466"/>
      <c r="N388" s="466"/>
      <c r="O388" s="466"/>
      <c r="P388" s="466"/>
      <c r="Q388" s="533"/>
      <c r="R388" s="542"/>
      <c r="AS388" s="443"/>
      <c r="BF388" s="444"/>
      <c r="BG388" s="444"/>
      <c r="BH388" s="445"/>
      <c r="BI388" s="445"/>
      <c r="BJ388" s="443"/>
      <c r="BK388" s="773"/>
      <c r="BL388" s="446"/>
      <c r="BM388" s="470"/>
      <c r="BN388" s="652"/>
      <c r="BO388" s="665"/>
      <c r="BP388" s="652"/>
      <c r="BQ388" s="652"/>
      <c r="BR388" s="652"/>
      <c r="BS388" s="665"/>
      <c r="BT388" s="652"/>
      <c r="BU388" s="652"/>
      <c r="BV388" s="652"/>
      <c r="BW388" s="665"/>
      <c r="BX388" s="652"/>
      <c r="BY388" s="652"/>
      <c r="BZ388" s="652"/>
      <c r="CA388" s="665"/>
      <c r="CB388" s="652"/>
      <c r="CC388" s="652"/>
      <c r="CD388" s="652"/>
      <c r="CE388" s="665"/>
      <c r="CF388" s="652"/>
      <c r="CG388" s="652"/>
      <c r="CH388" s="652"/>
      <c r="CI388" s="665"/>
      <c r="CJ388" s="652"/>
      <c r="CK388" s="652"/>
      <c r="CL388" s="652"/>
      <c r="CM388" s="665"/>
      <c r="CN388" s="652"/>
      <c r="CO388" s="652"/>
      <c r="CP388" s="652"/>
      <c r="CQ388" s="665"/>
      <c r="CR388" s="652"/>
      <c r="CS388" s="652"/>
      <c r="CT388" s="661"/>
      <c r="CU388" s="470"/>
      <c r="CV388" s="470"/>
      <c r="CW388" s="470"/>
      <c r="CX388" s="470"/>
      <c r="CY388" s="470"/>
      <c r="CZ388" s="470"/>
      <c r="DA388" s="470"/>
      <c r="DB388" s="470"/>
      <c r="DC388" s="470"/>
      <c r="DD388" s="470"/>
      <c r="DE388" s="470"/>
      <c r="DF388" s="470"/>
    </row>
    <row r="389" spans="1:110" s="471" customFormat="1" x14ac:dyDescent="0.2">
      <c r="A389" s="542"/>
      <c r="B389" s="469"/>
      <c r="D389" s="466"/>
      <c r="E389" s="466"/>
      <c r="F389" s="466"/>
      <c r="G389" s="634"/>
      <c r="H389" s="466"/>
      <c r="I389" s="791"/>
      <c r="J389" s="791"/>
      <c r="K389" s="466"/>
      <c r="L389" s="466"/>
      <c r="M389" s="466"/>
      <c r="N389" s="466"/>
      <c r="O389" s="466"/>
      <c r="P389" s="466"/>
      <c r="Q389" s="533"/>
      <c r="R389" s="542"/>
      <c r="AS389" s="443"/>
      <c r="BF389" s="444"/>
      <c r="BG389" s="444"/>
      <c r="BH389" s="445"/>
      <c r="BI389" s="445"/>
      <c r="BJ389" s="443"/>
      <c r="BK389" s="773"/>
      <c r="BL389" s="446"/>
      <c r="BM389" s="470"/>
      <c r="BN389" s="652"/>
      <c r="BO389" s="665"/>
      <c r="BP389" s="652"/>
      <c r="BQ389" s="652"/>
      <c r="BR389" s="652"/>
      <c r="BS389" s="665"/>
      <c r="BT389" s="652"/>
      <c r="BU389" s="652"/>
      <c r="BV389" s="652"/>
      <c r="BW389" s="665"/>
      <c r="BX389" s="652"/>
      <c r="BY389" s="652"/>
      <c r="BZ389" s="652"/>
      <c r="CA389" s="665"/>
      <c r="CB389" s="652"/>
      <c r="CC389" s="652"/>
      <c r="CD389" s="652"/>
      <c r="CE389" s="665"/>
      <c r="CF389" s="652"/>
      <c r="CG389" s="652"/>
      <c r="CH389" s="652"/>
      <c r="CI389" s="665"/>
      <c r="CJ389" s="652"/>
      <c r="CK389" s="652"/>
      <c r="CL389" s="652"/>
      <c r="CM389" s="665"/>
      <c r="CN389" s="652"/>
      <c r="CO389" s="652"/>
      <c r="CP389" s="652"/>
      <c r="CQ389" s="665"/>
      <c r="CR389" s="652"/>
      <c r="CS389" s="652"/>
      <c r="CT389" s="661"/>
      <c r="CU389" s="470"/>
      <c r="CV389" s="470"/>
      <c r="CW389" s="470"/>
      <c r="CX389" s="470"/>
      <c r="CY389" s="470"/>
      <c r="CZ389" s="470"/>
      <c r="DA389" s="470"/>
      <c r="DB389" s="470"/>
      <c r="DC389" s="470"/>
      <c r="DD389" s="470"/>
      <c r="DE389" s="470"/>
      <c r="DF389" s="470"/>
    </row>
    <row r="390" spans="1:110" s="471" customFormat="1" x14ac:dyDescent="0.2">
      <c r="A390" s="542"/>
      <c r="B390" s="469"/>
      <c r="D390" s="466"/>
      <c r="E390" s="466"/>
      <c r="F390" s="466"/>
      <c r="G390" s="634"/>
      <c r="H390" s="466"/>
      <c r="I390" s="791"/>
      <c r="J390" s="791"/>
      <c r="K390" s="466"/>
      <c r="L390" s="466"/>
      <c r="M390" s="466"/>
      <c r="N390" s="466"/>
      <c r="O390" s="466"/>
      <c r="P390" s="466"/>
      <c r="Q390" s="533"/>
      <c r="R390" s="542"/>
      <c r="AS390" s="443"/>
      <c r="BF390" s="444"/>
      <c r="BG390" s="444"/>
      <c r="BH390" s="445"/>
      <c r="BI390" s="445"/>
      <c r="BJ390" s="443"/>
      <c r="BK390" s="773"/>
      <c r="BL390" s="446"/>
      <c r="BM390" s="470"/>
      <c r="BN390" s="652"/>
      <c r="BO390" s="665"/>
      <c r="BP390" s="652"/>
      <c r="BQ390" s="652"/>
      <c r="BR390" s="652"/>
      <c r="BS390" s="665"/>
      <c r="BT390" s="652"/>
      <c r="BU390" s="652"/>
      <c r="BV390" s="652"/>
      <c r="BW390" s="665"/>
      <c r="BX390" s="652"/>
      <c r="BY390" s="652"/>
      <c r="BZ390" s="652"/>
      <c r="CA390" s="665"/>
      <c r="CB390" s="652"/>
      <c r="CC390" s="652"/>
      <c r="CD390" s="652"/>
      <c r="CE390" s="665"/>
      <c r="CF390" s="652"/>
      <c r="CG390" s="652"/>
      <c r="CH390" s="652"/>
      <c r="CI390" s="665"/>
      <c r="CJ390" s="652"/>
      <c r="CK390" s="652"/>
      <c r="CL390" s="652"/>
      <c r="CM390" s="665"/>
      <c r="CN390" s="652"/>
      <c r="CO390" s="652"/>
      <c r="CP390" s="652"/>
      <c r="CQ390" s="665"/>
      <c r="CR390" s="652"/>
      <c r="CS390" s="652"/>
      <c r="CT390" s="661"/>
      <c r="CU390" s="470"/>
      <c r="CV390" s="470"/>
      <c r="CW390" s="470"/>
      <c r="CX390" s="470"/>
      <c r="CY390" s="470"/>
      <c r="CZ390" s="470"/>
      <c r="DA390" s="470"/>
      <c r="DB390" s="470"/>
      <c r="DC390" s="470"/>
      <c r="DD390" s="470"/>
      <c r="DE390" s="470"/>
      <c r="DF390" s="470"/>
    </row>
    <row r="391" spans="1:110" s="471" customFormat="1" x14ac:dyDescent="0.2">
      <c r="A391" s="542"/>
      <c r="B391" s="469"/>
      <c r="D391" s="466"/>
      <c r="E391" s="466"/>
      <c r="F391" s="466"/>
      <c r="G391" s="634"/>
      <c r="H391" s="466"/>
      <c r="I391" s="791"/>
      <c r="J391" s="791"/>
      <c r="K391" s="466"/>
      <c r="L391" s="466"/>
      <c r="M391" s="466"/>
      <c r="N391" s="466"/>
      <c r="O391" s="466"/>
      <c r="P391" s="466"/>
      <c r="Q391" s="533"/>
      <c r="R391" s="542"/>
      <c r="AS391" s="443"/>
      <c r="BF391" s="444"/>
      <c r="BG391" s="444"/>
      <c r="BH391" s="445"/>
      <c r="BI391" s="445"/>
      <c r="BJ391" s="443"/>
      <c r="BK391" s="773"/>
      <c r="BL391" s="446"/>
      <c r="BM391" s="470"/>
      <c r="BN391" s="652"/>
      <c r="BO391" s="665"/>
      <c r="BP391" s="652"/>
      <c r="BQ391" s="652"/>
      <c r="BR391" s="652"/>
      <c r="BS391" s="665"/>
      <c r="BT391" s="652"/>
      <c r="BU391" s="652"/>
      <c r="BV391" s="652"/>
      <c r="BW391" s="665"/>
      <c r="BX391" s="652"/>
      <c r="BY391" s="652"/>
      <c r="BZ391" s="652"/>
      <c r="CA391" s="665"/>
      <c r="CB391" s="652"/>
      <c r="CC391" s="652"/>
      <c r="CD391" s="652"/>
      <c r="CE391" s="665"/>
      <c r="CF391" s="652"/>
      <c r="CG391" s="652"/>
      <c r="CH391" s="652"/>
      <c r="CI391" s="665"/>
      <c r="CJ391" s="652"/>
      <c r="CK391" s="652"/>
      <c r="CL391" s="652"/>
      <c r="CM391" s="665"/>
      <c r="CN391" s="652"/>
      <c r="CO391" s="652"/>
      <c r="CP391" s="652"/>
      <c r="CQ391" s="665"/>
      <c r="CR391" s="652"/>
      <c r="CS391" s="652"/>
      <c r="CT391" s="661"/>
      <c r="CU391" s="470"/>
      <c r="CV391" s="470"/>
      <c r="CW391" s="470"/>
      <c r="CX391" s="470"/>
      <c r="CY391" s="470"/>
      <c r="CZ391" s="470"/>
      <c r="DA391" s="470"/>
      <c r="DB391" s="470"/>
      <c r="DC391" s="470"/>
      <c r="DD391" s="470"/>
      <c r="DE391" s="470"/>
      <c r="DF391" s="470"/>
    </row>
    <row r="392" spans="1:110" s="471" customFormat="1" x14ac:dyDescent="0.2">
      <c r="A392" s="542"/>
      <c r="B392" s="469"/>
      <c r="D392" s="466"/>
      <c r="E392" s="466"/>
      <c r="F392" s="466"/>
      <c r="G392" s="634"/>
      <c r="H392" s="466"/>
      <c r="I392" s="791"/>
      <c r="J392" s="791"/>
      <c r="K392" s="466"/>
      <c r="L392" s="466"/>
      <c r="M392" s="466"/>
      <c r="N392" s="466"/>
      <c r="O392" s="466"/>
      <c r="P392" s="466"/>
      <c r="Q392" s="533"/>
      <c r="R392" s="542"/>
      <c r="AS392" s="443"/>
      <c r="BF392" s="444"/>
      <c r="BG392" s="444"/>
      <c r="BH392" s="445"/>
      <c r="BI392" s="445"/>
      <c r="BJ392" s="443"/>
      <c r="BK392" s="773"/>
      <c r="BL392" s="446"/>
      <c r="BM392" s="470"/>
      <c r="BN392" s="652"/>
      <c r="BO392" s="665"/>
      <c r="BP392" s="652"/>
      <c r="BQ392" s="652"/>
      <c r="BR392" s="652"/>
      <c r="BS392" s="665"/>
      <c r="BT392" s="652"/>
      <c r="BU392" s="652"/>
      <c r="BV392" s="652"/>
      <c r="BW392" s="665"/>
      <c r="BX392" s="652"/>
      <c r="BY392" s="652"/>
      <c r="BZ392" s="652"/>
      <c r="CA392" s="665"/>
      <c r="CB392" s="652"/>
      <c r="CC392" s="652"/>
      <c r="CD392" s="652"/>
      <c r="CE392" s="665"/>
      <c r="CF392" s="652"/>
      <c r="CG392" s="652"/>
      <c r="CH392" s="652"/>
      <c r="CI392" s="665"/>
      <c r="CJ392" s="652"/>
      <c r="CK392" s="652"/>
      <c r="CL392" s="652"/>
      <c r="CM392" s="665"/>
      <c r="CN392" s="652"/>
      <c r="CO392" s="652"/>
      <c r="CP392" s="652"/>
      <c r="CQ392" s="665"/>
      <c r="CR392" s="652"/>
      <c r="CS392" s="652"/>
      <c r="CT392" s="661"/>
      <c r="CU392" s="470"/>
      <c r="CV392" s="470"/>
      <c r="CW392" s="470"/>
      <c r="CX392" s="470"/>
      <c r="CY392" s="470"/>
      <c r="CZ392" s="470"/>
      <c r="DA392" s="470"/>
      <c r="DB392" s="470"/>
      <c r="DC392" s="470"/>
      <c r="DD392" s="470"/>
      <c r="DE392" s="470"/>
      <c r="DF392" s="470"/>
    </row>
    <row r="393" spans="1:110" s="471" customFormat="1" x14ac:dyDescent="0.2">
      <c r="A393" s="542"/>
      <c r="B393" s="469"/>
      <c r="D393" s="466"/>
      <c r="E393" s="466"/>
      <c r="F393" s="466"/>
      <c r="G393" s="634"/>
      <c r="H393" s="466"/>
      <c r="I393" s="791"/>
      <c r="J393" s="791"/>
      <c r="K393" s="466"/>
      <c r="L393" s="466"/>
      <c r="M393" s="466"/>
      <c r="N393" s="466"/>
      <c r="O393" s="466"/>
      <c r="P393" s="466"/>
      <c r="Q393" s="533"/>
      <c r="R393" s="542"/>
      <c r="AS393" s="443"/>
      <c r="BF393" s="444"/>
      <c r="BG393" s="444"/>
      <c r="BH393" s="445"/>
      <c r="BI393" s="445"/>
      <c r="BJ393" s="443"/>
      <c r="BK393" s="773"/>
      <c r="BL393" s="446"/>
      <c r="BM393" s="470"/>
      <c r="BN393" s="652"/>
      <c r="BO393" s="665"/>
      <c r="BP393" s="652"/>
      <c r="BQ393" s="652"/>
      <c r="BR393" s="652"/>
      <c r="BS393" s="665"/>
      <c r="BT393" s="652"/>
      <c r="BU393" s="652"/>
      <c r="BV393" s="652"/>
      <c r="BW393" s="665"/>
      <c r="BX393" s="652"/>
      <c r="BY393" s="652"/>
      <c r="BZ393" s="652"/>
      <c r="CA393" s="665"/>
      <c r="CB393" s="652"/>
      <c r="CC393" s="652"/>
      <c r="CD393" s="652"/>
      <c r="CE393" s="665"/>
      <c r="CF393" s="652"/>
      <c r="CG393" s="652"/>
      <c r="CH393" s="652"/>
      <c r="CI393" s="665"/>
      <c r="CJ393" s="652"/>
      <c r="CK393" s="652"/>
      <c r="CL393" s="652"/>
      <c r="CM393" s="665"/>
      <c r="CN393" s="652"/>
      <c r="CO393" s="652"/>
      <c r="CP393" s="652"/>
      <c r="CQ393" s="665"/>
      <c r="CR393" s="652"/>
      <c r="CS393" s="652"/>
      <c r="CT393" s="661"/>
      <c r="CU393" s="470"/>
      <c r="CV393" s="470"/>
      <c r="CW393" s="470"/>
      <c r="CX393" s="470"/>
      <c r="CY393" s="470"/>
      <c r="CZ393" s="470"/>
      <c r="DA393" s="470"/>
      <c r="DB393" s="470"/>
      <c r="DC393" s="470"/>
      <c r="DD393" s="470"/>
      <c r="DE393" s="470"/>
      <c r="DF393" s="470"/>
    </row>
    <row r="394" spans="1:110" s="471" customFormat="1" x14ac:dyDescent="0.2">
      <c r="A394" s="542"/>
      <c r="B394" s="469"/>
      <c r="D394" s="466"/>
      <c r="E394" s="466"/>
      <c r="F394" s="466"/>
      <c r="G394" s="634"/>
      <c r="H394" s="466"/>
      <c r="I394" s="791"/>
      <c r="J394" s="791"/>
      <c r="K394" s="466"/>
      <c r="L394" s="466"/>
      <c r="M394" s="466"/>
      <c r="N394" s="466"/>
      <c r="O394" s="466"/>
      <c r="P394" s="466"/>
      <c r="Q394" s="533"/>
      <c r="R394" s="542"/>
      <c r="AS394" s="443"/>
      <c r="BF394" s="444"/>
      <c r="BG394" s="444"/>
      <c r="BH394" s="445"/>
      <c r="BI394" s="445"/>
      <c r="BJ394" s="443"/>
      <c r="BK394" s="773"/>
      <c r="BL394" s="446"/>
      <c r="BM394" s="470"/>
      <c r="BN394" s="652"/>
      <c r="BO394" s="665"/>
      <c r="BP394" s="652"/>
      <c r="BQ394" s="652"/>
      <c r="BR394" s="652"/>
      <c r="BS394" s="665"/>
      <c r="BT394" s="652"/>
      <c r="BU394" s="652"/>
      <c r="BV394" s="652"/>
      <c r="BW394" s="665"/>
      <c r="BX394" s="652"/>
      <c r="BY394" s="652"/>
      <c r="BZ394" s="652"/>
      <c r="CA394" s="665"/>
      <c r="CB394" s="652"/>
      <c r="CC394" s="652"/>
      <c r="CD394" s="652"/>
      <c r="CE394" s="665"/>
      <c r="CF394" s="652"/>
      <c r="CG394" s="652"/>
      <c r="CH394" s="652"/>
      <c r="CI394" s="665"/>
      <c r="CJ394" s="652"/>
      <c r="CK394" s="652"/>
      <c r="CL394" s="652"/>
      <c r="CM394" s="665"/>
      <c r="CN394" s="652"/>
      <c r="CO394" s="652"/>
      <c r="CP394" s="652"/>
      <c r="CQ394" s="665"/>
      <c r="CR394" s="652"/>
      <c r="CS394" s="652"/>
      <c r="CT394" s="661"/>
      <c r="CU394" s="470"/>
      <c r="CV394" s="470"/>
      <c r="CW394" s="470"/>
      <c r="CX394" s="470"/>
      <c r="CY394" s="470"/>
      <c r="CZ394" s="470"/>
      <c r="DA394" s="470"/>
      <c r="DB394" s="470"/>
      <c r="DC394" s="470"/>
      <c r="DD394" s="470"/>
      <c r="DE394" s="470"/>
      <c r="DF394" s="470"/>
    </row>
    <row r="395" spans="1:110" s="471" customFormat="1" x14ac:dyDescent="0.2">
      <c r="A395" s="542"/>
      <c r="B395" s="469"/>
      <c r="D395" s="466"/>
      <c r="E395" s="466"/>
      <c r="F395" s="466"/>
      <c r="G395" s="634"/>
      <c r="H395" s="466"/>
      <c r="I395" s="791"/>
      <c r="J395" s="791"/>
      <c r="K395" s="466"/>
      <c r="L395" s="466"/>
      <c r="M395" s="466"/>
      <c r="N395" s="466"/>
      <c r="O395" s="466"/>
      <c r="P395" s="466"/>
      <c r="Q395" s="533"/>
      <c r="R395" s="542"/>
      <c r="AS395" s="443"/>
      <c r="BF395" s="444"/>
      <c r="BG395" s="444"/>
      <c r="BH395" s="445"/>
      <c r="BI395" s="445"/>
      <c r="BJ395" s="443"/>
      <c r="BK395" s="773"/>
      <c r="BL395" s="446"/>
      <c r="BM395" s="470"/>
      <c r="BN395" s="652"/>
      <c r="BO395" s="665"/>
      <c r="BP395" s="652"/>
      <c r="BQ395" s="652"/>
      <c r="BR395" s="652"/>
      <c r="BS395" s="665"/>
      <c r="BT395" s="652"/>
      <c r="BU395" s="652"/>
      <c r="BV395" s="652"/>
      <c r="BW395" s="665"/>
      <c r="BX395" s="652"/>
      <c r="BY395" s="652"/>
      <c r="BZ395" s="652"/>
      <c r="CA395" s="665"/>
      <c r="CB395" s="652"/>
      <c r="CC395" s="652"/>
      <c r="CD395" s="652"/>
      <c r="CE395" s="665"/>
      <c r="CF395" s="652"/>
      <c r="CG395" s="652"/>
      <c r="CH395" s="652"/>
      <c r="CI395" s="665"/>
      <c r="CJ395" s="652"/>
      <c r="CK395" s="652"/>
      <c r="CL395" s="652"/>
      <c r="CM395" s="665"/>
      <c r="CN395" s="652"/>
      <c r="CO395" s="652"/>
      <c r="CP395" s="652"/>
      <c r="CQ395" s="665"/>
      <c r="CR395" s="652"/>
      <c r="CS395" s="652"/>
      <c r="CT395" s="661"/>
      <c r="CU395" s="470"/>
      <c r="CV395" s="470"/>
      <c r="CW395" s="470"/>
      <c r="CX395" s="470"/>
      <c r="CY395" s="470"/>
      <c r="CZ395" s="470"/>
      <c r="DA395" s="470"/>
      <c r="DB395" s="470"/>
      <c r="DC395" s="470"/>
      <c r="DD395" s="470"/>
      <c r="DE395" s="470"/>
      <c r="DF395" s="470"/>
    </row>
    <row r="396" spans="1:110" s="471" customFormat="1" x14ac:dyDescent="0.2">
      <c r="A396" s="542"/>
      <c r="B396" s="469"/>
      <c r="D396" s="466"/>
      <c r="E396" s="466"/>
      <c r="F396" s="466"/>
      <c r="G396" s="634"/>
      <c r="H396" s="466"/>
      <c r="I396" s="791"/>
      <c r="J396" s="791"/>
      <c r="K396" s="466"/>
      <c r="L396" s="466"/>
      <c r="M396" s="466"/>
      <c r="N396" s="466"/>
      <c r="O396" s="466"/>
      <c r="P396" s="466"/>
      <c r="Q396" s="533"/>
      <c r="R396" s="542"/>
      <c r="AS396" s="443"/>
      <c r="BF396" s="444"/>
      <c r="BG396" s="444"/>
      <c r="BH396" s="445"/>
      <c r="BI396" s="445"/>
      <c r="BJ396" s="443"/>
      <c r="BK396" s="773"/>
      <c r="BL396" s="446"/>
      <c r="BM396" s="470"/>
      <c r="BN396" s="652"/>
      <c r="BO396" s="665"/>
      <c r="BP396" s="652"/>
      <c r="BQ396" s="652"/>
      <c r="BR396" s="652"/>
      <c r="BS396" s="665"/>
      <c r="BT396" s="652"/>
      <c r="BU396" s="652"/>
      <c r="BV396" s="652"/>
      <c r="BW396" s="665"/>
      <c r="BX396" s="652"/>
      <c r="BY396" s="652"/>
      <c r="BZ396" s="652"/>
      <c r="CA396" s="665"/>
      <c r="CB396" s="652"/>
      <c r="CC396" s="652"/>
      <c r="CD396" s="652"/>
      <c r="CE396" s="665"/>
      <c r="CF396" s="652"/>
      <c r="CG396" s="652"/>
      <c r="CH396" s="652"/>
      <c r="CI396" s="665"/>
      <c r="CJ396" s="652"/>
      <c r="CK396" s="652"/>
      <c r="CL396" s="652"/>
      <c r="CM396" s="665"/>
      <c r="CN396" s="652"/>
      <c r="CO396" s="652"/>
      <c r="CP396" s="652"/>
      <c r="CQ396" s="665"/>
      <c r="CR396" s="652"/>
      <c r="CS396" s="652"/>
      <c r="CT396" s="661"/>
      <c r="CU396" s="470"/>
      <c r="CV396" s="470"/>
      <c r="CW396" s="470"/>
      <c r="CX396" s="470"/>
      <c r="CY396" s="470"/>
      <c r="CZ396" s="470"/>
      <c r="DA396" s="470"/>
      <c r="DB396" s="470"/>
      <c r="DC396" s="470"/>
      <c r="DD396" s="470"/>
      <c r="DE396" s="470"/>
      <c r="DF396" s="470"/>
    </row>
    <row r="397" spans="1:110" s="471" customFormat="1" x14ac:dyDescent="0.2">
      <c r="A397" s="542"/>
      <c r="B397" s="469"/>
      <c r="D397" s="466"/>
      <c r="E397" s="466"/>
      <c r="F397" s="466"/>
      <c r="G397" s="634"/>
      <c r="H397" s="466"/>
      <c r="I397" s="791"/>
      <c r="J397" s="791"/>
      <c r="K397" s="466"/>
      <c r="L397" s="466"/>
      <c r="M397" s="466"/>
      <c r="N397" s="466"/>
      <c r="O397" s="466"/>
      <c r="P397" s="466"/>
      <c r="Q397" s="533"/>
      <c r="R397" s="542"/>
      <c r="AS397" s="443"/>
      <c r="BF397" s="444"/>
      <c r="BG397" s="444"/>
      <c r="BH397" s="445"/>
      <c r="BI397" s="445"/>
      <c r="BJ397" s="443"/>
      <c r="BK397" s="773"/>
      <c r="BL397" s="446"/>
      <c r="BM397" s="470"/>
      <c r="BN397" s="652"/>
      <c r="BO397" s="665"/>
      <c r="BP397" s="652"/>
      <c r="BQ397" s="652"/>
      <c r="BR397" s="652"/>
      <c r="BS397" s="665"/>
      <c r="BT397" s="652"/>
      <c r="BU397" s="652"/>
      <c r="BV397" s="652"/>
      <c r="BW397" s="665"/>
      <c r="BX397" s="652"/>
      <c r="BY397" s="652"/>
      <c r="BZ397" s="652"/>
      <c r="CA397" s="665"/>
      <c r="CB397" s="652"/>
      <c r="CC397" s="652"/>
      <c r="CD397" s="652"/>
      <c r="CE397" s="665"/>
      <c r="CF397" s="652"/>
      <c r="CG397" s="652"/>
      <c r="CH397" s="652"/>
      <c r="CI397" s="665"/>
      <c r="CJ397" s="652"/>
      <c r="CK397" s="652"/>
      <c r="CL397" s="652"/>
      <c r="CM397" s="665"/>
      <c r="CN397" s="652"/>
      <c r="CO397" s="652"/>
      <c r="CP397" s="652"/>
      <c r="CQ397" s="665"/>
      <c r="CR397" s="652"/>
      <c r="CS397" s="652"/>
      <c r="CT397" s="661"/>
      <c r="CU397" s="470"/>
      <c r="CV397" s="470"/>
      <c r="CW397" s="470"/>
      <c r="CX397" s="470"/>
      <c r="CY397" s="470"/>
      <c r="CZ397" s="470"/>
      <c r="DA397" s="470"/>
      <c r="DB397" s="470"/>
      <c r="DC397" s="470"/>
      <c r="DD397" s="470"/>
      <c r="DE397" s="470"/>
      <c r="DF397" s="470"/>
    </row>
    <row r="398" spans="1:110" s="471" customFormat="1" x14ac:dyDescent="0.2">
      <c r="A398" s="542"/>
      <c r="B398" s="469"/>
      <c r="D398" s="466"/>
      <c r="E398" s="466"/>
      <c r="F398" s="466"/>
      <c r="G398" s="634"/>
      <c r="H398" s="466"/>
      <c r="I398" s="791"/>
      <c r="J398" s="791"/>
      <c r="K398" s="466"/>
      <c r="L398" s="466"/>
      <c r="M398" s="466"/>
      <c r="N398" s="466"/>
      <c r="O398" s="466"/>
      <c r="P398" s="466"/>
      <c r="Q398" s="533"/>
      <c r="R398" s="542"/>
      <c r="AS398" s="443"/>
      <c r="BF398" s="444"/>
      <c r="BG398" s="444"/>
      <c r="BH398" s="445"/>
      <c r="BI398" s="445"/>
      <c r="BJ398" s="443"/>
      <c r="BK398" s="773"/>
      <c r="BL398" s="446"/>
      <c r="BM398" s="470"/>
      <c r="BN398" s="652"/>
      <c r="BO398" s="665"/>
      <c r="BP398" s="652"/>
      <c r="BQ398" s="652"/>
      <c r="BR398" s="652"/>
      <c r="BS398" s="665"/>
      <c r="BT398" s="652"/>
      <c r="BU398" s="652"/>
      <c r="BV398" s="652"/>
      <c r="BW398" s="665"/>
      <c r="BX398" s="652"/>
      <c r="BY398" s="652"/>
      <c r="BZ398" s="652"/>
      <c r="CA398" s="665"/>
      <c r="CB398" s="652"/>
      <c r="CC398" s="652"/>
      <c r="CD398" s="652"/>
      <c r="CE398" s="665"/>
      <c r="CF398" s="652"/>
      <c r="CG398" s="652"/>
      <c r="CH398" s="652"/>
      <c r="CI398" s="665"/>
      <c r="CJ398" s="652"/>
      <c r="CK398" s="652"/>
      <c r="CL398" s="652"/>
      <c r="CM398" s="665"/>
      <c r="CN398" s="652"/>
      <c r="CO398" s="652"/>
      <c r="CP398" s="652"/>
      <c r="CQ398" s="665"/>
      <c r="CR398" s="652"/>
      <c r="CS398" s="652"/>
      <c r="CT398" s="661"/>
      <c r="CU398" s="470"/>
      <c r="CV398" s="470"/>
      <c r="CW398" s="470"/>
      <c r="CX398" s="470"/>
      <c r="CY398" s="470"/>
      <c r="CZ398" s="470"/>
      <c r="DA398" s="470"/>
      <c r="DB398" s="470"/>
      <c r="DC398" s="470"/>
      <c r="DD398" s="470"/>
      <c r="DE398" s="470"/>
      <c r="DF398" s="470"/>
    </row>
    <row r="399" spans="1:110" s="471" customFormat="1" x14ac:dyDescent="0.2">
      <c r="A399" s="542"/>
      <c r="B399" s="469"/>
      <c r="D399" s="466"/>
      <c r="E399" s="466"/>
      <c r="F399" s="466"/>
      <c r="G399" s="634"/>
      <c r="H399" s="466"/>
      <c r="I399" s="791"/>
      <c r="J399" s="791"/>
      <c r="K399" s="466"/>
      <c r="L399" s="466"/>
      <c r="M399" s="466"/>
      <c r="N399" s="466"/>
      <c r="O399" s="466"/>
      <c r="P399" s="466"/>
      <c r="Q399" s="533"/>
      <c r="R399" s="542"/>
      <c r="AS399" s="443"/>
      <c r="BF399" s="444"/>
      <c r="BG399" s="444"/>
      <c r="BH399" s="445"/>
      <c r="BI399" s="445"/>
      <c r="BJ399" s="443"/>
      <c r="BK399" s="773"/>
      <c r="BL399" s="446"/>
      <c r="BM399" s="470"/>
      <c r="BN399" s="652"/>
      <c r="BO399" s="665"/>
      <c r="BP399" s="652"/>
      <c r="BQ399" s="652"/>
      <c r="BR399" s="652"/>
      <c r="BS399" s="665"/>
      <c r="BT399" s="652"/>
      <c r="BU399" s="652"/>
      <c r="BV399" s="652"/>
      <c r="BW399" s="665"/>
      <c r="BX399" s="652"/>
      <c r="BY399" s="652"/>
      <c r="BZ399" s="652"/>
      <c r="CA399" s="665"/>
      <c r="CB399" s="652"/>
      <c r="CC399" s="652"/>
      <c r="CD399" s="652"/>
      <c r="CE399" s="665"/>
      <c r="CF399" s="652"/>
      <c r="CG399" s="652"/>
      <c r="CH399" s="652"/>
      <c r="CI399" s="665"/>
      <c r="CJ399" s="652"/>
      <c r="CK399" s="652"/>
      <c r="CL399" s="652"/>
      <c r="CM399" s="665"/>
      <c r="CN399" s="652"/>
      <c r="CO399" s="652"/>
      <c r="CP399" s="652"/>
      <c r="CQ399" s="665"/>
      <c r="CR399" s="652"/>
      <c r="CS399" s="652"/>
      <c r="CT399" s="661"/>
      <c r="CU399" s="470"/>
      <c r="CV399" s="470"/>
      <c r="CW399" s="470"/>
      <c r="CX399" s="470"/>
      <c r="CY399" s="470"/>
      <c r="CZ399" s="470"/>
      <c r="DA399" s="470"/>
      <c r="DB399" s="470"/>
      <c r="DC399" s="470"/>
      <c r="DD399" s="470"/>
      <c r="DE399" s="470"/>
      <c r="DF399" s="470"/>
    </row>
    <row r="400" spans="1:110" s="471" customFormat="1" x14ac:dyDescent="0.2">
      <c r="A400" s="542"/>
      <c r="B400" s="469"/>
      <c r="D400" s="466"/>
      <c r="E400" s="466"/>
      <c r="F400" s="466"/>
      <c r="G400" s="634"/>
      <c r="H400" s="466"/>
      <c r="I400" s="791"/>
      <c r="J400" s="791"/>
      <c r="K400" s="466"/>
      <c r="L400" s="466"/>
      <c r="M400" s="466"/>
      <c r="N400" s="466"/>
      <c r="O400" s="466"/>
      <c r="P400" s="466"/>
      <c r="Q400" s="533"/>
      <c r="R400" s="542"/>
      <c r="AS400" s="443"/>
      <c r="BF400" s="444"/>
      <c r="BG400" s="444"/>
      <c r="BH400" s="445"/>
      <c r="BI400" s="445"/>
      <c r="BJ400" s="443"/>
      <c r="BK400" s="773"/>
      <c r="BL400" s="446"/>
      <c r="BM400" s="470"/>
      <c r="BN400" s="652"/>
      <c r="BO400" s="665"/>
      <c r="BP400" s="652"/>
      <c r="BQ400" s="652"/>
      <c r="BR400" s="652"/>
      <c r="BS400" s="665"/>
      <c r="BT400" s="652"/>
      <c r="BU400" s="652"/>
      <c r="BV400" s="652"/>
      <c r="BW400" s="665"/>
      <c r="BX400" s="652"/>
      <c r="BY400" s="652"/>
      <c r="BZ400" s="652"/>
      <c r="CA400" s="665"/>
      <c r="CB400" s="652"/>
      <c r="CC400" s="652"/>
      <c r="CD400" s="652"/>
      <c r="CE400" s="665"/>
      <c r="CF400" s="652"/>
      <c r="CG400" s="652"/>
      <c r="CH400" s="652"/>
      <c r="CI400" s="665"/>
      <c r="CJ400" s="652"/>
      <c r="CK400" s="652"/>
      <c r="CL400" s="652"/>
      <c r="CM400" s="665"/>
      <c r="CN400" s="652"/>
      <c r="CO400" s="652"/>
      <c r="CP400" s="652"/>
      <c r="CQ400" s="665"/>
      <c r="CR400" s="652"/>
      <c r="CS400" s="652"/>
      <c r="CT400" s="661"/>
      <c r="CU400" s="470"/>
      <c r="CV400" s="470"/>
      <c r="CW400" s="470"/>
      <c r="CX400" s="470"/>
      <c r="CY400" s="470"/>
      <c r="CZ400" s="470"/>
      <c r="DA400" s="470"/>
      <c r="DB400" s="470"/>
      <c r="DC400" s="470"/>
      <c r="DD400" s="470"/>
      <c r="DE400" s="470"/>
      <c r="DF400" s="470"/>
    </row>
    <row r="401" spans="1:110" s="471" customFormat="1" x14ac:dyDescent="0.2">
      <c r="A401" s="542"/>
      <c r="B401" s="469"/>
      <c r="D401" s="466"/>
      <c r="E401" s="466"/>
      <c r="F401" s="466"/>
      <c r="G401" s="634"/>
      <c r="H401" s="466"/>
      <c r="I401" s="791"/>
      <c r="J401" s="791"/>
      <c r="K401" s="466"/>
      <c r="L401" s="466"/>
      <c r="M401" s="466"/>
      <c r="N401" s="466"/>
      <c r="O401" s="466"/>
      <c r="P401" s="466"/>
      <c r="Q401" s="533"/>
      <c r="R401" s="542"/>
      <c r="AS401" s="443"/>
      <c r="BF401" s="444"/>
      <c r="BG401" s="444"/>
      <c r="BH401" s="445"/>
      <c r="BI401" s="445"/>
      <c r="BJ401" s="443"/>
      <c r="BK401" s="773"/>
      <c r="BL401" s="446"/>
      <c r="BM401" s="470"/>
      <c r="BN401" s="652"/>
      <c r="BO401" s="665"/>
      <c r="BP401" s="652"/>
      <c r="BQ401" s="652"/>
      <c r="BR401" s="652"/>
      <c r="BS401" s="665"/>
      <c r="BT401" s="652"/>
      <c r="BU401" s="652"/>
      <c r="BV401" s="652"/>
      <c r="BW401" s="665"/>
      <c r="BX401" s="652"/>
      <c r="BY401" s="652"/>
      <c r="BZ401" s="652"/>
      <c r="CA401" s="665"/>
      <c r="CB401" s="652"/>
      <c r="CC401" s="652"/>
      <c r="CD401" s="652"/>
      <c r="CE401" s="665"/>
      <c r="CF401" s="652"/>
      <c r="CG401" s="652"/>
      <c r="CH401" s="652"/>
      <c r="CI401" s="665"/>
      <c r="CJ401" s="652"/>
      <c r="CK401" s="652"/>
      <c r="CL401" s="652"/>
      <c r="CM401" s="665"/>
      <c r="CN401" s="652"/>
      <c r="CO401" s="652"/>
      <c r="CP401" s="652"/>
      <c r="CQ401" s="665"/>
      <c r="CR401" s="652"/>
      <c r="CS401" s="652"/>
      <c r="CT401" s="661"/>
      <c r="CU401" s="470"/>
      <c r="CV401" s="470"/>
      <c r="CW401" s="470"/>
      <c r="CX401" s="470"/>
      <c r="CY401" s="470"/>
      <c r="CZ401" s="470"/>
      <c r="DA401" s="470"/>
      <c r="DB401" s="470"/>
      <c r="DC401" s="470"/>
      <c r="DD401" s="470"/>
      <c r="DE401" s="470"/>
      <c r="DF401" s="470"/>
    </row>
    <row r="402" spans="1:110" s="471" customFormat="1" x14ac:dyDescent="0.2">
      <c r="A402" s="542"/>
      <c r="B402" s="469"/>
      <c r="D402" s="466"/>
      <c r="E402" s="466"/>
      <c r="F402" s="466"/>
      <c r="G402" s="634"/>
      <c r="H402" s="466"/>
      <c r="I402" s="791"/>
      <c r="J402" s="791"/>
      <c r="K402" s="466"/>
      <c r="L402" s="466"/>
      <c r="M402" s="466"/>
      <c r="N402" s="466"/>
      <c r="O402" s="466"/>
      <c r="P402" s="466"/>
      <c r="Q402" s="533"/>
      <c r="R402" s="542"/>
      <c r="AS402" s="443"/>
      <c r="BF402" s="444"/>
      <c r="BG402" s="444"/>
      <c r="BH402" s="445"/>
      <c r="BI402" s="445"/>
      <c r="BJ402" s="443"/>
      <c r="BK402" s="773"/>
      <c r="BL402" s="446"/>
      <c r="BM402" s="470"/>
      <c r="BN402" s="652"/>
      <c r="BO402" s="665"/>
      <c r="BP402" s="652"/>
      <c r="BQ402" s="652"/>
      <c r="BR402" s="652"/>
      <c r="BS402" s="665"/>
      <c r="BT402" s="652"/>
      <c r="BU402" s="652"/>
      <c r="BV402" s="652"/>
      <c r="BW402" s="665"/>
      <c r="BX402" s="652"/>
      <c r="BY402" s="652"/>
      <c r="BZ402" s="652"/>
      <c r="CA402" s="665"/>
      <c r="CB402" s="652"/>
      <c r="CC402" s="652"/>
      <c r="CD402" s="652"/>
      <c r="CE402" s="665"/>
      <c r="CF402" s="652"/>
      <c r="CG402" s="652"/>
      <c r="CH402" s="652"/>
      <c r="CI402" s="665"/>
      <c r="CJ402" s="652"/>
      <c r="CK402" s="652"/>
      <c r="CL402" s="652"/>
      <c r="CM402" s="665"/>
      <c r="CN402" s="652"/>
      <c r="CO402" s="652"/>
      <c r="CP402" s="652"/>
      <c r="CQ402" s="665"/>
      <c r="CR402" s="652"/>
      <c r="CS402" s="652"/>
      <c r="CT402" s="661"/>
      <c r="CU402" s="470"/>
      <c r="CV402" s="470"/>
      <c r="CW402" s="470"/>
      <c r="CX402" s="470"/>
      <c r="CY402" s="470"/>
      <c r="CZ402" s="470"/>
      <c r="DA402" s="470"/>
      <c r="DB402" s="470"/>
      <c r="DC402" s="470"/>
      <c r="DD402" s="470"/>
      <c r="DE402" s="470"/>
      <c r="DF402" s="470"/>
    </row>
    <row r="403" spans="1:110" s="471" customFormat="1" x14ac:dyDescent="0.2">
      <c r="A403" s="542"/>
      <c r="B403" s="469"/>
      <c r="D403" s="466"/>
      <c r="E403" s="466"/>
      <c r="F403" s="466"/>
      <c r="G403" s="634"/>
      <c r="H403" s="466"/>
      <c r="I403" s="791"/>
      <c r="J403" s="791"/>
      <c r="K403" s="466"/>
      <c r="L403" s="466"/>
      <c r="M403" s="466"/>
      <c r="N403" s="466"/>
      <c r="O403" s="466"/>
      <c r="P403" s="466"/>
      <c r="Q403" s="533"/>
      <c r="R403" s="542"/>
      <c r="AS403" s="443"/>
      <c r="BF403" s="444"/>
      <c r="BG403" s="444"/>
      <c r="BH403" s="445"/>
      <c r="BI403" s="445"/>
      <c r="BJ403" s="443"/>
      <c r="BK403" s="773"/>
      <c r="BL403" s="446"/>
      <c r="BM403" s="470"/>
      <c r="BN403" s="652"/>
      <c r="BO403" s="665"/>
      <c r="BP403" s="652"/>
      <c r="BQ403" s="652"/>
      <c r="BR403" s="652"/>
      <c r="BS403" s="665"/>
      <c r="BT403" s="652"/>
      <c r="BU403" s="652"/>
      <c r="BV403" s="652"/>
      <c r="BW403" s="665"/>
      <c r="BX403" s="652"/>
      <c r="BY403" s="652"/>
      <c r="BZ403" s="652"/>
      <c r="CA403" s="665"/>
      <c r="CB403" s="652"/>
      <c r="CC403" s="652"/>
      <c r="CD403" s="652"/>
      <c r="CE403" s="665"/>
      <c r="CF403" s="652"/>
      <c r="CG403" s="652"/>
      <c r="CH403" s="652"/>
      <c r="CI403" s="665"/>
      <c r="CJ403" s="652"/>
      <c r="CK403" s="652"/>
      <c r="CL403" s="652"/>
      <c r="CM403" s="665"/>
      <c r="CN403" s="652"/>
      <c r="CO403" s="652"/>
      <c r="CP403" s="652"/>
      <c r="CQ403" s="665"/>
      <c r="CR403" s="652"/>
      <c r="CS403" s="652"/>
      <c r="CT403" s="661"/>
      <c r="CU403" s="470"/>
      <c r="CV403" s="470"/>
      <c r="CW403" s="470"/>
      <c r="CX403" s="470"/>
      <c r="CY403" s="470"/>
      <c r="CZ403" s="470"/>
      <c r="DA403" s="470"/>
      <c r="DB403" s="470"/>
      <c r="DC403" s="470"/>
      <c r="DD403" s="470"/>
      <c r="DE403" s="470"/>
      <c r="DF403" s="470"/>
    </row>
    <row r="404" spans="1:110" s="471" customFormat="1" x14ac:dyDescent="0.2">
      <c r="A404" s="542"/>
      <c r="B404" s="469"/>
      <c r="D404" s="466"/>
      <c r="E404" s="466"/>
      <c r="F404" s="466"/>
      <c r="G404" s="634"/>
      <c r="H404" s="466"/>
      <c r="I404" s="791"/>
      <c r="J404" s="791"/>
      <c r="K404" s="466"/>
      <c r="L404" s="466"/>
      <c r="M404" s="466"/>
      <c r="N404" s="466"/>
      <c r="O404" s="466"/>
      <c r="P404" s="466"/>
      <c r="Q404" s="533"/>
      <c r="R404" s="542"/>
      <c r="AS404" s="443"/>
      <c r="BF404" s="444"/>
      <c r="BG404" s="444"/>
      <c r="BH404" s="445"/>
      <c r="BI404" s="445"/>
      <c r="BJ404" s="443"/>
      <c r="BK404" s="773"/>
      <c r="BL404" s="446"/>
      <c r="BM404" s="470"/>
      <c r="BN404" s="652"/>
      <c r="BO404" s="665"/>
      <c r="BP404" s="652"/>
      <c r="BQ404" s="652"/>
      <c r="BR404" s="652"/>
      <c r="BS404" s="665"/>
      <c r="BT404" s="652"/>
      <c r="BU404" s="652"/>
      <c r="BV404" s="652"/>
      <c r="BW404" s="665"/>
      <c r="BX404" s="652"/>
      <c r="BY404" s="652"/>
      <c r="BZ404" s="652"/>
      <c r="CA404" s="665"/>
      <c r="CB404" s="652"/>
      <c r="CC404" s="652"/>
      <c r="CD404" s="652"/>
      <c r="CE404" s="665"/>
      <c r="CF404" s="652"/>
      <c r="CG404" s="652"/>
      <c r="CH404" s="652"/>
      <c r="CI404" s="665"/>
      <c r="CJ404" s="652"/>
      <c r="CK404" s="652"/>
      <c r="CL404" s="652"/>
      <c r="CM404" s="665"/>
      <c r="CN404" s="652"/>
      <c r="CO404" s="652"/>
      <c r="CP404" s="652"/>
      <c r="CQ404" s="665"/>
      <c r="CR404" s="652"/>
      <c r="CS404" s="652"/>
      <c r="CT404" s="661"/>
      <c r="CU404" s="470"/>
      <c r="CV404" s="470"/>
      <c r="CW404" s="470"/>
      <c r="CX404" s="470"/>
      <c r="CY404" s="470"/>
      <c r="CZ404" s="470"/>
      <c r="DA404" s="470"/>
      <c r="DB404" s="470"/>
      <c r="DC404" s="470"/>
      <c r="DD404" s="470"/>
      <c r="DE404" s="470"/>
      <c r="DF404" s="470"/>
    </row>
    <row r="405" spans="1:110" s="471" customFormat="1" x14ac:dyDescent="0.2">
      <c r="A405" s="542"/>
      <c r="B405" s="469"/>
      <c r="D405" s="466"/>
      <c r="E405" s="466"/>
      <c r="F405" s="466"/>
      <c r="G405" s="634"/>
      <c r="H405" s="466"/>
      <c r="I405" s="791"/>
      <c r="J405" s="791"/>
      <c r="K405" s="466"/>
      <c r="L405" s="466"/>
      <c r="M405" s="466"/>
      <c r="N405" s="466"/>
      <c r="O405" s="466"/>
      <c r="P405" s="466"/>
      <c r="Q405" s="533"/>
      <c r="R405" s="542"/>
      <c r="AS405" s="443"/>
      <c r="BF405" s="444"/>
      <c r="BG405" s="444"/>
      <c r="BH405" s="445"/>
      <c r="BI405" s="445"/>
      <c r="BJ405" s="443"/>
      <c r="BK405" s="773"/>
      <c r="BL405" s="446"/>
      <c r="BM405" s="470"/>
      <c r="BN405" s="652"/>
      <c r="BO405" s="665"/>
      <c r="BP405" s="652"/>
      <c r="BQ405" s="652"/>
      <c r="BR405" s="652"/>
      <c r="BS405" s="665"/>
      <c r="BT405" s="652"/>
      <c r="BU405" s="652"/>
      <c r="BV405" s="652"/>
      <c r="BW405" s="665"/>
      <c r="BX405" s="652"/>
      <c r="BY405" s="652"/>
      <c r="BZ405" s="652"/>
      <c r="CA405" s="665"/>
      <c r="CB405" s="652"/>
      <c r="CC405" s="652"/>
      <c r="CD405" s="652"/>
      <c r="CE405" s="665"/>
      <c r="CF405" s="652"/>
      <c r="CG405" s="652"/>
      <c r="CH405" s="652"/>
      <c r="CI405" s="665"/>
      <c r="CJ405" s="652"/>
      <c r="CK405" s="652"/>
      <c r="CL405" s="652"/>
      <c r="CM405" s="665"/>
      <c r="CN405" s="652"/>
      <c r="CO405" s="652"/>
      <c r="CP405" s="652"/>
      <c r="CQ405" s="665"/>
      <c r="CR405" s="652"/>
      <c r="CS405" s="652"/>
      <c r="CT405" s="661"/>
      <c r="CU405" s="470"/>
      <c r="CV405" s="470"/>
      <c r="CW405" s="470"/>
      <c r="CX405" s="470"/>
      <c r="CY405" s="470"/>
      <c r="CZ405" s="470"/>
      <c r="DA405" s="470"/>
      <c r="DB405" s="470"/>
      <c r="DC405" s="470"/>
      <c r="DD405" s="470"/>
      <c r="DE405" s="470"/>
      <c r="DF405" s="470"/>
    </row>
    <row r="406" spans="1:110" s="471" customFormat="1" x14ac:dyDescent="0.2">
      <c r="A406" s="542"/>
      <c r="B406" s="469"/>
      <c r="D406" s="466"/>
      <c r="E406" s="466"/>
      <c r="F406" s="466"/>
      <c r="G406" s="634"/>
      <c r="H406" s="466"/>
      <c r="I406" s="791"/>
      <c r="J406" s="791"/>
      <c r="K406" s="466"/>
      <c r="L406" s="466"/>
      <c r="M406" s="466"/>
      <c r="N406" s="466"/>
      <c r="O406" s="466"/>
      <c r="P406" s="466"/>
      <c r="Q406" s="533"/>
      <c r="R406" s="542"/>
      <c r="AS406" s="443"/>
      <c r="BF406" s="444"/>
      <c r="BG406" s="444"/>
      <c r="BH406" s="445"/>
      <c r="BI406" s="445"/>
      <c r="BJ406" s="443"/>
      <c r="BK406" s="773"/>
      <c r="BL406" s="446"/>
      <c r="BM406" s="470"/>
      <c r="BN406" s="652"/>
      <c r="BO406" s="665"/>
      <c r="BP406" s="652"/>
      <c r="BQ406" s="652"/>
      <c r="BR406" s="652"/>
      <c r="BS406" s="665"/>
      <c r="BT406" s="652"/>
      <c r="BU406" s="652"/>
      <c r="BV406" s="652"/>
      <c r="BW406" s="665"/>
      <c r="BX406" s="652"/>
      <c r="BY406" s="652"/>
      <c r="BZ406" s="652"/>
      <c r="CA406" s="665"/>
      <c r="CB406" s="652"/>
      <c r="CC406" s="652"/>
      <c r="CD406" s="652"/>
      <c r="CE406" s="665"/>
      <c r="CF406" s="652"/>
      <c r="CG406" s="652"/>
      <c r="CH406" s="652"/>
      <c r="CI406" s="665"/>
      <c r="CJ406" s="652"/>
      <c r="CK406" s="652"/>
      <c r="CL406" s="652"/>
      <c r="CM406" s="665"/>
      <c r="CN406" s="652"/>
      <c r="CO406" s="652"/>
      <c r="CP406" s="652"/>
      <c r="CQ406" s="665"/>
      <c r="CR406" s="652"/>
      <c r="CS406" s="652"/>
      <c r="CT406" s="661"/>
      <c r="CU406" s="470"/>
      <c r="CV406" s="470"/>
      <c r="CW406" s="470"/>
      <c r="CX406" s="470"/>
      <c r="CY406" s="470"/>
      <c r="CZ406" s="470"/>
      <c r="DA406" s="470"/>
      <c r="DB406" s="470"/>
      <c r="DC406" s="470"/>
      <c r="DD406" s="470"/>
      <c r="DE406" s="470"/>
      <c r="DF406" s="470"/>
    </row>
    <row r="407" spans="1:110" s="471" customFormat="1" x14ac:dyDescent="0.2">
      <c r="A407" s="542"/>
      <c r="B407" s="469"/>
      <c r="D407" s="466"/>
      <c r="E407" s="466"/>
      <c r="F407" s="466"/>
      <c r="G407" s="634"/>
      <c r="H407" s="466"/>
      <c r="I407" s="791"/>
      <c r="J407" s="791"/>
      <c r="K407" s="466"/>
      <c r="L407" s="466"/>
      <c r="M407" s="466"/>
      <c r="N407" s="466"/>
      <c r="O407" s="466"/>
      <c r="P407" s="466"/>
      <c r="Q407" s="533"/>
      <c r="R407" s="542"/>
      <c r="AS407" s="443"/>
      <c r="BF407" s="444"/>
      <c r="BG407" s="444"/>
      <c r="BH407" s="445"/>
      <c r="BI407" s="445"/>
      <c r="BJ407" s="443"/>
      <c r="BK407" s="773"/>
      <c r="BL407" s="446"/>
      <c r="BM407" s="470"/>
      <c r="BN407" s="652"/>
      <c r="BO407" s="665"/>
      <c r="BP407" s="652"/>
      <c r="BQ407" s="652"/>
      <c r="BR407" s="652"/>
      <c r="BS407" s="665"/>
      <c r="BT407" s="652"/>
      <c r="BU407" s="652"/>
      <c r="BV407" s="652"/>
      <c r="BW407" s="665"/>
      <c r="BX407" s="652"/>
      <c r="BY407" s="652"/>
      <c r="BZ407" s="652"/>
      <c r="CA407" s="665"/>
      <c r="CB407" s="652"/>
      <c r="CC407" s="652"/>
      <c r="CD407" s="652"/>
      <c r="CE407" s="665"/>
      <c r="CF407" s="652"/>
      <c r="CG407" s="652"/>
      <c r="CH407" s="652"/>
      <c r="CI407" s="665"/>
      <c r="CJ407" s="652"/>
      <c r="CK407" s="652"/>
      <c r="CL407" s="652"/>
      <c r="CM407" s="665"/>
      <c r="CN407" s="652"/>
      <c r="CO407" s="652"/>
      <c r="CP407" s="652"/>
      <c r="CQ407" s="665"/>
      <c r="CR407" s="652"/>
      <c r="CS407" s="652"/>
      <c r="CT407" s="661"/>
      <c r="CU407" s="470"/>
      <c r="CV407" s="470"/>
      <c r="CW407" s="470"/>
      <c r="CX407" s="470"/>
      <c r="CY407" s="470"/>
      <c r="CZ407" s="470"/>
      <c r="DA407" s="470"/>
      <c r="DB407" s="470"/>
      <c r="DC407" s="470"/>
      <c r="DD407" s="470"/>
      <c r="DE407" s="470"/>
      <c r="DF407" s="470"/>
    </row>
    <row r="408" spans="1:110" s="471" customFormat="1" x14ac:dyDescent="0.2">
      <c r="A408" s="542"/>
      <c r="B408" s="469"/>
      <c r="D408" s="466"/>
      <c r="E408" s="466"/>
      <c r="F408" s="466"/>
      <c r="G408" s="634"/>
      <c r="H408" s="466"/>
      <c r="I408" s="791"/>
      <c r="J408" s="791"/>
      <c r="K408" s="466"/>
      <c r="L408" s="466"/>
      <c r="M408" s="466"/>
      <c r="N408" s="466"/>
      <c r="O408" s="466"/>
      <c r="P408" s="466"/>
      <c r="Q408" s="533"/>
      <c r="R408" s="542"/>
      <c r="AS408" s="443"/>
      <c r="BF408" s="444"/>
      <c r="BG408" s="444"/>
      <c r="BH408" s="445"/>
      <c r="BI408" s="445"/>
      <c r="BJ408" s="443"/>
      <c r="BK408" s="773"/>
      <c r="BL408" s="446"/>
      <c r="BM408" s="470"/>
      <c r="BN408" s="652"/>
      <c r="BO408" s="665"/>
      <c r="BP408" s="652"/>
      <c r="BQ408" s="652"/>
      <c r="BR408" s="652"/>
      <c r="BS408" s="665"/>
      <c r="BT408" s="652"/>
      <c r="BU408" s="652"/>
      <c r="BV408" s="652"/>
      <c r="BW408" s="665"/>
      <c r="BX408" s="652"/>
      <c r="BY408" s="652"/>
      <c r="BZ408" s="652"/>
      <c r="CA408" s="665"/>
      <c r="CB408" s="652"/>
      <c r="CC408" s="652"/>
      <c r="CD408" s="652"/>
      <c r="CE408" s="665"/>
      <c r="CF408" s="652"/>
      <c r="CG408" s="652"/>
      <c r="CH408" s="652"/>
      <c r="CI408" s="665"/>
      <c r="CJ408" s="652"/>
      <c r="CK408" s="652"/>
      <c r="CL408" s="652"/>
      <c r="CM408" s="665"/>
      <c r="CN408" s="652"/>
      <c r="CO408" s="652"/>
      <c r="CP408" s="652"/>
      <c r="CQ408" s="665"/>
      <c r="CR408" s="652"/>
      <c r="CS408" s="652"/>
      <c r="CT408" s="661"/>
      <c r="CU408" s="470"/>
      <c r="CV408" s="470"/>
      <c r="CW408" s="470"/>
      <c r="CX408" s="470"/>
      <c r="CY408" s="470"/>
      <c r="CZ408" s="470"/>
      <c r="DA408" s="470"/>
      <c r="DB408" s="470"/>
      <c r="DC408" s="470"/>
      <c r="DD408" s="470"/>
      <c r="DE408" s="470"/>
      <c r="DF408" s="470"/>
    </row>
    <row r="409" spans="1:110" s="471" customFormat="1" x14ac:dyDescent="0.2">
      <c r="A409" s="542"/>
      <c r="B409" s="469"/>
      <c r="D409" s="466"/>
      <c r="E409" s="466"/>
      <c r="F409" s="466"/>
      <c r="G409" s="634"/>
      <c r="H409" s="466"/>
      <c r="I409" s="791"/>
      <c r="J409" s="791"/>
      <c r="K409" s="466"/>
      <c r="L409" s="466"/>
      <c r="M409" s="466"/>
      <c r="N409" s="466"/>
      <c r="O409" s="466"/>
      <c r="P409" s="466"/>
      <c r="Q409" s="533"/>
      <c r="R409" s="542"/>
      <c r="AS409" s="443"/>
      <c r="BF409" s="444"/>
      <c r="BG409" s="444"/>
      <c r="BH409" s="445"/>
      <c r="BI409" s="445"/>
      <c r="BJ409" s="443"/>
      <c r="BK409" s="773"/>
      <c r="BL409" s="446"/>
      <c r="BM409" s="470"/>
      <c r="BN409" s="652"/>
      <c r="BO409" s="665"/>
      <c r="BP409" s="652"/>
      <c r="BQ409" s="652"/>
      <c r="BR409" s="652"/>
      <c r="BS409" s="665"/>
      <c r="BT409" s="652"/>
      <c r="BU409" s="652"/>
      <c r="BV409" s="652"/>
      <c r="BW409" s="665"/>
      <c r="BX409" s="652"/>
      <c r="BY409" s="652"/>
      <c r="BZ409" s="652"/>
      <c r="CA409" s="665"/>
      <c r="CB409" s="652"/>
      <c r="CC409" s="652"/>
      <c r="CD409" s="652"/>
      <c r="CE409" s="665"/>
      <c r="CF409" s="652"/>
      <c r="CG409" s="652"/>
      <c r="CH409" s="652"/>
      <c r="CI409" s="665"/>
      <c r="CJ409" s="652"/>
      <c r="CK409" s="652"/>
      <c r="CL409" s="652"/>
      <c r="CM409" s="665"/>
      <c r="CN409" s="652"/>
      <c r="CO409" s="652"/>
      <c r="CP409" s="652"/>
      <c r="CQ409" s="665"/>
      <c r="CR409" s="652"/>
      <c r="CS409" s="652"/>
      <c r="CT409" s="661"/>
      <c r="CU409" s="470"/>
      <c r="CV409" s="470"/>
      <c r="CW409" s="470"/>
      <c r="CX409" s="470"/>
      <c r="CY409" s="470"/>
      <c r="CZ409" s="470"/>
      <c r="DA409" s="470"/>
      <c r="DB409" s="470"/>
      <c r="DC409" s="470"/>
      <c r="DD409" s="470"/>
      <c r="DE409" s="470"/>
      <c r="DF409" s="470"/>
    </row>
    <row r="410" spans="1:110" s="471" customFormat="1" x14ac:dyDescent="0.2">
      <c r="A410" s="542"/>
      <c r="B410" s="469"/>
      <c r="D410" s="466"/>
      <c r="E410" s="466"/>
      <c r="F410" s="466"/>
      <c r="G410" s="634"/>
      <c r="H410" s="466"/>
      <c r="I410" s="791"/>
      <c r="J410" s="791"/>
      <c r="K410" s="466"/>
      <c r="L410" s="466"/>
      <c r="M410" s="466"/>
      <c r="N410" s="466"/>
      <c r="O410" s="466"/>
      <c r="P410" s="466"/>
      <c r="Q410" s="533"/>
      <c r="R410" s="542"/>
      <c r="AS410" s="443"/>
      <c r="BF410" s="444"/>
      <c r="BG410" s="444"/>
      <c r="BH410" s="445"/>
      <c r="BI410" s="445"/>
      <c r="BJ410" s="443"/>
      <c r="BK410" s="773"/>
      <c r="BL410" s="446"/>
      <c r="BM410" s="470"/>
      <c r="BN410" s="652"/>
      <c r="BO410" s="665"/>
      <c r="BP410" s="652"/>
      <c r="BQ410" s="652"/>
      <c r="BR410" s="652"/>
      <c r="BS410" s="665"/>
      <c r="BT410" s="652"/>
      <c r="BU410" s="652"/>
      <c r="BV410" s="652"/>
      <c r="BW410" s="665"/>
      <c r="BX410" s="652"/>
      <c r="BY410" s="652"/>
      <c r="BZ410" s="652"/>
      <c r="CA410" s="665"/>
      <c r="CB410" s="652"/>
      <c r="CC410" s="652"/>
      <c r="CD410" s="652"/>
      <c r="CE410" s="665"/>
      <c r="CF410" s="652"/>
      <c r="CG410" s="652"/>
      <c r="CH410" s="652"/>
      <c r="CI410" s="665"/>
      <c r="CJ410" s="652"/>
      <c r="CK410" s="652"/>
      <c r="CL410" s="652"/>
      <c r="CM410" s="665"/>
      <c r="CN410" s="652"/>
      <c r="CO410" s="652"/>
      <c r="CP410" s="652"/>
      <c r="CQ410" s="665"/>
      <c r="CR410" s="652"/>
      <c r="CS410" s="652"/>
      <c r="CT410" s="661"/>
      <c r="CU410" s="470"/>
      <c r="CV410" s="470"/>
      <c r="CW410" s="470"/>
      <c r="CX410" s="470"/>
      <c r="CY410" s="470"/>
      <c r="CZ410" s="470"/>
      <c r="DA410" s="470"/>
      <c r="DB410" s="470"/>
      <c r="DC410" s="470"/>
      <c r="DD410" s="470"/>
      <c r="DE410" s="470"/>
      <c r="DF410" s="470"/>
    </row>
    <row r="411" spans="1:110" s="471" customFormat="1" x14ac:dyDescent="0.2">
      <c r="A411" s="542"/>
      <c r="B411" s="469"/>
      <c r="D411" s="466"/>
      <c r="E411" s="466"/>
      <c r="F411" s="466"/>
      <c r="G411" s="634"/>
      <c r="H411" s="466"/>
      <c r="I411" s="791"/>
      <c r="J411" s="791"/>
      <c r="K411" s="466"/>
      <c r="L411" s="466"/>
      <c r="M411" s="466"/>
      <c r="N411" s="466"/>
      <c r="O411" s="466"/>
      <c r="P411" s="466"/>
      <c r="Q411" s="533"/>
      <c r="R411" s="542"/>
      <c r="AS411" s="443"/>
      <c r="BF411" s="444"/>
      <c r="BG411" s="444"/>
      <c r="BH411" s="445"/>
      <c r="BI411" s="445"/>
      <c r="BJ411" s="443"/>
      <c r="BK411" s="773"/>
      <c r="BL411" s="446"/>
      <c r="BM411" s="470"/>
      <c r="BN411" s="652"/>
      <c r="BO411" s="665"/>
      <c r="BP411" s="652"/>
      <c r="BQ411" s="652"/>
      <c r="BR411" s="652"/>
      <c r="BS411" s="665"/>
      <c r="BT411" s="652"/>
      <c r="BU411" s="652"/>
      <c r="BV411" s="652"/>
      <c r="BW411" s="665"/>
      <c r="BX411" s="652"/>
      <c r="BY411" s="652"/>
      <c r="BZ411" s="652"/>
      <c r="CA411" s="665"/>
      <c r="CB411" s="652"/>
      <c r="CC411" s="652"/>
      <c r="CD411" s="652"/>
      <c r="CE411" s="665"/>
      <c r="CF411" s="652"/>
      <c r="CG411" s="652"/>
      <c r="CH411" s="652"/>
      <c r="CI411" s="665"/>
      <c r="CJ411" s="652"/>
      <c r="CK411" s="652"/>
      <c r="CL411" s="652"/>
      <c r="CM411" s="665"/>
      <c r="CN411" s="652"/>
      <c r="CO411" s="652"/>
      <c r="CP411" s="652"/>
      <c r="CQ411" s="665"/>
      <c r="CR411" s="652"/>
      <c r="CS411" s="652"/>
      <c r="CT411" s="661"/>
      <c r="CU411" s="470"/>
      <c r="CV411" s="470"/>
      <c r="CW411" s="470"/>
      <c r="CX411" s="470"/>
      <c r="CY411" s="470"/>
      <c r="CZ411" s="470"/>
      <c r="DA411" s="470"/>
      <c r="DB411" s="470"/>
      <c r="DC411" s="470"/>
      <c r="DD411" s="470"/>
      <c r="DE411" s="470"/>
      <c r="DF411" s="470"/>
    </row>
    <row r="412" spans="1:110" s="471" customFormat="1" x14ac:dyDescent="0.2">
      <c r="A412" s="542"/>
      <c r="B412" s="469"/>
      <c r="D412" s="466"/>
      <c r="E412" s="466"/>
      <c r="F412" s="466"/>
      <c r="G412" s="634"/>
      <c r="H412" s="466"/>
      <c r="I412" s="791"/>
      <c r="J412" s="791"/>
      <c r="K412" s="466"/>
      <c r="L412" s="466"/>
      <c r="M412" s="466"/>
      <c r="N412" s="466"/>
      <c r="O412" s="466"/>
      <c r="P412" s="466"/>
      <c r="Q412" s="533"/>
      <c r="R412" s="542"/>
      <c r="AS412" s="443"/>
      <c r="BF412" s="444"/>
      <c r="BG412" s="444"/>
      <c r="BH412" s="445"/>
      <c r="BI412" s="445"/>
      <c r="BJ412" s="443"/>
      <c r="BK412" s="773"/>
      <c r="BL412" s="446"/>
      <c r="BM412" s="470"/>
      <c r="BN412" s="652"/>
      <c r="BO412" s="665"/>
      <c r="BP412" s="652"/>
      <c r="BQ412" s="652"/>
      <c r="BR412" s="652"/>
      <c r="BS412" s="665"/>
      <c r="BT412" s="652"/>
      <c r="BU412" s="652"/>
      <c r="BV412" s="652"/>
      <c r="BW412" s="665"/>
      <c r="BX412" s="652"/>
      <c r="BY412" s="652"/>
      <c r="BZ412" s="652"/>
      <c r="CA412" s="665"/>
      <c r="CB412" s="652"/>
      <c r="CC412" s="652"/>
      <c r="CD412" s="652"/>
      <c r="CE412" s="665"/>
      <c r="CF412" s="652"/>
      <c r="CG412" s="652"/>
      <c r="CH412" s="652"/>
      <c r="CI412" s="665"/>
      <c r="CJ412" s="652"/>
      <c r="CK412" s="652"/>
      <c r="CL412" s="652"/>
      <c r="CM412" s="665"/>
      <c r="CN412" s="652"/>
      <c r="CO412" s="652"/>
      <c r="CP412" s="652"/>
      <c r="CQ412" s="665"/>
      <c r="CR412" s="652"/>
      <c r="CS412" s="652"/>
      <c r="CT412" s="661"/>
      <c r="CU412" s="470"/>
      <c r="CV412" s="470"/>
      <c r="CW412" s="470"/>
      <c r="CX412" s="470"/>
      <c r="CY412" s="470"/>
      <c r="CZ412" s="470"/>
      <c r="DA412" s="470"/>
      <c r="DB412" s="470"/>
      <c r="DC412" s="470"/>
      <c r="DD412" s="470"/>
      <c r="DE412" s="470"/>
      <c r="DF412" s="470"/>
    </row>
    <row r="413" spans="1:110" s="471" customFormat="1" x14ac:dyDescent="0.2">
      <c r="A413" s="542"/>
      <c r="B413" s="469"/>
      <c r="D413" s="466"/>
      <c r="E413" s="466"/>
      <c r="F413" s="466"/>
      <c r="G413" s="634"/>
      <c r="H413" s="466"/>
      <c r="I413" s="791"/>
      <c r="J413" s="791"/>
      <c r="K413" s="466"/>
      <c r="L413" s="466"/>
      <c r="M413" s="466"/>
      <c r="N413" s="466"/>
      <c r="O413" s="466"/>
      <c r="P413" s="466"/>
      <c r="Q413" s="533"/>
      <c r="R413" s="542"/>
      <c r="AS413" s="443"/>
      <c r="BF413" s="444"/>
      <c r="BG413" s="444"/>
      <c r="BH413" s="445"/>
      <c r="BI413" s="445"/>
      <c r="BJ413" s="443"/>
      <c r="BK413" s="773"/>
      <c r="BL413" s="446"/>
      <c r="BM413" s="470"/>
      <c r="BN413" s="652"/>
      <c r="BO413" s="665"/>
      <c r="BP413" s="652"/>
      <c r="BQ413" s="652"/>
      <c r="BR413" s="652"/>
      <c r="BS413" s="665"/>
      <c r="BT413" s="652"/>
      <c r="BU413" s="652"/>
      <c r="BV413" s="652"/>
      <c r="BW413" s="665"/>
      <c r="BX413" s="652"/>
      <c r="BY413" s="652"/>
      <c r="BZ413" s="652"/>
      <c r="CA413" s="665"/>
      <c r="CB413" s="652"/>
      <c r="CC413" s="652"/>
      <c r="CD413" s="652"/>
      <c r="CE413" s="665"/>
      <c r="CF413" s="652"/>
      <c r="CG413" s="652"/>
      <c r="CH413" s="652"/>
      <c r="CI413" s="665"/>
      <c r="CJ413" s="652"/>
      <c r="CK413" s="652"/>
      <c r="CL413" s="652"/>
      <c r="CM413" s="665"/>
      <c r="CN413" s="652"/>
      <c r="CO413" s="652"/>
      <c r="CP413" s="652"/>
      <c r="CQ413" s="665"/>
      <c r="CR413" s="652"/>
      <c r="CS413" s="652"/>
      <c r="CT413" s="661"/>
      <c r="CU413" s="470"/>
      <c r="CV413" s="470"/>
      <c r="CW413" s="470"/>
      <c r="CX413" s="470"/>
      <c r="CY413" s="470"/>
      <c r="CZ413" s="470"/>
      <c r="DA413" s="470"/>
      <c r="DB413" s="470"/>
      <c r="DC413" s="470"/>
      <c r="DD413" s="470"/>
      <c r="DE413" s="470"/>
      <c r="DF413" s="470"/>
    </row>
    <row r="414" spans="1:110" s="471" customFormat="1" x14ac:dyDescent="0.2">
      <c r="A414" s="542"/>
      <c r="B414" s="469"/>
      <c r="D414" s="466"/>
      <c r="E414" s="466"/>
      <c r="F414" s="466"/>
      <c r="G414" s="634"/>
      <c r="H414" s="466"/>
      <c r="I414" s="791"/>
      <c r="J414" s="791"/>
      <c r="K414" s="466"/>
      <c r="L414" s="466"/>
      <c r="M414" s="466"/>
      <c r="N414" s="466"/>
      <c r="O414" s="466"/>
      <c r="P414" s="466"/>
      <c r="Q414" s="533"/>
      <c r="R414" s="542"/>
      <c r="AS414" s="443"/>
      <c r="BF414" s="444"/>
      <c r="BG414" s="444"/>
      <c r="BH414" s="445"/>
      <c r="BI414" s="445"/>
      <c r="BJ414" s="443"/>
      <c r="BK414" s="773"/>
      <c r="BL414" s="446"/>
      <c r="BM414" s="470"/>
      <c r="BN414" s="652"/>
      <c r="BO414" s="665"/>
      <c r="BP414" s="652"/>
      <c r="BQ414" s="652"/>
      <c r="BR414" s="652"/>
      <c r="BS414" s="665"/>
      <c r="BT414" s="652"/>
      <c r="BU414" s="652"/>
      <c r="BV414" s="652"/>
      <c r="BW414" s="665"/>
      <c r="BX414" s="652"/>
      <c r="BY414" s="652"/>
      <c r="BZ414" s="652"/>
      <c r="CA414" s="665"/>
      <c r="CB414" s="652"/>
      <c r="CC414" s="652"/>
      <c r="CD414" s="652"/>
      <c r="CE414" s="665"/>
      <c r="CF414" s="652"/>
      <c r="CG414" s="652"/>
      <c r="CH414" s="652"/>
      <c r="CI414" s="665"/>
      <c r="CJ414" s="652"/>
      <c r="CK414" s="652"/>
      <c r="CL414" s="652"/>
      <c r="CM414" s="665"/>
      <c r="CN414" s="652"/>
      <c r="CO414" s="652"/>
      <c r="CP414" s="652"/>
      <c r="CQ414" s="665"/>
      <c r="CR414" s="652"/>
      <c r="CS414" s="652"/>
      <c r="CT414" s="661"/>
      <c r="CU414" s="470"/>
      <c r="CV414" s="470"/>
      <c r="CW414" s="470"/>
      <c r="CX414" s="470"/>
      <c r="CY414" s="470"/>
      <c r="CZ414" s="470"/>
      <c r="DA414" s="470"/>
      <c r="DB414" s="470"/>
      <c r="DC414" s="470"/>
      <c r="DD414" s="470"/>
      <c r="DE414" s="470"/>
      <c r="DF414" s="470"/>
    </row>
    <row r="415" spans="1:110" s="471" customFormat="1" x14ac:dyDescent="0.2">
      <c r="A415" s="542"/>
      <c r="B415" s="469"/>
      <c r="D415" s="466"/>
      <c r="E415" s="466"/>
      <c r="F415" s="466"/>
      <c r="G415" s="634"/>
      <c r="H415" s="466"/>
      <c r="I415" s="791"/>
      <c r="J415" s="791"/>
      <c r="K415" s="466"/>
      <c r="L415" s="466"/>
      <c r="M415" s="466"/>
      <c r="N415" s="466"/>
      <c r="O415" s="466"/>
      <c r="P415" s="466"/>
      <c r="Q415" s="533"/>
      <c r="R415" s="542"/>
      <c r="AS415" s="443"/>
      <c r="BF415" s="444"/>
      <c r="BG415" s="444"/>
      <c r="BH415" s="445"/>
      <c r="BI415" s="445"/>
      <c r="BJ415" s="443"/>
      <c r="BK415" s="773"/>
      <c r="BL415" s="446"/>
      <c r="BM415" s="470"/>
      <c r="BN415" s="652"/>
      <c r="BO415" s="665"/>
      <c r="BP415" s="652"/>
      <c r="BQ415" s="652"/>
      <c r="BR415" s="652"/>
      <c r="BS415" s="665"/>
      <c r="BT415" s="652"/>
      <c r="BU415" s="652"/>
      <c r="BV415" s="652"/>
      <c r="BW415" s="665"/>
      <c r="BX415" s="652"/>
      <c r="BY415" s="652"/>
      <c r="BZ415" s="652"/>
      <c r="CA415" s="665"/>
      <c r="CB415" s="652"/>
      <c r="CC415" s="652"/>
      <c r="CD415" s="652"/>
      <c r="CE415" s="665"/>
      <c r="CF415" s="652"/>
      <c r="CG415" s="652"/>
      <c r="CH415" s="652"/>
      <c r="CI415" s="665"/>
      <c r="CJ415" s="652"/>
      <c r="CK415" s="652"/>
      <c r="CL415" s="652"/>
      <c r="CM415" s="665"/>
      <c r="CN415" s="652"/>
      <c r="CO415" s="652"/>
      <c r="CP415" s="652"/>
      <c r="CQ415" s="665"/>
      <c r="CR415" s="652"/>
      <c r="CS415" s="652"/>
      <c r="CT415" s="661"/>
      <c r="CU415" s="470"/>
      <c r="CV415" s="470"/>
      <c r="CW415" s="470"/>
      <c r="CX415" s="470"/>
      <c r="CY415" s="470"/>
      <c r="CZ415" s="470"/>
      <c r="DA415" s="470"/>
      <c r="DB415" s="470"/>
      <c r="DC415" s="470"/>
      <c r="DD415" s="470"/>
      <c r="DE415" s="470"/>
      <c r="DF415" s="470"/>
    </row>
    <row r="416" spans="1:110" s="471" customFormat="1" x14ac:dyDescent="0.2">
      <c r="A416" s="542"/>
      <c r="B416" s="469"/>
      <c r="D416" s="466"/>
      <c r="E416" s="466"/>
      <c r="F416" s="466"/>
      <c r="G416" s="634"/>
      <c r="H416" s="466"/>
      <c r="I416" s="791"/>
      <c r="J416" s="791"/>
      <c r="K416" s="466"/>
      <c r="L416" s="466"/>
      <c r="M416" s="466"/>
      <c r="N416" s="466"/>
      <c r="O416" s="466"/>
      <c r="P416" s="466"/>
      <c r="Q416" s="533"/>
      <c r="R416" s="542"/>
      <c r="AS416" s="443"/>
      <c r="BF416" s="444"/>
      <c r="BG416" s="444"/>
      <c r="BH416" s="445"/>
      <c r="BI416" s="445"/>
      <c r="BJ416" s="443"/>
      <c r="BK416" s="773"/>
      <c r="BL416" s="446"/>
      <c r="BM416" s="470"/>
      <c r="BN416" s="652"/>
      <c r="BO416" s="665"/>
      <c r="BP416" s="652"/>
      <c r="BQ416" s="652"/>
      <c r="BR416" s="652"/>
      <c r="BS416" s="665"/>
      <c r="BT416" s="652"/>
      <c r="BU416" s="652"/>
      <c r="BV416" s="652"/>
      <c r="BW416" s="665"/>
      <c r="BX416" s="652"/>
      <c r="BY416" s="652"/>
      <c r="BZ416" s="652"/>
      <c r="CA416" s="665"/>
      <c r="CB416" s="652"/>
      <c r="CC416" s="652"/>
      <c r="CD416" s="652"/>
      <c r="CE416" s="665"/>
      <c r="CF416" s="652"/>
      <c r="CG416" s="652"/>
      <c r="CH416" s="652"/>
      <c r="CI416" s="665"/>
      <c r="CJ416" s="652"/>
      <c r="CK416" s="652"/>
      <c r="CL416" s="652"/>
      <c r="CM416" s="665"/>
      <c r="CN416" s="652"/>
      <c r="CO416" s="652"/>
      <c r="CP416" s="652"/>
      <c r="CQ416" s="665"/>
      <c r="CR416" s="652"/>
      <c r="CS416" s="652"/>
      <c r="CT416" s="661"/>
      <c r="CU416" s="470"/>
      <c r="CV416" s="470"/>
      <c r="CW416" s="470"/>
      <c r="CX416" s="470"/>
      <c r="CY416" s="470"/>
      <c r="CZ416" s="470"/>
      <c r="DA416" s="470"/>
      <c r="DB416" s="470"/>
      <c r="DC416" s="470"/>
      <c r="DD416" s="470"/>
      <c r="DE416" s="470"/>
      <c r="DF416" s="470"/>
    </row>
    <row r="417" spans="1:110" s="471" customFormat="1" x14ac:dyDescent="0.2">
      <c r="A417" s="542"/>
      <c r="B417" s="469"/>
      <c r="D417" s="466"/>
      <c r="E417" s="466"/>
      <c r="F417" s="466"/>
      <c r="G417" s="634"/>
      <c r="H417" s="466"/>
      <c r="I417" s="791"/>
      <c r="J417" s="791"/>
      <c r="K417" s="466"/>
      <c r="L417" s="466"/>
      <c r="M417" s="466"/>
      <c r="N417" s="466"/>
      <c r="O417" s="466"/>
      <c r="P417" s="466"/>
      <c r="Q417" s="533"/>
      <c r="R417" s="542"/>
      <c r="AS417" s="443"/>
      <c r="BF417" s="444"/>
      <c r="BG417" s="444"/>
      <c r="BH417" s="445"/>
      <c r="BI417" s="445"/>
      <c r="BJ417" s="443"/>
      <c r="BK417" s="773"/>
      <c r="BL417" s="446"/>
      <c r="BM417" s="470"/>
      <c r="BN417" s="652"/>
      <c r="BO417" s="665"/>
      <c r="BP417" s="652"/>
      <c r="BQ417" s="652"/>
      <c r="BR417" s="652"/>
      <c r="BS417" s="665"/>
      <c r="BT417" s="652"/>
      <c r="BU417" s="652"/>
      <c r="BV417" s="652"/>
      <c r="BW417" s="665"/>
      <c r="BX417" s="652"/>
      <c r="BY417" s="652"/>
      <c r="BZ417" s="652"/>
      <c r="CA417" s="665"/>
      <c r="CB417" s="652"/>
      <c r="CC417" s="652"/>
      <c r="CD417" s="652"/>
      <c r="CE417" s="665"/>
      <c r="CF417" s="652"/>
      <c r="CG417" s="652"/>
      <c r="CH417" s="652"/>
      <c r="CI417" s="665"/>
      <c r="CJ417" s="652"/>
      <c r="CK417" s="652"/>
      <c r="CL417" s="652"/>
      <c r="CM417" s="665"/>
      <c r="CN417" s="652"/>
      <c r="CO417" s="652"/>
      <c r="CP417" s="652"/>
      <c r="CQ417" s="665"/>
      <c r="CR417" s="652"/>
      <c r="CS417" s="652"/>
      <c r="CT417" s="661"/>
      <c r="CU417" s="470"/>
      <c r="CV417" s="470"/>
      <c r="CW417" s="470"/>
      <c r="CX417" s="470"/>
      <c r="CY417" s="470"/>
      <c r="CZ417" s="470"/>
      <c r="DA417" s="470"/>
      <c r="DB417" s="470"/>
      <c r="DC417" s="470"/>
      <c r="DD417" s="470"/>
      <c r="DE417" s="470"/>
      <c r="DF417" s="470"/>
    </row>
    <row r="418" spans="1:110" s="471" customFormat="1" x14ac:dyDescent="0.2">
      <c r="A418" s="542"/>
      <c r="B418" s="469"/>
      <c r="D418" s="466"/>
      <c r="E418" s="466"/>
      <c r="F418" s="466"/>
      <c r="G418" s="634"/>
      <c r="H418" s="466"/>
      <c r="I418" s="791"/>
      <c r="J418" s="791"/>
      <c r="K418" s="466"/>
      <c r="L418" s="466"/>
      <c r="M418" s="466"/>
      <c r="N418" s="466"/>
      <c r="O418" s="466"/>
      <c r="P418" s="466"/>
      <c r="Q418" s="533"/>
      <c r="R418" s="542"/>
      <c r="AS418" s="443"/>
      <c r="BF418" s="444"/>
      <c r="BG418" s="444"/>
      <c r="BH418" s="445"/>
      <c r="BI418" s="445"/>
      <c r="BJ418" s="443"/>
      <c r="BK418" s="773"/>
      <c r="BL418" s="446"/>
      <c r="BM418" s="470"/>
      <c r="BN418" s="652"/>
      <c r="BO418" s="665"/>
      <c r="BP418" s="652"/>
      <c r="BQ418" s="652"/>
      <c r="BR418" s="652"/>
      <c r="BS418" s="665"/>
      <c r="BT418" s="652"/>
      <c r="BU418" s="652"/>
      <c r="BV418" s="652"/>
      <c r="BW418" s="665"/>
      <c r="BX418" s="652"/>
      <c r="BY418" s="652"/>
      <c r="BZ418" s="652"/>
      <c r="CA418" s="665"/>
      <c r="CB418" s="652"/>
      <c r="CC418" s="652"/>
      <c r="CD418" s="652"/>
      <c r="CE418" s="665"/>
      <c r="CF418" s="652"/>
      <c r="CG418" s="652"/>
      <c r="CH418" s="652"/>
      <c r="CI418" s="665"/>
      <c r="CJ418" s="652"/>
      <c r="CK418" s="652"/>
      <c r="CL418" s="652"/>
      <c r="CM418" s="665"/>
      <c r="CN418" s="652"/>
      <c r="CO418" s="652"/>
      <c r="CP418" s="652"/>
      <c r="CQ418" s="665"/>
      <c r="CR418" s="652"/>
      <c r="CS418" s="652"/>
      <c r="CT418" s="661"/>
      <c r="CU418" s="470"/>
      <c r="CV418" s="470"/>
      <c r="CW418" s="470"/>
      <c r="CX418" s="470"/>
      <c r="CY418" s="470"/>
      <c r="CZ418" s="470"/>
      <c r="DA418" s="470"/>
      <c r="DB418" s="470"/>
      <c r="DC418" s="470"/>
      <c r="DD418" s="470"/>
      <c r="DE418" s="470"/>
      <c r="DF418" s="470"/>
    </row>
    <row r="419" spans="1:110" s="471" customFormat="1" x14ac:dyDescent="0.2">
      <c r="A419" s="542"/>
      <c r="B419" s="469"/>
      <c r="D419" s="466"/>
      <c r="E419" s="466"/>
      <c r="F419" s="466"/>
      <c r="G419" s="634"/>
      <c r="H419" s="466"/>
      <c r="I419" s="791"/>
      <c r="J419" s="791"/>
      <c r="K419" s="466"/>
      <c r="L419" s="466"/>
      <c r="M419" s="466"/>
      <c r="N419" s="466"/>
      <c r="O419" s="466"/>
      <c r="P419" s="466"/>
      <c r="Q419" s="533"/>
      <c r="R419" s="542"/>
      <c r="AS419" s="443"/>
      <c r="BF419" s="444"/>
      <c r="BG419" s="444"/>
      <c r="BH419" s="445"/>
      <c r="BI419" s="445"/>
      <c r="BJ419" s="443"/>
      <c r="BK419" s="773"/>
      <c r="BL419" s="446"/>
      <c r="BM419" s="470"/>
      <c r="BN419" s="652"/>
      <c r="BO419" s="665"/>
      <c r="BP419" s="652"/>
      <c r="BQ419" s="652"/>
      <c r="BR419" s="652"/>
      <c r="BS419" s="665"/>
      <c r="BT419" s="652"/>
      <c r="BU419" s="652"/>
      <c r="BV419" s="652"/>
      <c r="BW419" s="665"/>
      <c r="BX419" s="652"/>
      <c r="BY419" s="652"/>
      <c r="BZ419" s="652"/>
      <c r="CA419" s="665"/>
      <c r="CB419" s="652"/>
      <c r="CC419" s="652"/>
      <c r="CD419" s="652"/>
      <c r="CE419" s="665"/>
      <c r="CF419" s="652"/>
      <c r="CG419" s="652"/>
      <c r="CH419" s="652"/>
      <c r="CI419" s="665"/>
      <c r="CJ419" s="652"/>
      <c r="CK419" s="652"/>
      <c r="CL419" s="652"/>
      <c r="CM419" s="665"/>
      <c r="CN419" s="652"/>
      <c r="CO419" s="652"/>
      <c r="CP419" s="652"/>
      <c r="CQ419" s="665"/>
      <c r="CR419" s="652"/>
      <c r="CS419" s="652"/>
      <c r="CT419" s="661"/>
      <c r="CU419" s="470"/>
      <c r="CV419" s="470"/>
      <c r="CW419" s="470"/>
      <c r="CX419" s="470"/>
      <c r="CY419" s="470"/>
      <c r="CZ419" s="470"/>
      <c r="DA419" s="470"/>
      <c r="DB419" s="470"/>
      <c r="DC419" s="470"/>
      <c r="DD419" s="470"/>
      <c r="DE419" s="470"/>
      <c r="DF419" s="470"/>
    </row>
    <row r="420" spans="1:110" s="471" customFormat="1" x14ac:dyDescent="0.2">
      <c r="A420" s="542"/>
      <c r="B420" s="469"/>
      <c r="D420" s="466"/>
      <c r="E420" s="466"/>
      <c r="F420" s="466"/>
      <c r="G420" s="634"/>
      <c r="H420" s="466"/>
      <c r="I420" s="791"/>
      <c r="J420" s="791"/>
      <c r="K420" s="466"/>
      <c r="L420" s="466"/>
      <c r="M420" s="466"/>
      <c r="N420" s="466"/>
      <c r="O420" s="466"/>
      <c r="P420" s="466"/>
      <c r="Q420" s="533"/>
      <c r="R420" s="542"/>
      <c r="AS420" s="443"/>
      <c r="BF420" s="444"/>
      <c r="BG420" s="444"/>
      <c r="BH420" s="445"/>
      <c r="BI420" s="445"/>
      <c r="BJ420" s="443"/>
      <c r="BK420" s="773"/>
      <c r="BL420" s="446"/>
      <c r="BM420" s="470"/>
      <c r="BN420" s="652"/>
      <c r="BO420" s="665"/>
      <c r="BP420" s="652"/>
      <c r="BQ420" s="652"/>
      <c r="BR420" s="652"/>
      <c r="BS420" s="665"/>
      <c r="BT420" s="652"/>
      <c r="BU420" s="652"/>
      <c r="BV420" s="652"/>
      <c r="BW420" s="665"/>
      <c r="BX420" s="652"/>
      <c r="BY420" s="652"/>
      <c r="BZ420" s="652"/>
      <c r="CA420" s="665"/>
      <c r="CB420" s="652"/>
      <c r="CC420" s="652"/>
      <c r="CD420" s="652"/>
      <c r="CE420" s="665"/>
      <c r="CF420" s="652"/>
      <c r="CG420" s="652"/>
      <c r="CH420" s="652"/>
      <c r="CI420" s="665"/>
      <c r="CJ420" s="652"/>
      <c r="CK420" s="652"/>
      <c r="CL420" s="652"/>
      <c r="CM420" s="665"/>
      <c r="CN420" s="652"/>
      <c r="CO420" s="652"/>
      <c r="CP420" s="652"/>
      <c r="CQ420" s="665"/>
      <c r="CR420" s="652"/>
      <c r="CS420" s="652"/>
      <c r="CT420" s="661"/>
      <c r="CU420" s="470"/>
      <c r="CV420" s="470"/>
      <c r="CW420" s="470"/>
      <c r="CX420" s="470"/>
      <c r="CY420" s="470"/>
      <c r="CZ420" s="470"/>
      <c r="DA420" s="470"/>
      <c r="DB420" s="470"/>
      <c r="DC420" s="470"/>
      <c r="DD420" s="470"/>
      <c r="DE420" s="470"/>
      <c r="DF420" s="470"/>
    </row>
    <row r="421" spans="1:110" s="471" customFormat="1" x14ac:dyDescent="0.2">
      <c r="A421" s="542"/>
      <c r="B421" s="469"/>
      <c r="D421" s="466"/>
      <c r="E421" s="466"/>
      <c r="F421" s="466"/>
      <c r="G421" s="634"/>
      <c r="H421" s="466"/>
      <c r="I421" s="791"/>
      <c r="J421" s="791"/>
      <c r="K421" s="466"/>
      <c r="L421" s="466"/>
      <c r="M421" s="466"/>
      <c r="N421" s="466"/>
      <c r="O421" s="466"/>
      <c r="P421" s="466"/>
      <c r="Q421" s="533"/>
      <c r="R421" s="542"/>
      <c r="AS421" s="443"/>
      <c r="BF421" s="444"/>
      <c r="BG421" s="444"/>
      <c r="BH421" s="445"/>
      <c r="BI421" s="445"/>
      <c r="BJ421" s="443"/>
      <c r="BK421" s="773"/>
      <c r="BL421" s="446"/>
      <c r="BM421" s="470"/>
      <c r="BN421" s="652"/>
      <c r="BO421" s="665"/>
      <c r="BP421" s="652"/>
      <c r="BQ421" s="652"/>
      <c r="BR421" s="652"/>
      <c r="BS421" s="665"/>
      <c r="BT421" s="652"/>
      <c r="BU421" s="652"/>
      <c r="BV421" s="652"/>
      <c r="BW421" s="665"/>
      <c r="BX421" s="652"/>
      <c r="BY421" s="652"/>
      <c r="BZ421" s="652"/>
      <c r="CA421" s="665"/>
      <c r="CB421" s="652"/>
      <c r="CC421" s="652"/>
      <c r="CD421" s="652"/>
      <c r="CE421" s="665"/>
      <c r="CF421" s="652"/>
      <c r="CG421" s="652"/>
      <c r="CH421" s="652"/>
      <c r="CI421" s="665"/>
      <c r="CJ421" s="652"/>
      <c r="CK421" s="652"/>
      <c r="CL421" s="652"/>
      <c r="CM421" s="665"/>
      <c r="CN421" s="652"/>
      <c r="CO421" s="652"/>
      <c r="CP421" s="652"/>
      <c r="CQ421" s="665"/>
      <c r="CR421" s="652"/>
      <c r="CS421" s="652"/>
      <c r="CT421" s="661"/>
      <c r="CU421" s="470"/>
      <c r="CV421" s="470"/>
      <c r="CW421" s="470"/>
      <c r="CX421" s="470"/>
      <c r="CY421" s="470"/>
      <c r="CZ421" s="470"/>
      <c r="DA421" s="470"/>
      <c r="DB421" s="470"/>
      <c r="DC421" s="470"/>
      <c r="DD421" s="470"/>
      <c r="DE421" s="470"/>
      <c r="DF421" s="470"/>
    </row>
    <row r="422" spans="1:110" s="471" customFormat="1" x14ac:dyDescent="0.2">
      <c r="A422" s="542"/>
      <c r="B422" s="469"/>
      <c r="D422" s="466"/>
      <c r="E422" s="466"/>
      <c r="F422" s="466"/>
      <c r="G422" s="634"/>
      <c r="H422" s="466"/>
      <c r="I422" s="791"/>
      <c r="J422" s="791"/>
      <c r="K422" s="466"/>
      <c r="L422" s="466"/>
      <c r="M422" s="466"/>
      <c r="N422" s="466"/>
      <c r="O422" s="466"/>
      <c r="P422" s="466"/>
      <c r="Q422" s="533"/>
      <c r="R422" s="542"/>
      <c r="AS422" s="443"/>
      <c r="BF422" s="444"/>
      <c r="BG422" s="444"/>
      <c r="BH422" s="445"/>
      <c r="BI422" s="445"/>
      <c r="BJ422" s="443"/>
      <c r="BK422" s="773"/>
      <c r="BL422" s="446"/>
      <c r="BM422" s="470"/>
      <c r="BN422" s="652"/>
      <c r="BO422" s="665"/>
      <c r="BP422" s="652"/>
      <c r="BQ422" s="652"/>
      <c r="BR422" s="652"/>
      <c r="BS422" s="665"/>
      <c r="BT422" s="652"/>
      <c r="BU422" s="652"/>
      <c r="BV422" s="652"/>
      <c r="BW422" s="665"/>
      <c r="BX422" s="652"/>
      <c r="BY422" s="652"/>
      <c r="BZ422" s="652"/>
      <c r="CA422" s="665"/>
      <c r="CB422" s="652"/>
      <c r="CC422" s="652"/>
      <c r="CD422" s="652"/>
      <c r="CE422" s="665"/>
      <c r="CF422" s="652"/>
      <c r="CG422" s="652"/>
      <c r="CH422" s="652"/>
      <c r="CI422" s="665"/>
      <c r="CJ422" s="652"/>
      <c r="CK422" s="652"/>
      <c r="CL422" s="652"/>
      <c r="CM422" s="665"/>
      <c r="CN422" s="652"/>
      <c r="CO422" s="652"/>
      <c r="CP422" s="652"/>
      <c r="CQ422" s="665"/>
      <c r="CR422" s="652"/>
      <c r="CS422" s="652"/>
      <c r="CT422" s="661"/>
      <c r="CU422" s="470"/>
      <c r="CV422" s="470"/>
      <c r="CW422" s="470"/>
      <c r="CX422" s="470"/>
      <c r="CY422" s="470"/>
      <c r="CZ422" s="470"/>
      <c r="DA422" s="470"/>
      <c r="DB422" s="470"/>
      <c r="DC422" s="470"/>
      <c r="DD422" s="470"/>
      <c r="DE422" s="470"/>
      <c r="DF422" s="470"/>
    </row>
    <row r="423" spans="1:110" s="471" customFormat="1" x14ac:dyDescent="0.2">
      <c r="A423" s="542"/>
      <c r="B423" s="469"/>
      <c r="D423" s="466"/>
      <c r="E423" s="466"/>
      <c r="F423" s="466"/>
      <c r="G423" s="634"/>
      <c r="H423" s="466"/>
      <c r="I423" s="791"/>
      <c r="J423" s="791"/>
      <c r="K423" s="466"/>
      <c r="L423" s="466"/>
      <c r="M423" s="466"/>
      <c r="N423" s="466"/>
      <c r="O423" s="466"/>
      <c r="P423" s="466"/>
      <c r="Q423" s="533"/>
      <c r="R423" s="542"/>
      <c r="AS423" s="443"/>
      <c r="BF423" s="444"/>
      <c r="BG423" s="444"/>
      <c r="BH423" s="445"/>
      <c r="BI423" s="445"/>
      <c r="BJ423" s="443"/>
      <c r="BK423" s="773"/>
      <c r="BL423" s="446"/>
      <c r="BM423" s="470"/>
      <c r="BN423" s="652"/>
      <c r="BO423" s="665"/>
      <c r="BP423" s="652"/>
      <c r="BQ423" s="652"/>
      <c r="BR423" s="652"/>
      <c r="BS423" s="665"/>
      <c r="BT423" s="652"/>
      <c r="BU423" s="652"/>
      <c r="BV423" s="652"/>
      <c r="BW423" s="665"/>
      <c r="BX423" s="652"/>
      <c r="BY423" s="652"/>
      <c r="BZ423" s="652"/>
      <c r="CA423" s="665"/>
      <c r="CB423" s="652"/>
      <c r="CC423" s="652"/>
      <c r="CD423" s="652"/>
      <c r="CE423" s="665"/>
      <c r="CF423" s="652"/>
      <c r="CG423" s="652"/>
      <c r="CH423" s="652"/>
      <c r="CI423" s="665"/>
      <c r="CJ423" s="652"/>
      <c r="CK423" s="652"/>
      <c r="CL423" s="652"/>
      <c r="CM423" s="665"/>
      <c r="CN423" s="652"/>
      <c r="CO423" s="652"/>
      <c r="CP423" s="652"/>
      <c r="CQ423" s="665"/>
      <c r="CR423" s="652"/>
      <c r="CS423" s="652"/>
      <c r="CT423" s="661"/>
      <c r="CU423" s="470"/>
      <c r="CV423" s="470"/>
      <c r="CW423" s="470"/>
      <c r="CX423" s="470"/>
      <c r="CY423" s="470"/>
      <c r="CZ423" s="470"/>
      <c r="DA423" s="470"/>
      <c r="DB423" s="470"/>
      <c r="DC423" s="470"/>
      <c r="DD423" s="470"/>
      <c r="DE423" s="470"/>
      <c r="DF423" s="470"/>
    </row>
    <row r="424" spans="1:110" s="471" customFormat="1" x14ac:dyDescent="0.2">
      <c r="A424" s="542"/>
      <c r="B424" s="469"/>
      <c r="D424" s="466"/>
      <c r="E424" s="466"/>
      <c r="F424" s="466"/>
      <c r="G424" s="634"/>
      <c r="H424" s="466"/>
      <c r="I424" s="791"/>
      <c r="J424" s="791"/>
      <c r="K424" s="466"/>
      <c r="L424" s="466"/>
      <c r="M424" s="466"/>
      <c r="N424" s="466"/>
      <c r="O424" s="466"/>
      <c r="P424" s="466"/>
      <c r="Q424" s="533"/>
      <c r="R424" s="542"/>
      <c r="AS424" s="443"/>
      <c r="BF424" s="444"/>
      <c r="BG424" s="444"/>
      <c r="BH424" s="445"/>
      <c r="BI424" s="445"/>
      <c r="BJ424" s="443"/>
      <c r="BK424" s="773"/>
      <c r="BL424" s="446"/>
      <c r="BM424" s="470"/>
      <c r="BN424" s="652"/>
      <c r="BO424" s="665"/>
      <c r="BP424" s="652"/>
      <c r="BQ424" s="652"/>
      <c r="BR424" s="652"/>
      <c r="BS424" s="665"/>
      <c r="BT424" s="652"/>
      <c r="BU424" s="652"/>
      <c r="BV424" s="652"/>
      <c r="BW424" s="665"/>
      <c r="BX424" s="652"/>
      <c r="BY424" s="652"/>
      <c r="BZ424" s="652"/>
      <c r="CA424" s="665"/>
      <c r="CB424" s="652"/>
      <c r="CC424" s="652"/>
      <c r="CD424" s="652"/>
      <c r="CE424" s="665"/>
      <c r="CF424" s="652"/>
      <c r="CG424" s="652"/>
      <c r="CH424" s="652"/>
      <c r="CI424" s="665"/>
      <c r="CJ424" s="652"/>
      <c r="CK424" s="652"/>
      <c r="CL424" s="652"/>
      <c r="CM424" s="665"/>
      <c r="CN424" s="652"/>
      <c r="CO424" s="652"/>
      <c r="CP424" s="652"/>
      <c r="CQ424" s="665"/>
      <c r="CR424" s="652"/>
      <c r="CS424" s="652"/>
      <c r="CT424" s="661"/>
      <c r="CU424" s="470"/>
      <c r="CV424" s="470"/>
      <c r="CW424" s="470"/>
      <c r="CX424" s="470"/>
      <c r="CY424" s="470"/>
      <c r="CZ424" s="470"/>
      <c r="DA424" s="470"/>
      <c r="DB424" s="470"/>
      <c r="DC424" s="470"/>
      <c r="DD424" s="470"/>
      <c r="DE424" s="470"/>
      <c r="DF424" s="470"/>
    </row>
    <row r="425" spans="1:110" s="471" customFormat="1" x14ac:dyDescent="0.2">
      <c r="A425" s="542"/>
      <c r="B425" s="469"/>
      <c r="D425" s="466"/>
      <c r="E425" s="466"/>
      <c r="F425" s="466"/>
      <c r="G425" s="634"/>
      <c r="H425" s="466"/>
      <c r="I425" s="791"/>
      <c r="J425" s="791"/>
      <c r="K425" s="466"/>
      <c r="L425" s="466"/>
      <c r="M425" s="466"/>
      <c r="N425" s="466"/>
      <c r="O425" s="466"/>
      <c r="P425" s="466"/>
      <c r="Q425" s="533"/>
      <c r="R425" s="542"/>
      <c r="AS425" s="443"/>
      <c r="BF425" s="444"/>
      <c r="BG425" s="444"/>
      <c r="BH425" s="445"/>
      <c r="BI425" s="445"/>
      <c r="BJ425" s="443"/>
      <c r="BK425" s="773"/>
      <c r="BL425" s="446"/>
      <c r="BM425" s="470"/>
      <c r="BN425" s="652"/>
      <c r="BO425" s="665"/>
      <c r="BP425" s="652"/>
      <c r="BQ425" s="652"/>
      <c r="BR425" s="652"/>
      <c r="BS425" s="665"/>
      <c r="BT425" s="652"/>
      <c r="BU425" s="652"/>
      <c r="BV425" s="652"/>
      <c r="BW425" s="665"/>
      <c r="BX425" s="652"/>
      <c r="BY425" s="652"/>
      <c r="BZ425" s="652"/>
      <c r="CA425" s="665"/>
      <c r="CB425" s="652"/>
      <c r="CC425" s="652"/>
      <c r="CD425" s="652"/>
      <c r="CE425" s="665"/>
      <c r="CF425" s="652"/>
      <c r="CG425" s="652"/>
      <c r="CH425" s="652"/>
      <c r="CI425" s="665"/>
      <c r="CJ425" s="652"/>
      <c r="CK425" s="652"/>
      <c r="CL425" s="652"/>
      <c r="CM425" s="665"/>
      <c r="CN425" s="652"/>
      <c r="CO425" s="652"/>
      <c r="CP425" s="652"/>
      <c r="CQ425" s="665"/>
      <c r="CR425" s="652"/>
      <c r="CS425" s="652"/>
      <c r="CT425" s="661"/>
      <c r="CU425" s="470"/>
      <c r="CV425" s="470"/>
      <c r="CW425" s="470"/>
      <c r="CX425" s="470"/>
      <c r="CY425" s="470"/>
      <c r="CZ425" s="470"/>
      <c r="DA425" s="470"/>
      <c r="DB425" s="470"/>
      <c r="DC425" s="470"/>
      <c r="DD425" s="470"/>
      <c r="DE425" s="470"/>
      <c r="DF425" s="470"/>
    </row>
    <row r="426" spans="1:110" s="471" customFormat="1" x14ac:dyDescent="0.2">
      <c r="A426" s="542"/>
      <c r="B426" s="469"/>
      <c r="D426" s="466"/>
      <c r="E426" s="466"/>
      <c r="F426" s="466"/>
      <c r="G426" s="634"/>
      <c r="H426" s="466"/>
      <c r="I426" s="791"/>
      <c r="J426" s="791"/>
      <c r="K426" s="466"/>
      <c r="L426" s="466"/>
      <c r="M426" s="466"/>
      <c r="N426" s="466"/>
      <c r="O426" s="466"/>
      <c r="P426" s="466"/>
      <c r="Q426" s="533"/>
      <c r="R426" s="542"/>
      <c r="AS426" s="443"/>
      <c r="BF426" s="444"/>
      <c r="BG426" s="444"/>
      <c r="BH426" s="445"/>
      <c r="BI426" s="445"/>
      <c r="BJ426" s="443"/>
      <c r="BK426" s="773"/>
      <c r="BL426" s="446"/>
      <c r="BM426" s="470"/>
      <c r="BN426" s="652"/>
      <c r="BO426" s="665"/>
      <c r="BP426" s="652"/>
      <c r="BQ426" s="652"/>
      <c r="BR426" s="652"/>
      <c r="BS426" s="665"/>
      <c r="BT426" s="652"/>
      <c r="BU426" s="652"/>
      <c r="BV426" s="652"/>
      <c r="BW426" s="665"/>
      <c r="BX426" s="652"/>
      <c r="BY426" s="652"/>
      <c r="BZ426" s="652"/>
      <c r="CA426" s="665"/>
      <c r="CB426" s="652"/>
      <c r="CC426" s="652"/>
      <c r="CD426" s="652"/>
      <c r="CE426" s="665"/>
      <c r="CF426" s="652"/>
      <c r="CG426" s="652"/>
      <c r="CH426" s="652"/>
      <c r="CI426" s="665"/>
      <c r="CJ426" s="652"/>
      <c r="CK426" s="652"/>
      <c r="CL426" s="652"/>
      <c r="CM426" s="665"/>
      <c r="CN426" s="652"/>
      <c r="CO426" s="652"/>
      <c r="CP426" s="652"/>
      <c r="CQ426" s="665"/>
      <c r="CR426" s="652"/>
      <c r="CS426" s="652"/>
      <c r="CT426" s="661"/>
      <c r="CU426" s="470"/>
      <c r="CV426" s="470"/>
      <c r="CW426" s="470"/>
      <c r="CX426" s="470"/>
      <c r="CY426" s="470"/>
      <c r="CZ426" s="470"/>
      <c r="DA426" s="470"/>
      <c r="DB426" s="470"/>
      <c r="DC426" s="470"/>
      <c r="DD426" s="470"/>
      <c r="DE426" s="470"/>
      <c r="DF426" s="470"/>
    </row>
    <row r="427" spans="1:110" s="471" customFormat="1" x14ac:dyDescent="0.2">
      <c r="A427" s="542"/>
      <c r="B427" s="469"/>
      <c r="D427" s="466"/>
      <c r="E427" s="466"/>
      <c r="F427" s="466"/>
      <c r="G427" s="634"/>
      <c r="H427" s="466"/>
      <c r="I427" s="791"/>
      <c r="J427" s="791"/>
      <c r="K427" s="466"/>
      <c r="L427" s="466"/>
      <c r="M427" s="466"/>
      <c r="N427" s="466"/>
      <c r="O427" s="466"/>
      <c r="P427" s="466"/>
      <c r="Q427" s="533"/>
      <c r="R427" s="542"/>
      <c r="AS427" s="443"/>
      <c r="BF427" s="444"/>
      <c r="BG427" s="444"/>
      <c r="BH427" s="445"/>
      <c r="BI427" s="445"/>
      <c r="BJ427" s="443"/>
      <c r="BK427" s="773"/>
      <c r="BL427" s="446"/>
      <c r="BM427" s="470"/>
      <c r="BN427" s="652"/>
      <c r="BO427" s="665"/>
      <c r="BP427" s="652"/>
      <c r="BQ427" s="652"/>
      <c r="BR427" s="652"/>
      <c r="BS427" s="665"/>
      <c r="BT427" s="652"/>
      <c r="BU427" s="652"/>
      <c r="BV427" s="652"/>
      <c r="BW427" s="665"/>
      <c r="BX427" s="652"/>
      <c r="BY427" s="652"/>
      <c r="BZ427" s="652"/>
      <c r="CA427" s="665"/>
      <c r="CB427" s="652"/>
      <c r="CC427" s="652"/>
      <c r="CD427" s="652"/>
      <c r="CE427" s="665"/>
      <c r="CF427" s="652"/>
      <c r="CG427" s="652"/>
      <c r="CH427" s="652"/>
      <c r="CI427" s="665"/>
      <c r="CJ427" s="652"/>
      <c r="CK427" s="652"/>
      <c r="CL427" s="652"/>
      <c r="CM427" s="665"/>
      <c r="CN427" s="652"/>
      <c r="CO427" s="652"/>
      <c r="CP427" s="652"/>
      <c r="CQ427" s="665"/>
      <c r="CR427" s="652"/>
      <c r="CS427" s="652"/>
      <c r="CT427" s="661"/>
      <c r="CU427" s="470"/>
      <c r="CV427" s="470"/>
      <c r="CW427" s="470"/>
      <c r="CX427" s="470"/>
      <c r="CY427" s="470"/>
      <c r="CZ427" s="470"/>
      <c r="DA427" s="470"/>
      <c r="DB427" s="470"/>
      <c r="DC427" s="470"/>
      <c r="DD427" s="470"/>
      <c r="DE427" s="470"/>
      <c r="DF427" s="470"/>
    </row>
    <row r="428" spans="1:110" s="471" customFormat="1" x14ac:dyDescent="0.2">
      <c r="A428" s="542"/>
      <c r="B428" s="469"/>
      <c r="D428" s="466"/>
      <c r="E428" s="466"/>
      <c r="F428" s="466"/>
      <c r="G428" s="634"/>
      <c r="H428" s="466"/>
      <c r="I428" s="791"/>
      <c r="J428" s="791"/>
      <c r="K428" s="466"/>
      <c r="L428" s="466"/>
      <c r="M428" s="466"/>
      <c r="N428" s="466"/>
      <c r="O428" s="466"/>
      <c r="P428" s="466"/>
      <c r="Q428" s="533"/>
      <c r="R428" s="542"/>
      <c r="AS428" s="443"/>
      <c r="BF428" s="444"/>
      <c r="BG428" s="444"/>
      <c r="BH428" s="445"/>
      <c r="BI428" s="445"/>
      <c r="BJ428" s="443"/>
      <c r="BK428" s="773"/>
      <c r="BL428" s="446"/>
      <c r="BM428" s="470"/>
      <c r="BN428" s="652"/>
      <c r="BO428" s="665"/>
      <c r="BP428" s="652"/>
      <c r="BQ428" s="652"/>
      <c r="BR428" s="652"/>
      <c r="BS428" s="665"/>
      <c r="BT428" s="652"/>
      <c r="BU428" s="652"/>
      <c r="BV428" s="652"/>
      <c r="BW428" s="665"/>
      <c r="BX428" s="652"/>
      <c r="BY428" s="652"/>
      <c r="BZ428" s="652"/>
      <c r="CA428" s="665"/>
      <c r="CB428" s="652"/>
      <c r="CC428" s="652"/>
      <c r="CD428" s="652"/>
      <c r="CE428" s="665"/>
      <c r="CF428" s="652"/>
      <c r="CG428" s="652"/>
      <c r="CH428" s="652"/>
      <c r="CI428" s="665"/>
      <c r="CJ428" s="652"/>
      <c r="CK428" s="652"/>
      <c r="CL428" s="652"/>
      <c r="CM428" s="665"/>
      <c r="CN428" s="652"/>
      <c r="CO428" s="652"/>
      <c r="CP428" s="652"/>
      <c r="CQ428" s="665"/>
      <c r="CR428" s="652"/>
      <c r="CS428" s="652"/>
      <c r="CT428" s="661"/>
      <c r="CU428" s="470"/>
      <c r="CV428" s="470"/>
      <c r="CW428" s="470"/>
      <c r="CX428" s="470"/>
      <c r="CY428" s="470"/>
      <c r="CZ428" s="470"/>
      <c r="DA428" s="470"/>
      <c r="DB428" s="470"/>
      <c r="DC428" s="470"/>
      <c r="DD428" s="470"/>
      <c r="DE428" s="470"/>
      <c r="DF428" s="470"/>
    </row>
    <row r="429" spans="1:110" s="471" customFormat="1" x14ac:dyDescent="0.2">
      <c r="A429" s="542"/>
      <c r="B429" s="469"/>
      <c r="D429" s="466"/>
      <c r="E429" s="466"/>
      <c r="F429" s="466"/>
      <c r="G429" s="634"/>
      <c r="H429" s="466"/>
      <c r="I429" s="791"/>
      <c r="J429" s="791"/>
      <c r="K429" s="466"/>
      <c r="L429" s="466"/>
      <c r="M429" s="466"/>
      <c r="N429" s="466"/>
      <c r="O429" s="466"/>
      <c r="P429" s="466"/>
      <c r="Q429" s="533"/>
      <c r="R429" s="542"/>
      <c r="AS429" s="443"/>
      <c r="BF429" s="444"/>
      <c r="BG429" s="444"/>
      <c r="BH429" s="445"/>
      <c r="BI429" s="445"/>
      <c r="BJ429" s="443"/>
      <c r="BK429" s="773"/>
      <c r="BL429" s="446"/>
      <c r="BM429" s="470"/>
      <c r="BN429" s="652"/>
      <c r="BO429" s="665"/>
      <c r="BP429" s="652"/>
      <c r="BQ429" s="652"/>
      <c r="BR429" s="652"/>
      <c r="BS429" s="665"/>
      <c r="BT429" s="652"/>
      <c r="BU429" s="652"/>
      <c r="BV429" s="652"/>
      <c r="BW429" s="665"/>
      <c r="BX429" s="652"/>
      <c r="BY429" s="652"/>
      <c r="BZ429" s="652"/>
      <c r="CA429" s="665"/>
      <c r="CB429" s="652"/>
      <c r="CC429" s="652"/>
      <c r="CD429" s="652"/>
      <c r="CE429" s="665"/>
      <c r="CF429" s="652"/>
      <c r="CG429" s="652"/>
      <c r="CH429" s="652"/>
      <c r="CI429" s="665"/>
      <c r="CJ429" s="652"/>
      <c r="CK429" s="652"/>
      <c r="CL429" s="652"/>
      <c r="CM429" s="665"/>
      <c r="CN429" s="652"/>
      <c r="CO429" s="652"/>
      <c r="CP429" s="652"/>
      <c r="CQ429" s="665"/>
      <c r="CR429" s="652"/>
      <c r="CS429" s="652"/>
      <c r="CT429" s="661"/>
      <c r="CU429" s="470"/>
      <c r="CV429" s="470"/>
      <c r="CW429" s="470"/>
      <c r="CX429" s="470"/>
      <c r="CY429" s="470"/>
      <c r="CZ429" s="470"/>
      <c r="DA429" s="470"/>
      <c r="DB429" s="470"/>
      <c r="DC429" s="470"/>
      <c r="DD429" s="470"/>
      <c r="DE429" s="470"/>
      <c r="DF429" s="470"/>
    </row>
    <row r="430" spans="1:110" s="471" customFormat="1" x14ac:dyDescent="0.2">
      <c r="A430" s="542"/>
      <c r="B430" s="469"/>
      <c r="D430" s="466"/>
      <c r="E430" s="466"/>
      <c r="F430" s="466"/>
      <c r="G430" s="634"/>
      <c r="H430" s="466"/>
      <c r="I430" s="791"/>
      <c r="J430" s="791"/>
      <c r="K430" s="466"/>
      <c r="L430" s="466"/>
      <c r="M430" s="466"/>
      <c r="N430" s="466"/>
      <c r="O430" s="466"/>
      <c r="P430" s="466"/>
      <c r="Q430" s="533"/>
      <c r="R430" s="542"/>
      <c r="AS430" s="443"/>
      <c r="BF430" s="444"/>
      <c r="BG430" s="444"/>
      <c r="BH430" s="445"/>
      <c r="BI430" s="445"/>
      <c r="BJ430" s="443"/>
      <c r="BK430" s="773"/>
      <c r="BL430" s="446"/>
      <c r="BM430" s="470"/>
      <c r="BN430" s="652"/>
      <c r="BO430" s="665"/>
      <c r="BP430" s="652"/>
      <c r="BQ430" s="652"/>
      <c r="BR430" s="652"/>
      <c r="BS430" s="665"/>
      <c r="BT430" s="652"/>
      <c r="BU430" s="652"/>
      <c r="BV430" s="652"/>
      <c r="BW430" s="665"/>
      <c r="BX430" s="652"/>
      <c r="BY430" s="652"/>
      <c r="BZ430" s="652"/>
      <c r="CA430" s="665"/>
      <c r="CB430" s="652"/>
      <c r="CC430" s="652"/>
      <c r="CD430" s="652"/>
      <c r="CE430" s="665"/>
      <c r="CF430" s="652"/>
      <c r="CG430" s="652"/>
      <c r="CH430" s="652"/>
      <c r="CI430" s="665"/>
      <c r="CJ430" s="652"/>
      <c r="CK430" s="652"/>
      <c r="CL430" s="652"/>
      <c r="CM430" s="665"/>
      <c r="CN430" s="652"/>
      <c r="CO430" s="652"/>
      <c r="CP430" s="652"/>
      <c r="CQ430" s="665"/>
      <c r="CR430" s="652"/>
      <c r="CS430" s="652"/>
      <c r="CT430" s="661"/>
      <c r="CU430" s="470"/>
      <c r="CV430" s="470"/>
      <c r="CW430" s="470"/>
      <c r="CX430" s="470"/>
      <c r="CY430" s="470"/>
      <c r="CZ430" s="470"/>
      <c r="DA430" s="470"/>
      <c r="DB430" s="470"/>
      <c r="DC430" s="470"/>
      <c r="DD430" s="470"/>
      <c r="DE430" s="470"/>
      <c r="DF430" s="470"/>
    </row>
    <row r="431" spans="1:110" s="471" customFormat="1" x14ac:dyDescent="0.2">
      <c r="A431" s="542"/>
      <c r="B431" s="469"/>
      <c r="D431" s="466"/>
      <c r="E431" s="466"/>
      <c r="F431" s="466"/>
      <c r="G431" s="634"/>
      <c r="H431" s="466"/>
      <c r="I431" s="791"/>
      <c r="J431" s="791"/>
      <c r="K431" s="466"/>
      <c r="L431" s="466"/>
      <c r="M431" s="466"/>
      <c r="N431" s="466"/>
      <c r="O431" s="466"/>
      <c r="P431" s="466"/>
      <c r="Q431" s="533"/>
      <c r="R431" s="542"/>
      <c r="AS431" s="443"/>
      <c r="BF431" s="444"/>
      <c r="BG431" s="444"/>
      <c r="BH431" s="445"/>
      <c r="BI431" s="445"/>
      <c r="BJ431" s="443"/>
      <c r="BK431" s="773"/>
      <c r="BL431" s="446"/>
      <c r="BM431" s="470"/>
      <c r="BN431" s="652"/>
      <c r="BO431" s="665"/>
      <c r="BP431" s="652"/>
      <c r="BQ431" s="652"/>
      <c r="BR431" s="652"/>
      <c r="BS431" s="665"/>
      <c r="BT431" s="652"/>
      <c r="BU431" s="652"/>
      <c r="BV431" s="652"/>
      <c r="BW431" s="665"/>
      <c r="BX431" s="652"/>
      <c r="BY431" s="652"/>
      <c r="BZ431" s="652"/>
      <c r="CA431" s="665"/>
      <c r="CB431" s="652"/>
      <c r="CC431" s="652"/>
      <c r="CD431" s="652"/>
      <c r="CE431" s="665"/>
      <c r="CF431" s="652"/>
      <c r="CG431" s="652"/>
      <c r="CH431" s="652"/>
      <c r="CI431" s="665"/>
      <c r="CJ431" s="652"/>
      <c r="CK431" s="652"/>
      <c r="CL431" s="652"/>
      <c r="CM431" s="665"/>
      <c r="CN431" s="652"/>
      <c r="CO431" s="652"/>
      <c r="CP431" s="652"/>
      <c r="CQ431" s="665"/>
      <c r="CR431" s="652"/>
      <c r="CS431" s="652"/>
      <c r="CT431" s="661"/>
      <c r="CU431" s="470"/>
      <c r="CV431" s="470"/>
      <c r="CW431" s="470"/>
      <c r="CX431" s="470"/>
      <c r="CY431" s="470"/>
      <c r="CZ431" s="470"/>
      <c r="DA431" s="470"/>
      <c r="DB431" s="470"/>
      <c r="DC431" s="470"/>
      <c r="DD431" s="470"/>
      <c r="DE431" s="470"/>
      <c r="DF431" s="470"/>
    </row>
    <row r="432" spans="1:110" s="471" customFormat="1" x14ac:dyDescent="0.2">
      <c r="A432" s="542"/>
      <c r="B432" s="469"/>
      <c r="D432" s="466"/>
      <c r="E432" s="466"/>
      <c r="F432" s="466"/>
      <c r="G432" s="634"/>
      <c r="H432" s="466"/>
      <c r="I432" s="791"/>
      <c r="J432" s="791"/>
      <c r="K432" s="466"/>
      <c r="L432" s="466"/>
      <c r="M432" s="466"/>
      <c r="N432" s="466"/>
      <c r="O432" s="466"/>
      <c r="P432" s="466"/>
      <c r="Q432" s="533"/>
      <c r="R432" s="542"/>
      <c r="AS432" s="443"/>
      <c r="BF432" s="444"/>
      <c r="BG432" s="444"/>
      <c r="BH432" s="445"/>
      <c r="BI432" s="445"/>
      <c r="BJ432" s="443"/>
      <c r="BK432" s="773"/>
      <c r="BL432" s="446"/>
      <c r="BM432" s="470"/>
      <c r="BN432" s="652"/>
      <c r="BO432" s="665"/>
      <c r="BP432" s="652"/>
      <c r="BQ432" s="652"/>
      <c r="BR432" s="652"/>
      <c r="BS432" s="665"/>
      <c r="BT432" s="652"/>
      <c r="BU432" s="652"/>
      <c r="BV432" s="652"/>
      <c r="BW432" s="665"/>
      <c r="BX432" s="652"/>
      <c r="BY432" s="652"/>
      <c r="BZ432" s="652"/>
      <c r="CA432" s="665"/>
      <c r="CB432" s="652"/>
      <c r="CC432" s="652"/>
      <c r="CD432" s="652"/>
      <c r="CE432" s="665"/>
      <c r="CF432" s="652"/>
      <c r="CG432" s="652"/>
      <c r="CH432" s="652"/>
      <c r="CI432" s="665"/>
      <c r="CJ432" s="652"/>
      <c r="CK432" s="652"/>
      <c r="CL432" s="652"/>
      <c r="CM432" s="665"/>
      <c r="CN432" s="652"/>
      <c r="CO432" s="652"/>
      <c r="CP432" s="652"/>
      <c r="CQ432" s="665"/>
      <c r="CR432" s="652"/>
      <c r="CS432" s="652"/>
      <c r="CT432" s="661"/>
      <c r="CU432" s="470"/>
      <c r="CV432" s="470"/>
      <c r="CW432" s="470"/>
      <c r="CX432" s="470"/>
      <c r="CY432" s="470"/>
      <c r="CZ432" s="470"/>
      <c r="DA432" s="470"/>
      <c r="DB432" s="470"/>
      <c r="DC432" s="470"/>
      <c r="DD432" s="470"/>
      <c r="DE432" s="470"/>
      <c r="DF432" s="470"/>
    </row>
    <row r="433" spans="1:110" s="471" customFormat="1" x14ac:dyDescent="0.2">
      <c r="A433" s="542"/>
      <c r="B433" s="469"/>
      <c r="D433" s="466"/>
      <c r="E433" s="466"/>
      <c r="F433" s="466"/>
      <c r="G433" s="634"/>
      <c r="H433" s="466"/>
      <c r="I433" s="791"/>
      <c r="J433" s="791"/>
      <c r="K433" s="466"/>
      <c r="L433" s="466"/>
      <c r="M433" s="466"/>
      <c r="N433" s="466"/>
      <c r="O433" s="466"/>
      <c r="P433" s="466"/>
      <c r="Q433" s="533"/>
      <c r="R433" s="542"/>
      <c r="AS433" s="443"/>
      <c r="BF433" s="444"/>
      <c r="BG433" s="444"/>
      <c r="BH433" s="445"/>
      <c r="BI433" s="445"/>
      <c r="BJ433" s="443"/>
      <c r="BK433" s="773"/>
      <c r="BL433" s="446"/>
      <c r="BM433" s="470"/>
      <c r="BN433" s="652"/>
      <c r="BO433" s="665"/>
      <c r="BP433" s="652"/>
      <c r="BQ433" s="652"/>
      <c r="BR433" s="652"/>
      <c r="BS433" s="665"/>
      <c r="BT433" s="652"/>
      <c r="BU433" s="652"/>
      <c r="BV433" s="652"/>
      <c r="BW433" s="665"/>
      <c r="BX433" s="652"/>
      <c r="BY433" s="652"/>
      <c r="BZ433" s="652"/>
      <c r="CA433" s="665"/>
      <c r="CB433" s="652"/>
      <c r="CC433" s="652"/>
      <c r="CD433" s="652"/>
      <c r="CE433" s="665"/>
      <c r="CF433" s="652"/>
      <c r="CG433" s="652"/>
      <c r="CH433" s="652"/>
      <c r="CI433" s="665"/>
      <c r="CJ433" s="652"/>
      <c r="CK433" s="652"/>
      <c r="CL433" s="652"/>
      <c r="CM433" s="665"/>
      <c r="CN433" s="652"/>
      <c r="CO433" s="652"/>
      <c r="CP433" s="652"/>
      <c r="CQ433" s="665"/>
      <c r="CR433" s="652"/>
      <c r="CS433" s="652"/>
      <c r="CT433" s="661"/>
      <c r="CU433" s="470"/>
      <c r="CV433" s="470"/>
      <c r="CW433" s="470"/>
      <c r="CX433" s="470"/>
      <c r="CY433" s="470"/>
      <c r="CZ433" s="470"/>
      <c r="DA433" s="470"/>
      <c r="DB433" s="470"/>
      <c r="DC433" s="470"/>
      <c r="DD433" s="470"/>
      <c r="DE433" s="470"/>
      <c r="DF433" s="470"/>
    </row>
    <row r="434" spans="1:110" s="471" customFormat="1" x14ac:dyDescent="0.2">
      <c r="A434" s="542"/>
      <c r="B434" s="469"/>
      <c r="D434" s="466"/>
      <c r="E434" s="466"/>
      <c r="F434" s="466"/>
      <c r="G434" s="634"/>
      <c r="H434" s="466"/>
      <c r="I434" s="791"/>
      <c r="J434" s="791"/>
      <c r="K434" s="466"/>
      <c r="L434" s="466"/>
      <c r="M434" s="466"/>
      <c r="N434" s="466"/>
      <c r="O434" s="466"/>
      <c r="P434" s="466"/>
      <c r="Q434" s="533"/>
      <c r="R434" s="542"/>
      <c r="AS434" s="443"/>
      <c r="BF434" s="444"/>
      <c r="BG434" s="444"/>
      <c r="BH434" s="445"/>
      <c r="BI434" s="445"/>
      <c r="BJ434" s="443"/>
      <c r="BK434" s="773"/>
      <c r="BL434" s="446"/>
      <c r="BM434" s="470"/>
      <c r="BN434" s="652"/>
      <c r="BO434" s="665"/>
      <c r="BP434" s="652"/>
      <c r="BQ434" s="652"/>
      <c r="BR434" s="652"/>
      <c r="BS434" s="665"/>
      <c r="BT434" s="652"/>
      <c r="BU434" s="652"/>
      <c r="BV434" s="652"/>
      <c r="BW434" s="665"/>
      <c r="BX434" s="652"/>
      <c r="BY434" s="652"/>
      <c r="BZ434" s="652"/>
      <c r="CA434" s="665"/>
      <c r="CB434" s="652"/>
      <c r="CC434" s="652"/>
      <c r="CD434" s="652"/>
      <c r="CE434" s="665"/>
      <c r="CF434" s="652"/>
      <c r="CG434" s="652"/>
      <c r="CH434" s="652"/>
      <c r="CI434" s="665"/>
      <c r="CJ434" s="652"/>
      <c r="CK434" s="652"/>
      <c r="CL434" s="652"/>
      <c r="CM434" s="665"/>
      <c r="CN434" s="652"/>
      <c r="CO434" s="652"/>
      <c r="CP434" s="652"/>
      <c r="CQ434" s="665"/>
      <c r="CR434" s="652"/>
      <c r="CS434" s="652"/>
      <c r="CT434" s="661"/>
      <c r="CU434" s="470"/>
      <c r="CV434" s="470"/>
      <c r="CW434" s="470"/>
      <c r="CX434" s="470"/>
      <c r="CY434" s="470"/>
      <c r="CZ434" s="470"/>
      <c r="DA434" s="470"/>
      <c r="DB434" s="470"/>
      <c r="DC434" s="470"/>
      <c r="DD434" s="470"/>
      <c r="DE434" s="470"/>
      <c r="DF434" s="470"/>
    </row>
    <row r="435" spans="1:110" s="471" customFormat="1" x14ac:dyDescent="0.2">
      <c r="A435" s="542"/>
      <c r="B435" s="469"/>
      <c r="D435" s="466"/>
      <c r="E435" s="466"/>
      <c r="F435" s="466"/>
      <c r="G435" s="634"/>
      <c r="H435" s="466"/>
      <c r="I435" s="791"/>
      <c r="J435" s="791"/>
      <c r="K435" s="466"/>
      <c r="L435" s="466"/>
      <c r="M435" s="466"/>
      <c r="N435" s="466"/>
      <c r="O435" s="466"/>
      <c r="P435" s="466"/>
      <c r="Q435" s="533"/>
      <c r="R435" s="542"/>
      <c r="AS435" s="443"/>
      <c r="BF435" s="444"/>
      <c r="BG435" s="444"/>
      <c r="BH435" s="445"/>
      <c r="BI435" s="445"/>
      <c r="BJ435" s="443"/>
      <c r="BK435" s="773"/>
      <c r="BL435" s="446"/>
      <c r="BM435" s="470"/>
      <c r="BN435" s="652"/>
      <c r="BO435" s="665"/>
      <c r="BP435" s="652"/>
      <c r="BQ435" s="652"/>
      <c r="BR435" s="652"/>
      <c r="BS435" s="665"/>
      <c r="BT435" s="652"/>
      <c r="BU435" s="652"/>
      <c r="BV435" s="652"/>
      <c r="BW435" s="665"/>
      <c r="BX435" s="652"/>
      <c r="BY435" s="652"/>
      <c r="BZ435" s="652"/>
      <c r="CA435" s="665"/>
      <c r="CB435" s="652"/>
      <c r="CC435" s="652"/>
      <c r="CD435" s="652"/>
      <c r="CE435" s="665"/>
      <c r="CF435" s="652"/>
      <c r="CG435" s="652"/>
      <c r="CH435" s="652"/>
      <c r="CI435" s="665"/>
      <c r="CJ435" s="652"/>
      <c r="CK435" s="652"/>
      <c r="CL435" s="652"/>
      <c r="CM435" s="665"/>
      <c r="CN435" s="652"/>
      <c r="CO435" s="652"/>
      <c r="CP435" s="652"/>
      <c r="CQ435" s="665"/>
      <c r="CR435" s="652"/>
      <c r="CS435" s="652"/>
      <c r="CT435" s="661"/>
      <c r="CU435" s="470"/>
      <c r="CV435" s="470"/>
      <c r="CW435" s="470"/>
      <c r="CX435" s="470"/>
      <c r="CY435" s="470"/>
      <c r="CZ435" s="470"/>
      <c r="DA435" s="470"/>
      <c r="DB435" s="470"/>
      <c r="DC435" s="470"/>
      <c r="DD435" s="470"/>
      <c r="DE435" s="470"/>
      <c r="DF435" s="470"/>
    </row>
    <row r="436" spans="1:110" s="471" customFormat="1" x14ac:dyDescent="0.2">
      <c r="A436" s="542"/>
      <c r="B436" s="469"/>
      <c r="D436" s="466"/>
      <c r="E436" s="466"/>
      <c r="F436" s="466"/>
      <c r="G436" s="634"/>
      <c r="H436" s="466"/>
      <c r="I436" s="791"/>
      <c r="J436" s="791"/>
      <c r="K436" s="466"/>
      <c r="L436" s="466"/>
      <c r="M436" s="466"/>
      <c r="N436" s="466"/>
      <c r="O436" s="466"/>
      <c r="P436" s="466"/>
      <c r="Q436" s="533"/>
      <c r="R436" s="542"/>
      <c r="AS436" s="443"/>
      <c r="BF436" s="444"/>
      <c r="BG436" s="444"/>
      <c r="BH436" s="445"/>
      <c r="BI436" s="445"/>
      <c r="BJ436" s="443"/>
      <c r="BK436" s="773"/>
      <c r="BL436" s="446"/>
      <c r="BM436" s="470"/>
      <c r="BN436" s="652"/>
      <c r="BO436" s="665"/>
      <c r="BP436" s="652"/>
      <c r="BQ436" s="652"/>
      <c r="BR436" s="652"/>
      <c r="BS436" s="665"/>
      <c r="BT436" s="652"/>
      <c r="BU436" s="652"/>
      <c r="BV436" s="652"/>
      <c r="BW436" s="665"/>
      <c r="BX436" s="652"/>
      <c r="BY436" s="652"/>
      <c r="BZ436" s="652"/>
      <c r="CA436" s="665"/>
      <c r="CB436" s="652"/>
      <c r="CC436" s="652"/>
      <c r="CD436" s="652"/>
      <c r="CE436" s="665"/>
      <c r="CF436" s="652"/>
      <c r="CG436" s="652"/>
      <c r="CH436" s="652"/>
      <c r="CI436" s="665"/>
      <c r="CJ436" s="652"/>
      <c r="CK436" s="652"/>
      <c r="CL436" s="652"/>
      <c r="CM436" s="665"/>
      <c r="CN436" s="652"/>
      <c r="CO436" s="652"/>
      <c r="CP436" s="652"/>
      <c r="CQ436" s="665"/>
      <c r="CR436" s="652"/>
      <c r="CS436" s="652"/>
      <c r="CT436" s="661"/>
      <c r="CU436" s="470"/>
      <c r="CV436" s="470"/>
      <c r="CW436" s="470"/>
      <c r="CX436" s="470"/>
      <c r="CY436" s="470"/>
      <c r="CZ436" s="470"/>
      <c r="DA436" s="470"/>
      <c r="DB436" s="470"/>
      <c r="DC436" s="470"/>
      <c r="DD436" s="470"/>
      <c r="DE436" s="470"/>
      <c r="DF436" s="470"/>
    </row>
    <row r="437" spans="1:110" s="471" customFormat="1" x14ac:dyDescent="0.2">
      <c r="A437" s="542"/>
      <c r="B437" s="469"/>
      <c r="D437" s="466"/>
      <c r="E437" s="466"/>
      <c r="F437" s="466"/>
      <c r="G437" s="634"/>
      <c r="H437" s="466"/>
      <c r="I437" s="791"/>
      <c r="J437" s="791"/>
      <c r="K437" s="466"/>
      <c r="L437" s="466"/>
      <c r="M437" s="466"/>
      <c r="N437" s="466"/>
      <c r="O437" s="466"/>
      <c r="P437" s="466"/>
      <c r="Q437" s="533"/>
      <c r="R437" s="542"/>
      <c r="AS437" s="443"/>
      <c r="BF437" s="444"/>
      <c r="BG437" s="444"/>
      <c r="BH437" s="445"/>
      <c r="BI437" s="445"/>
      <c r="BJ437" s="443"/>
      <c r="BK437" s="773"/>
      <c r="BL437" s="446"/>
      <c r="BM437" s="470"/>
      <c r="BN437" s="652"/>
      <c r="BO437" s="665"/>
      <c r="BP437" s="652"/>
      <c r="BQ437" s="652"/>
      <c r="BR437" s="652"/>
      <c r="BS437" s="665"/>
      <c r="BT437" s="652"/>
      <c r="BU437" s="652"/>
      <c r="BV437" s="652"/>
      <c r="BW437" s="665"/>
      <c r="BX437" s="652"/>
      <c r="BY437" s="652"/>
      <c r="BZ437" s="652"/>
      <c r="CA437" s="665"/>
      <c r="CB437" s="652"/>
      <c r="CC437" s="652"/>
      <c r="CD437" s="652"/>
      <c r="CE437" s="665"/>
      <c r="CF437" s="652"/>
      <c r="CG437" s="652"/>
      <c r="CH437" s="652"/>
      <c r="CI437" s="665"/>
      <c r="CJ437" s="652"/>
      <c r="CK437" s="652"/>
      <c r="CL437" s="652"/>
      <c r="CM437" s="665"/>
      <c r="CN437" s="652"/>
      <c r="CO437" s="652"/>
      <c r="CP437" s="652"/>
      <c r="CQ437" s="665"/>
      <c r="CR437" s="652"/>
      <c r="CS437" s="652"/>
      <c r="CT437" s="661"/>
      <c r="CU437" s="470"/>
      <c r="CV437" s="470"/>
      <c r="CW437" s="470"/>
      <c r="CX437" s="470"/>
      <c r="CY437" s="470"/>
      <c r="CZ437" s="470"/>
      <c r="DA437" s="470"/>
      <c r="DB437" s="470"/>
      <c r="DC437" s="470"/>
      <c r="DD437" s="470"/>
      <c r="DE437" s="470"/>
      <c r="DF437" s="470"/>
    </row>
    <row r="438" spans="1:110" s="471" customFormat="1" x14ac:dyDescent="0.2">
      <c r="A438" s="542"/>
      <c r="B438" s="469"/>
      <c r="D438" s="466"/>
      <c r="E438" s="466"/>
      <c r="F438" s="466"/>
      <c r="G438" s="634"/>
      <c r="H438" s="466"/>
      <c r="I438" s="791"/>
      <c r="J438" s="791"/>
      <c r="K438" s="466"/>
      <c r="L438" s="466"/>
      <c r="M438" s="466"/>
      <c r="N438" s="466"/>
      <c r="O438" s="466"/>
      <c r="P438" s="466"/>
      <c r="Q438" s="533"/>
      <c r="R438" s="542"/>
      <c r="AS438" s="443"/>
      <c r="BF438" s="444"/>
      <c r="BG438" s="444"/>
      <c r="BH438" s="445"/>
      <c r="BI438" s="445"/>
      <c r="BJ438" s="443"/>
      <c r="BK438" s="773"/>
      <c r="BL438" s="446"/>
      <c r="BM438" s="470"/>
      <c r="BN438" s="652"/>
      <c r="BO438" s="665"/>
      <c r="BP438" s="652"/>
      <c r="BQ438" s="652"/>
      <c r="BR438" s="652"/>
      <c r="BS438" s="665"/>
      <c r="BT438" s="652"/>
      <c r="BU438" s="652"/>
      <c r="BV438" s="652"/>
      <c r="BW438" s="665"/>
      <c r="BX438" s="652"/>
      <c r="BY438" s="652"/>
      <c r="BZ438" s="652"/>
      <c r="CA438" s="665"/>
      <c r="CB438" s="652"/>
      <c r="CC438" s="652"/>
      <c r="CD438" s="652"/>
      <c r="CE438" s="665"/>
      <c r="CF438" s="652"/>
      <c r="CG438" s="652"/>
      <c r="CH438" s="652"/>
      <c r="CI438" s="665"/>
      <c r="CJ438" s="652"/>
      <c r="CK438" s="652"/>
      <c r="CL438" s="652"/>
      <c r="CM438" s="665"/>
      <c r="CN438" s="652"/>
      <c r="CO438" s="652"/>
      <c r="CP438" s="652"/>
      <c r="CQ438" s="665"/>
      <c r="CR438" s="652"/>
      <c r="CS438" s="652"/>
      <c r="CT438" s="661"/>
      <c r="CU438" s="470"/>
      <c r="CV438" s="470"/>
      <c r="CW438" s="470"/>
      <c r="CX438" s="470"/>
      <c r="CY438" s="470"/>
      <c r="CZ438" s="470"/>
      <c r="DA438" s="470"/>
      <c r="DB438" s="470"/>
      <c r="DC438" s="470"/>
      <c r="DD438" s="470"/>
      <c r="DE438" s="470"/>
      <c r="DF438" s="470"/>
    </row>
    <row r="439" spans="1:110" s="471" customFormat="1" x14ac:dyDescent="0.2">
      <c r="A439" s="542"/>
      <c r="B439" s="469"/>
      <c r="D439" s="466"/>
      <c r="E439" s="466"/>
      <c r="F439" s="466"/>
      <c r="G439" s="634"/>
      <c r="H439" s="466"/>
      <c r="I439" s="791"/>
      <c r="J439" s="791"/>
      <c r="K439" s="466"/>
      <c r="L439" s="466"/>
      <c r="M439" s="466"/>
      <c r="N439" s="466"/>
      <c r="O439" s="466"/>
      <c r="P439" s="466"/>
      <c r="Q439" s="533"/>
      <c r="R439" s="542"/>
      <c r="AS439" s="443"/>
      <c r="BF439" s="444"/>
      <c r="BG439" s="444"/>
      <c r="BH439" s="445"/>
      <c r="BI439" s="445"/>
      <c r="BJ439" s="443"/>
      <c r="BK439" s="773"/>
      <c r="BL439" s="446"/>
      <c r="BM439" s="470"/>
      <c r="BN439" s="652"/>
      <c r="BO439" s="665"/>
      <c r="BP439" s="652"/>
      <c r="BQ439" s="652"/>
      <c r="BR439" s="652"/>
      <c r="BS439" s="665"/>
      <c r="BT439" s="652"/>
      <c r="BU439" s="652"/>
      <c r="BV439" s="652"/>
      <c r="BW439" s="665"/>
      <c r="BX439" s="652"/>
      <c r="BY439" s="652"/>
      <c r="BZ439" s="652"/>
      <c r="CA439" s="665"/>
      <c r="CB439" s="652"/>
      <c r="CC439" s="652"/>
      <c r="CD439" s="652"/>
      <c r="CE439" s="665"/>
      <c r="CF439" s="652"/>
      <c r="CG439" s="652"/>
      <c r="CH439" s="652"/>
      <c r="CI439" s="665"/>
      <c r="CJ439" s="652"/>
      <c r="CK439" s="652"/>
      <c r="CL439" s="652"/>
      <c r="CM439" s="665"/>
      <c r="CN439" s="652"/>
      <c r="CO439" s="652"/>
      <c r="CP439" s="652"/>
      <c r="CQ439" s="665"/>
      <c r="CR439" s="652"/>
      <c r="CS439" s="652"/>
      <c r="CT439" s="661"/>
      <c r="CU439" s="470"/>
      <c r="CV439" s="470"/>
      <c r="CW439" s="470"/>
      <c r="CX439" s="470"/>
      <c r="CY439" s="470"/>
      <c r="CZ439" s="470"/>
      <c r="DA439" s="470"/>
      <c r="DB439" s="470"/>
      <c r="DC439" s="470"/>
      <c r="DD439" s="470"/>
      <c r="DE439" s="470"/>
      <c r="DF439" s="470"/>
    </row>
    <row r="440" spans="1:110" s="471" customFormat="1" x14ac:dyDescent="0.2">
      <c r="A440" s="542"/>
      <c r="B440" s="469"/>
      <c r="D440" s="466"/>
      <c r="E440" s="466"/>
      <c r="F440" s="466"/>
      <c r="G440" s="634"/>
      <c r="H440" s="466"/>
      <c r="I440" s="791"/>
      <c r="J440" s="791"/>
      <c r="K440" s="466"/>
      <c r="L440" s="466"/>
      <c r="M440" s="466"/>
      <c r="N440" s="466"/>
      <c r="O440" s="466"/>
      <c r="P440" s="466"/>
      <c r="Q440" s="533"/>
      <c r="R440" s="542"/>
      <c r="AS440" s="443"/>
      <c r="BF440" s="444"/>
      <c r="BG440" s="444"/>
      <c r="BH440" s="445"/>
      <c r="BI440" s="445"/>
      <c r="BJ440" s="443"/>
      <c r="BK440" s="773"/>
      <c r="BL440" s="446"/>
      <c r="BM440" s="470"/>
      <c r="BN440" s="652"/>
      <c r="BO440" s="665"/>
      <c r="BP440" s="652"/>
      <c r="BQ440" s="652"/>
      <c r="BR440" s="652"/>
      <c r="BS440" s="665"/>
      <c r="BT440" s="652"/>
      <c r="BU440" s="652"/>
      <c r="BV440" s="652"/>
      <c r="BW440" s="665"/>
      <c r="BX440" s="652"/>
      <c r="BY440" s="652"/>
      <c r="BZ440" s="652"/>
      <c r="CA440" s="665"/>
      <c r="CB440" s="652"/>
      <c r="CC440" s="652"/>
      <c r="CD440" s="652"/>
      <c r="CE440" s="665"/>
      <c r="CF440" s="652"/>
      <c r="CG440" s="652"/>
      <c r="CH440" s="652"/>
      <c r="CI440" s="665"/>
      <c r="CJ440" s="652"/>
      <c r="CK440" s="652"/>
      <c r="CL440" s="652"/>
      <c r="CM440" s="665"/>
      <c r="CN440" s="652"/>
      <c r="CO440" s="652"/>
      <c r="CP440" s="652"/>
      <c r="CQ440" s="665"/>
      <c r="CR440" s="652"/>
      <c r="CS440" s="652"/>
      <c r="CT440" s="661"/>
      <c r="CU440" s="470"/>
      <c r="CV440" s="470"/>
      <c r="CW440" s="470"/>
      <c r="CX440" s="470"/>
      <c r="CY440" s="470"/>
      <c r="CZ440" s="470"/>
      <c r="DA440" s="470"/>
      <c r="DB440" s="470"/>
      <c r="DC440" s="470"/>
      <c r="DD440" s="470"/>
      <c r="DE440" s="470"/>
      <c r="DF440" s="470"/>
    </row>
    <row r="441" spans="1:110" s="471" customFormat="1" x14ac:dyDescent="0.2">
      <c r="A441" s="542"/>
      <c r="B441" s="469"/>
      <c r="D441" s="466"/>
      <c r="E441" s="466"/>
      <c r="F441" s="466"/>
      <c r="G441" s="634"/>
      <c r="H441" s="466"/>
      <c r="I441" s="791"/>
      <c r="J441" s="791"/>
      <c r="K441" s="466"/>
      <c r="L441" s="466"/>
      <c r="M441" s="466"/>
      <c r="N441" s="466"/>
      <c r="O441" s="466"/>
      <c r="P441" s="466"/>
      <c r="Q441" s="533"/>
      <c r="R441" s="542"/>
      <c r="AS441" s="443"/>
      <c r="BF441" s="444"/>
      <c r="BG441" s="444"/>
      <c r="BH441" s="445"/>
      <c r="BI441" s="445"/>
      <c r="BJ441" s="443"/>
      <c r="BK441" s="773"/>
      <c r="BL441" s="446"/>
      <c r="BM441" s="470"/>
      <c r="BN441" s="652"/>
      <c r="BO441" s="665"/>
      <c r="BP441" s="652"/>
      <c r="BQ441" s="652"/>
      <c r="BR441" s="652"/>
      <c r="BS441" s="665"/>
      <c r="BT441" s="652"/>
      <c r="BU441" s="652"/>
      <c r="BV441" s="652"/>
      <c r="BW441" s="665"/>
      <c r="BX441" s="652"/>
      <c r="BY441" s="652"/>
      <c r="BZ441" s="652"/>
      <c r="CA441" s="665"/>
      <c r="CB441" s="652"/>
      <c r="CC441" s="652"/>
      <c r="CD441" s="652"/>
      <c r="CE441" s="665"/>
      <c r="CF441" s="652"/>
      <c r="CG441" s="652"/>
      <c r="CH441" s="652"/>
      <c r="CI441" s="665"/>
      <c r="CJ441" s="652"/>
      <c r="CK441" s="652"/>
      <c r="CL441" s="652"/>
      <c r="CM441" s="665"/>
      <c r="CN441" s="652"/>
      <c r="CO441" s="652"/>
      <c r="CP441" s="652"/>
      <c r="CQ441" s="665"/>
      <c r="CR441" s="652"/>
      <c r="CS441" s="652"/>
      <c r="CT441" s="661"/>
      <c r="CU441" s="470"/>
      <c r="CV441" s="470"/>
      <c r="CW441" s="470"/>
      <c r="CX441" s="470"/>
      <c r="CY441" s="470"/>
      <c r="CZ441" s="470"/>
      <c r="DA441" s="470"/>
      <c r="DB441" s="470"/>
      <c r="DC441" s="470"/>
      <c r="DD441" s="470"/>
      <c r="DE441" s="470"/>
      <c r="DF441" s="470"/>
    </row>
    <row r="442" spans="1:110" s="471" customFormat="1" x14ac:dyDescent="0.2">
      <c r="A442" s="542"/>
      <c r="B442" s="469"/>
      <c r="D442" s="466"/>
      <c r="E442" s="466"/>
      <c r="F442" s="466"/>
      <c r="G442" s="634"/>
      <c r="H442" s="466"/>
      <c r="I442" s="791"/>
      <c r="J442" s="791"/>
      <c r="K442" s="466"/>
      <c r="L442" s="466"/>
      <c r="M442" s="466"/>
      <c r="N442" s="466"/>
      <c r="O442" s="466"/>
      <c r="P442" s="466"/>
      <c r="Q442" s="533"/>
      <c r="R442" s="542"/>
      <c r="AS442" s="443"/>
      <c r="BF442" s="444"/>
      <c r="BG442" s="444"/>
      <c r="BH442" s="445"/>
      <c r="BI442" s="445"/>
      <c r="BJ442" s="443"/>
      <c r="BK442" s="773"/>
      <c r="BL442" s="446"/>
      <c r="BM442" s="470"/>
      <c r="BN442" s="652"/>
      <c r="BO442" s="665"/>
      <c r="BP442" s="652"/>
      <c r="BQ442" s="652"/>
      <c r="BR442" s="652"/>
      <c r="BS442" s="665"/>
      <c r="BT442" s="652"/>
      <c r="BU442" s="652"/>
      <c r="BV442" s="652"/>
      <c r="BW442" s="665"/>
      <c r="BX442" s="652"/>
      <c r="BY442" s="652"/>
      <c r="BZ442" s="652"/>
      <c r="CA442" s="665"/>
      <c r="CB442" s="652"/>
      <c r="CC442" s="652"/>
      <c r="CD442" s="652"/>
      <c r="CE442" s="665"/>
      <c r="CF442" s="652"/>
      <c r="CG442" s="652"/>
      <c r="CH442" s="652"/>
      <c r="CI442" s="665"/>
      <c r="CJ442" s="652"/>
      <c r="CK442" s="652"/>
      <c r="CL442" s="652"/>
      <c r="CM442" s="665"/>
      <c r="CN442" s="652"/>
      <c r="CO442" s="652"/>
      <c r="CP442" s="652"/>
      <c r="CQ442" s="665"/>
      <c r="CR442" s="652"/>
      <c r="CS442" s="652"/>
      <c r="CT442" s="661"/>
      <c r="CU442" s="470"/>
      <c r="CV442" s="470"/>
      <c r="CW442" s="470"/>
      <c r="CX442" s="470"/>
      <c r="CY442" s="470"/>
      <c r="CZ442" s="470"/>
      <c r="DA442" s="470"/>
      <c r="DB442" s="470"/>
      <c r="DC442" s="470"/>
      <c r="DD442" s="470"/>
      <c r="DE442" s="470"/>
      <c r="DF442" s="470"/>
    </row>
    <row r="443" spans="1:110" s="471" customFormat="1" x14ac:dyDescent="0.2">
      <c r="A443" s="542"/>
      <c r="B443" s="469"/>
      <c r="D443" s="466"/>
      <c r="E443" s="466"/>
      <c r="F443" s="466"/>
      <c r="G443" s="634"/>
      <c r="H443" s="466"/>
      <c r="I443" s="791"/>
      <c r="J443" s="791"/>
      <c r="K443" s="466"/>
      <c r="L443" s="466"/>
      <c r="M443" s="466"/>
      <c r="N443" s="466"/>
      <c r="O443" s="466"/>
      <c r="P443" s="466"/>
      <c r="Q443" s="533"/>
      <c r="R443" s="542"/>
      <c r="AS443" s="443"/>
      <c r="BF443" s="444"/>
      <c r="BG443" s="444"/>
      <c r="BH443" s="445"/>
      <c r="BI443" s="445"/>
      <c r="BJ443" s="443"/>
      <c r="BK443" s="773"/>
      <c r="BL443" s="446"/>
      <c r="BM443" s="470"/>
      <c r="BN443" s="652"/>
      <c r="BO443" s="665"/>
      <c r="BP443" s="652"/>
      <c r="BQ443" s="652"/>
      <c r="BR443" s="652"/>
      <c r="BS443" s="665"/>
      <c r="BT443" s="652"/>
      <c r="BU443" s="652"/>
      <c r="BV443" s="652"/>
      <c r="BW443" s="665"/>
      <c r="BX443" s="652"/>
      <c r="BY443" s="652"/>
      <c r="BZ443" s="652"/>
      <c r="CA443" s="665"/>
      <c r="CB443" s="652"/>
      <c r="CC443" s="652"/>
      <c r="CD443" s="652"/>
      <c r="CE443" s="665"/>
      <c r="CF443" s="652"/>
      <c r="CG443" s="652"/>
      <c r="CH443" s="652"/>
      <c r="CI443" s="665"/>
      <c r="CJ443" s="652"/>
      <c r="CK443" s="652"/>
      <c r="CL443" s="652"/>
      <c r="CM443" s="665"/>
      <c r="CN443" s="652"/>
      <c r="CO443" s="652"/>
      <c r="CP443" s="652"/>
      <c r="CQ443" s="665"/>
      <c r="CR443" s="652"/>
      <c r="CS443" s="652"/>
      <c r="CT443" s="661"/>
      <c r="CU443" s="470"/>
      <c r="CV443" s="470"/>
      <c r="CW443" s="470"/>
      <c r="CX443" s="470"/>
      <c r="CY443" s="470"/>
      <c r="CZ443" s="470"/>
      <c r="DA443" s="470"/>
      <c r="DB443" s="470"/>
      <c r="DC443" s="470"/>
      <c r="DD443" s="470"/>
      <c r="DE443" s="470"/>
      <c r="DF443" s="470"/>
    </row>
    <row r="444" spans="1:110" s="471" customFormat="1" x14ac:dyDescent="0.2">
      <c r="A444" s="542"/>
      <c r="B444" s="469"/>
      <c r="D444" s="466"/>
      <c r="E444" s="466"/>
      <c r="F444" s="466"/>
      <c r="G444" s="634"/>
      <c r="H444" s="466"/>
      <c r="I444" s="791"/>
      <c r="J444" s="791"/>
      <c r="K444" s="466"/>
      <c r="L444" s="466"/>
      <c r="M444" s="466"/>
      <c r="N444" s="466"/>
      <c r="O444" s="466"/>
      <c r="P444" s="466"/>
      <c r="Q444" s="533"/>
      <c r="R444" s="542"/>
      <c r="AS444" s="443"/>
      <c r="BF444" s="444"/>
      <c r="BG444" s="444"/>
      <c r="BH444" s="445"/>
      <c r="BI444" s="445"/>
      <c r="BJ444" s="443"/>
      <c r="BK444" s="773"/>
      <c r="BL444" s="446"/>
      <c r="BM444" s="470"/>
      <c r="BN444" s="652"/>
      <c r="BO444" s="665"/>
      <c r="BP444" s="652"/>
      <c r="BQ444" s="652"/>
      <c r="BR444" s="652"/>
      <c r="BS444" s="665"/>
      <c r="BT444" s="652"/>
      <c r="BU444" s="652"/>
      <c r="BV444" s="652"/>
      <c r="BW444" s="665"/>
      <c r="BX444" s="652"/>
      <c r="BY444" s="652"/>
      <c r="BZ444" s="652"/>
      <c r="CA444" s="665"/>
      <c r="CB444" s="652"/>
      <c r="CC444" s="652"/>
      <c r="CD444" s="652"/>
      <c r="CE444" s="665"/>
      <c r="CF444" s="652"/>
      <c r="CG444" s="652"/>
      <c r="CH444" s="652"/>
      <c r="CI444" s="665"/>
      <c r="CJ444" s="652"/>
      <c r="CK444" s="652"/>
      <c r="CL444" s="652"/>
      <c r="CM444" s="665"/>
      <c r="CN444" s="652"/>
      <c r="CO444" s="652"/>
      <c r="CP444" s="652"/>
      <c r="CQ444" s="665"/>
      <c r="CR444" s="652"/>
      <c r="CS444" s="652"/>
      <c r="CT444" s="661"/>
      <c r="CU444" s="470"/>
      <c r="CV444" s="470"/>
      <c r="CW444" s="470"/>
      <c r="CX444" s="470"/>
      <c r="CY444" s="470"/>
      <c r="CZ444" s="470"/>
      <c r="DA444" s="470"/>
      <c r="DB444" s="470"/>
      <c r="DC444" s="470"/>
      <c r="DD444" s="470"/>
      <c r="DE444" s="470"/>
      <c r="DF444" s="470"/>
    </row>
    <row r="445" spans="1:110" s="471" customFormat="1" x14ac:dyDescent="0.2">
      <c r="A445" s="542"/>
      <c r="B445" s="469"/>
      <c r="D445" s="466"/>
      <c r="E445" s="466"/>
      <c r="F445" s="466"/>
      <c r="G445" s="634"/>
      <c r="H445" s="466"/>
      <c r="I445" s="791"/>
      <c r="J445" s="791"/>
      <c r="K445" s="466"/>
      <c r="L445" s="466"/>
      <c r="M445" s="466"/>
      <c r="N445" s="466"/>
      <c r="O445" s="466"/>
      <c r="P445" s="466"/>
      <c r="Q445" s="533"/>
      <c r="R445" s="542"/>
      <c r="AS445" s="443"/>
      <c r="BF445" s="444"/>
      <c r="BG445" s="444"/>
      <c r="BH445" s="445"/>
      <c r="BI445" s="445"/>
      <c r="BJ445" s="443"/>
      <c r="BK445" s="773"/>
      <c r="BL445" s="446"/>
      <c r="BM445" s="470"/>
      <c r="BN445" s="652"/>
      <c r="BO445" s="665"/>
      <c r="BP445" s="652"/>
      <c r="BQ445" s="652"/>
      <c r="BR445" s="652"/>
      <c r="BS445" s="665"/>
      <c r="BT445" s="652"/>
      <c r="BU445" s="652"/>
      <c r="BV445" s="652"/>
      <c r="BW445" s="665"/>
      <c r="BX445" s="652"/>
      <c r="BY445" s="652"/>
      <c r="BZ445" s="652"/>
      <c r="CA445" s="665"/>
      <c r="CB445" s="652"/>
      <c r="CC445" s="652"/>
      <c r="CD445" s="652"/>
      <c r="CE445" s="665"/>
      <c r="CF445" s="652"/>
      <c r="CG445" s="652"/>
      <c r="CH445" s="652"/>
      <c r="CI445" s="665"/>
      <c r="CJ445" s="652"/>
      <c r="CK445" s="652"/>
      <c r="CL445" s="652"/>
      <c r="CM445" s="665"/>
      <c r="CN445" s="652"/>
      <c r="CO445" s="652"/>
      <c r="CP445" s="652"/>
      <c r="CQ445" s="665"/>
      <c r="CR445" s="652"/>
      <c r="CS445" s="652"/>
      <c r="CT445" s="661"/>
      <c r="CU445" s="470"/>
      <c r="CV445" s="470"/>
      <c r="CW445" s="470"/>
      <c r="CX445" s="470"/>
      <c r="CY445" s="470"/>
      <c r="CZ445" s="470"/>
      <c r="DA445" s="470"/>
      <c r="DB445" s="470"/>
      <c r="DC445" s="470"/>
      <c r="DD445" s="470"/>
      <c r="DE445" s="470"/>
      <c r="DF445" s="470"/>
    </row>
    <row r="446" spans="1:110" s="471" customFormat="1" x14ac:dyDescent="0.2">
      <c r="A446" s="542"/>
      <c r="B446" s="469"/>
      <c r="D446" s="466"/>
      <c r="E446" s="466"/>
      <c r="F446" s="466"/>
      <c r="G446" s="634"/>
      <c r="H446" s="466"/>
      <c r="I446" s="791"/>
      <c r="J446" s="791"/>
      <c r="K446" s="466"/>
      <c r="L446" s="466"/>
      <c r="M446" s="466"/>
      <c r="N446" s="466"/>
      <c r="O446" s="466"/>
      <c r="P446" s="466"/>
      <c r="Q446" s="533"/>
      <c r="R446" s="542"/>
      <c r="AS446" s="443"/>
      <c r="BF446" s="444"/>
      <c r="BG446" s="444"/>
      <c r="BH446" s="445"/>
      <c r="BI446" s="445"/>
      <c r="BJ446" s="443"/>
      <c r="BK446" s="773"/>
      <c r="BL446" s="446"/>
      <c r="BM446" s="470"/>
      <c r="BN446" s="652"/>
      <c r="BO446" s="665"/>
      <c r="BP446" s="652"/>
      <c r="BQ446" s="652"/>
      <c r="BR446" s="652"/>
      <c r="BS446" s="665"/>
      <c r="BT446" s="652"/>
      <c r="BU446" s="652"/>
      <c r="BV446" s="652"/>
      <c r="BW446" s="665"/>
      <c r="BX446" s="652"/>
      <c r="BY446" s="652"/>
      <c r="BZ446" s="652"/>
      <c r="CA446" s="665"/>
      <c r="CB446" s="652"/>
      <c r="CC446" s="652"/>
      <c r="CD446" s="652"/>
      <c r="CE446" s="665"/>
      <c r="CF446" s="652"/>
      <c r="CG446" s="652"/>
      <c r="CH446" s="652"/>
      <c r="CI446" s="665"/>
      <c r="CJ446" s="652"/>
      <c r="CK446" s="652"/>
      <c r="CL446" s="652"/>
      <c r="CM446" s="665"/>
      <c r="CN446" s="652"/>
      <c r="CO446" s="652"/>
      <c r="CP446" s="652"/>
      <c r="CQ446" s="665"/>
      <c r="CR446" s="652"/>
      <c r="CS446" s="652"/>
      <c r="CT446" s="661"/>
      <c r="CU446" s="470"/>
      <c r="CV446" s="470"/>
      <c r="CW446" s="470"/>
      <c r="CX446" s="470"/>
      <c r="CY446" s="470"/>
      <c r="CZ446" s="470"/>
      <c r="DA446" s="470"/>
      <c r="DB446" s="470"/>
      <c r="DC446" s="470"/>
      <c r="DD446" s="470"/>
      <c r="DE446" s="470"/>
      <c r="DF446" s="470"/>
    </row>
    <row r="447" spans="1:110" s="471" customFormat="1" x14ac:dyDescent="0.2">
      <c r="A447" s="542"/>
      <c r="B447" s="469"/>
      <c r="D447" s="466"/>
      <c r="E447" s="466"/>
      <c r="F447" s="466"/>
      <c r="G447" s="634"/>
      <c r="H447" s="466"/>
      <c r="I447" s="791"/>
      <c r="J447" s="791"/>
      <c r="K447" s="466"/>
      <c r="L447" s="466"/>
      <c r="M447" s="466"/>
      <c r="N447" s="466"/>
      <c r="O447" s="466"/>
      <c r="P447" s="466"/>
      <c r="Q447" s="533"/>
      <c r="R447" s="542"/>
      <c r="AS447" s="443"/>
      <c r="BF447" s="444"/>
      <c r="BG447" s="444"/>
      <c r="BH447" s="445"/>
      <c r="BI447" s="445"/>
      <c r="BJ447" s="443"/>
      <c r="BK447" s="773"/>
      <c r="BL447" s="446"/>
      <c r="BM447" s="470"/>
      <c r="BN447" s="652"/>
      <c r="BO447" s="665"/>
      <c r="BP447" s="652"/>
      <c r="BQ447" s="652"/>
      <c r="BR447" s="652"/>
      <c r="BS447" s="665"/>
      <c r="BT447" s="652"/>
      <c r="BU447" s="652"/>
      <c r="BV447" s="652"/>
      <c r="BW447" s="665"/>
      <c r="BX447" s="652"/>
      <c r="BY447" s="652"/>
      <c r="BZ447" s="652"/>
      <c r="CA447" s="665"/>
      <c r="CB447" s="652"/>
      <c r="CC447" s="652"/>
      <c r="CD447" s="652"/>
      <c r="CE447" s="665"/>
      <c r="CF447" s="652"/>
      <c r="CG447" s="652"/>
      <c r="CH447" s="652"/>
      <c r="CI447" s="665"/>
      <c r="CJ447" s="652"/>
      <c r="CK447" s="652"/>
      <c r="CL447" s="652"/>
      <c r="CM447" s="665"/>
      <c r="CN447" s="652"/>
      <c r="CO447" s="652"/>
      <c r="CP447" s="652"/>
      <c r="CQ447" s="665"/>
      <c r="CR447" s="652"/>
      <c r="CS447" s="652"/>
      <c r="CT447" s="661"/>
      <c r="CU447" s="470"/>
      <c r="CV447" s="470"/>
      <c r="CW447" s="470"/>
      <c r="CX447" s="470"/>
      <c r="CY447" s="470"/>
      <c r="CZ447" s="470"/>
      <c r="DA447" s="470"/>
      <c r="DB447" s="470"/>
      <c r="DC447" s="470"/>
      <c r="DD447" s="470"/>
      <c r="DE447" s="470"/>
      <c r="DF447" s="470"/>
    </row>
    <row r="448" spans="1:110" s="471" customFormat="1" x14ac:dyDescent="0.2">
      <c r="A448" s="542"/>
      <c r="B448" s="469"/>
      <c r="D448" s="466"/>
      <c r="E448" s="466"/>
      <c r="F448" s="466"/>
      <c r="G448" s="634"/>
      <c r="H448" s="466"/>
      <c r="I448" s="791"/>
      <c r="J448" s="791"/>
      <c r="K448" s="466"/>
      <c r="L448" s="466"/>
      <c r="M448" s="466"/>
      <c r="N448" s="466"/>
      <c r="O448" s="466"/>
      <c r="P448" s="466"/>
      <c r="Q448" s="533"/>
      <c r="R448" s="542"/>
      <c r="AS448" s="443"/>
      <c r="BF448" s="444"/>
      <c r="BG448" s="444"/>
      <c r="BH448" s="445"/>
      <c r="BI448" s="445"/>
      <c r="BJ448" s="443"/>
      <c r="BK448" s="773"/>
      <c r="BL448" s="446"/>
      <c r="BM448" s="470"/>
      <c r="BN448" s="652"/>
      <c r="BO448" s="665"/>
      <c r="BP448" s="652"/>
      <c r="BQ448" s="652"/>
      <c r="BR448" s="652"/>
      <c r="BS448" s="665"/>
      <c r="BT448" s="652"/>
      <c r="BU448" s="652"/>
      <c r="BV448" s="652"/>
      <c r="BW448" s="665"/>
      <c r="BX448" s="652"/>
      <c r="BY448" s="652"/>
      <c r="BZ448" s="652"/>
      <c r="CA448" s="665"/>
      <c r="CB448" s="652"/>
      <c r="CC448" s="652"/>
      <c r="CD448" s="652"/>
      <c r="CE448" s="665"/>
      <c r="CF448" s="652"/>
      <c r="CG448" s="652"/>
      <c r="CH448" s="652"/>
      <c r="CI448" s="665"/>
      <c r="CJ448" s="652"/>
      <c r="CK448" s="652"/>
      <c r="CL448" s="652"/>
      <c r="CM448" s="665"/>
      <c r="CN448" s="652"/>
      <c r="CO448" s="652"/>
      <c r="CP448" s="652"/>
      <c r="CQ448" s="665"/>
      <c r="CR448" s="652"/>
      <c r="CS448" s="652"/>
      <c r="CT448" s="661"/>
      <c r="CU448" s="470"/>
      <c r="CV448" s="470"/>
      <c r="CW448" s="470"/>
      <c r="CX448" s="470"/>
      <c r="CY448" s="470"/>
      <c r="CZ448" s="470"/>
      <c r="DA448" s="470"/>
      <c r="DB448" s="470"/>
      <c r="DC448" s="470"/>
      <c r="DD448" s="470"/>
      <c r="DE448" s="470"/>
      <c r="DF448" s="470"/>
    </row>
    <row r="449" spans="1:110" s="471" customFormat="1" x14ac:dyDescent="0.2">
      <c r="A449" s="542"/>
      <c r="B449" s="469"/>
      <c r="D449" s="466"/>
      <c r="E449" s="466"/>
      <c r="F449" s="466"/>
      <c r="G449" s="634"/>
      <c r="H449" s="466"/>
      <c r="I449" s="791"/>
      <c r="J449" s="791"/>
      <c r="K449" s="466"/>
      <c r="L449" s="466"/>
      <c r="M449" s="466"/>
      <c r="N449" s="466"/>
      <c r="O449" s="466"/>
      <c r="P449" s="466"/>
      <c r="Q449" s="533"/>
      <c r="R449" s="542"/>
      <c r="AS449" s="443"/>
      <c r="BF449" s="444"/>
      <c r="BG449" s="444"/>
      <c r="BH449" s="445"/>
      <c r="BI449" s="445"/>
      <c r="BJ449" s="443"/>
      <c r="BK449" s="773"/>
      <c r="BL449" s="446"/>
      <c r="BM449" s="470"/>
      <c r="BN449" s="652"/>
      <c r="BO449" s="665"/>
      <c r="BP449" s="652"/>
      <c r="BQ449" s="652"/>
      <c r="BR449" s="652"/>
      <c r="BS449" s="665"/>
      <c r="BT449" s="652"/>
      <c r="BU449" s="652"/>
      <c r="BV449" s="652"/>
      <c r="BW449" s="665"/>
      <c r="BX449" s="652"/>
      <c r="BY449" s="652"/>
      <c r="BZ449" s="652"/>
      <c r="CA449" s="665"/>
      <c r="CB449" s="652"/>
      <c r="CC449" s="652"/>
      <c r="CD449" s="652"/>
      <c r="CE449" s="665"/>
      <c r="CF449" s="652"/>
      <c r="CG449" s="652"/>
      <c r="CH449" s="652"/>
      <c r="CI449" s="665"/>
      <c r="CJ449" s="652"/>
      <c r="CK449" s="652"/>
      <c r="CL449" s="652"/>
      <c r="CM449" s="665"/>
      <c r="CN449" s="652"/>
      <c r="CO449" s="652"/>
      <c r="CP449" s="652"/>
      <c r="CQ449" s="665"/>
      <c r="CR449" s="652"/>
      <c r="CS449" s="652"/>
      <c r="CT449" s="661"/>
      <c r="CU449" s="470"/>
      <c r="CV449" s="470"/>
      <c r="CW449" s="470"/>
      <c r="CX449" s="470"/>
      <c r="CY449" s="470"/>
      <c r="CZ449" s="470"/>
      <c r="DA449" s="470"/>
      <c r="DB449" s="470"/>
      <c r="DC449" s="470"/>
      <c r="DD449" s="470"/>
      <c r="DE449" s="470"/>
      <c r="DF449" s="470"/>
    </row>
    <row r="450" spans="1:110" s="471" customFormat="1" x14ac:dyDescent="0.2">
      <c r="A450" s="542"/>
      <c r="B450" s="469"/>
      <c r="D450" s="466"/>
      <c r="E450" s="466"/>
      <c r="F450" s="466"/>
      <c r="G450" s="634"/>
      <c r="H450" s="466"/>
      <c r="I450" s="791"/>
      <c r="J450" s="791"/>
      <c r="K450" s="466"/>
      <c r="L450" s="466"/>
      <c r="M450" s="466"/>
      <c r="N450" s="466"/>
      <c r="O450" s="466"/>
      <c r="P450" s="466"/>
      <c r="Q450" s="533"/>
      <c r="R450" s="542"/>
      <c r="AS450" s="443"/>
      <c r="BF450" s="444"/>
      <c r="BG450" s="444"/>
      <c r="BH450" s="445"/>
      <c r="BI450" s="445"/>
      <c r="BJ450" s="443"/>
      <c r="BK450" s="773"/>
      <c r="BL450" s="446"/>
      <c r="BM450" s="470"/>
      <c r="BN450" s="652"/>
      <c r="BO450" s="665"/>
      <c r="BP450" s="652"/>
      <c r="BQ450" s="652"/>
      <c r="BR450" s="652"/>
      <c r="BS450" s="665"/>
      <c r="BT450" s="652"/>
      <c r="BU450" s="652"/>
      <c r="BV450" s="652"/>
      <c r="BW450" s="665"/>
      <c r="BX450" s="652"/>
      <c r="BY450" s="652"/>
      <c r="BZ450" s="652"/>
      <c r="CA450" s="665"/>
      <c r="CB450" s="652"/>
      <c r="CC450" s="652"/>
      <c r="CD450" s="652"/>
      <c r="CE450" s="665"/>
      <c r="CF450" s="652"/>
      <c r="CG450" s="652"/>
      <c r="CH450" s="652"/>
      <c r="CI450" s="665"/>
      <c r="CJ450" s="652"/>
      <c r="CK450" s="652"/>
      <c r="CL450" s="652"/>
      <c r="CM450" s="665"/>
      <c r="CN450" s="652"/>
      <c r="CO450" s="652"/>
      <c r="CP450" s="652"/>
      <c r="CQ450" s="665"/>
      <c r="CR450" s="652"/>
      <c r="CS450" s="652"/>
      <c r="CT450" s="661"/>
      <c r="CU450" s="470"/>
      <c r="CV450" s="470"/>
      <c r="CW450" s="470"/>
      <c r="CX450" s="470"/>
      <c r="CY450" s="470"/>
      <c r="CZ450" s="470"/>
      <c r="DA450" s="470"/>
      <c r="DB450" s="470"/>
      <c r="DC450" s="470"/>
      <c r="DD450" s="470"/>
      <c r="DE450" s="470"/>
      <c r="DF450" s="470"/>
    </row>
    <row r="451" spans="1:110" s="471" customFormat="1" x14ac:dyDescent="0.2">
      <c r="A451" s="542"/>
      <c r="B451" s="469"/>
      <c r="D451" s="466"/>
      <c r="E451" s="466"/>
      <c r="F451" s="466"/>
      <c r="G451" s="634"/>
      <c r="H451" s="466"/>
      <c r="I451" s="791"/>
      <c r="J451" s="791"/>
      <c r="K451" s="466"/>
      <c r="L451" s="466"/>
      <c r="M451" s="466"/>
      <c r="N451" s="466"/>
      <c r="O451" s="466"/>
      <c r="P451" s="466"/>
      <c r="Q451" s="533"/>
      <c r="R451" s="542"/>
      <c r="AS451" s="443"/>
      <c r="BF451" s="444"/>
      <c r="BG451" s="444"/>
      <c r="BH451" s="445"/>
      <c r="BI451" s="445"/>
      <c r="BJ451" s="443"/>
      <c r="BK451" s="773"/>
      <c r="BL451" s="446"/>
      <c r="BM451" s="470"/>
      <c r="BN451" s="652"/>
      <c r="BO451" s="665"/>
      <c r="BP451" s="652"/>
      <c r="BQ451" s="652"/>
      <c r="BR451" s="652"/>
      <c r="BS451" s="665"/>
      <c r="BT451" s="652"/>
      <c r="BU451" s="652"/>
      <c r="BV451" s="652"/>
      <c r="BW451" s="665"/>
      <c r="BX451" s="652"/>
      <c r="BY451" s="652"/>
      <c r="BZ451" s="652"/>
      <c r="CA451" s="665"/>
      <c r="CB451" s="652"/>
      <c r="CC451" s="652"/>
      <c r="CD451" s="652"/>
      <c r="CE451" s="665"/>
      <c r="CF451" s="652"/>
      <c r="CG451" s="652"/>
      <c r="CH451" s="652"/>
      <c r="CI451" s="665"/>
      <c r="CJ451" s="652"/>
      <c r="CK451" s="652"/>
      <c r="CL451" s="652"/>
      <c r="CM451" s="665"/>
      <c r="CN451" s="652"/>
      <c r="CO451" s="652"/>
      <c r="CP451" s="652"/>
      <c r="CQ451" s="665"/>
      <c r="CR451" s="652"/>
      <c r="CS451" s="652"/>
      <c r="CT451" s="661"/>
      <c r="CU451" s="470"/>
      <c r="CV451" s="470"/>
      <c r="CW451" s="470"/>
      <c r="CX451" s="470"/>
      <c r="CY451" s="470"/>
      <c r="CZ451" s="470"/>
      <c r="DA451" s="470"/>
      <c r="DB451" s="470"/>
      <c r="DC451" s="470"/>
      <c r="DD451" s="470"/>
      <c r="DE451" s="470"/>
      <c r="DF451" s="470"/>
    </row>
    <row r="452" spans="1:110" s="471" customFormat="1" x14ac:dyDescent="0.2">
      <c r="A452" s="542"/>
      <c r="B452" s="469"/>
      <c r="D452" s="466"/>
      <c r="E452" s="466"/>
      <c r="F452" s="466"/>
      <c r="G452" s="634"/>
      <c r="H452" s="466"/>
      <c r="I452" s="791"/>
      <c r="J452" s="791"/>
      <c r="K452" s="466"/>
      <c r="L452" s="466"/>
      <c r="M452" s="466"/>
      <c r="N452" s="466"/>
      <c r="O452" s="466"/>
      <c r="P452" s="466"/>
      <c r="Q452" s="533"/>
      <c r="R452" s="542"/>
      <c r="AS452" s="443"/>
      <c r="BF452" s="444"/>
      <c r="BG452" s="444"/>
      <c r="BH452" s="445"/>
      <c r="BI452" s="445"/>
      <c r="BJ452" s="443"/>
      <c r="BK452" s="773"/>
      <c r="BL452" s="446"/>
      <c r="BM452" s="470"/>
      <c r="BN452" s="652"/>
      <c r="BO452" s="665"/>
      <c r="BP452" s="652"/>
      <c r="BQ452" s="652"/>
      <c r="BR452" s="652"/>
      <c r="BS452" s="665"/>
      <c r="BT452" s="652"/>
      <c r="BU452" s="652"/>
      <c r="BV452" s="652"/>
      <c r="BW452" s="665"/>
      <c r="BX452" s="652"/>
      <c r="BY452" s="652"/>
      <c r="BZ452" s="652"/>
      <c r="CA452" s="665"/>
      <c r="CB452" s="652"/>
      <c r="CC452" s="652"/>
      <c r="CD452" s="652"/>
      <c r="CE452" s="665"/>
      <c r="CF452" s="652"/>
      <c r="CG452" s="652"/>
      <c r="CH452" s="652"/>
      <c r="CI452" s="665"/>
      <c r="CJ452" s="652"/>
      <c r="CK452" s="652"/>
      <c r="CL452" s="652"/>
      <c r="CM452" s="665"/>
      <c r="CN452" s="652"/>
      <c r="CO452" s="652"/>
      <c r="CP452" s="652"/>
      <c r="CQ452" s="665"/>
      <c r="CR452" s="652"/>
      <c r="CS452" s="652"/>
      <c r="CT452" s="661"/>
      <c r="CU452" s="470"/>
      <c r="CV452" s="470"/>
      <c r="CW452" s="470"/>
      <c r="CX452" s="470"/>
      <c r="CY452" s="470"/>
      <c r="CZ452" s="470"/>
      <c r="DA452" s="470"/>
      <c r="DB452" s="470"/>
      <c r="DC452" s="470"/>
      <c r="DD452" s="470"/>
      <c r="DE452" s="470"/>
      <c r="DF452" s="470"/>
    </row>
    <row r="453" spans="1:110" s="471" customFormat="1" x14ac:dyDescent="0.2">
      <c r="A453" s="542"/>
      <c r="B453" s="469"/>
      <c r="D453" s="466"/>
      <c r="E453" s="466"/>
      <c r="F453" s="466"/>
      <c r="G453" s="634"/>
      <c r="H453" s="466"/>
      <c r="I453" s="791"/>
      <c r="J453" s="791"/>
      <c r="K453" s="466"/>
      <c r="L453" s="466"/>
      <c r="M453" s="466"/>
      <c r="N453" s="466"/>
      <c r="O453" s="466"/>
      <c r="P453" s="466"/>
      <c r="Q453" s="533"/>
      <c r="R453" s="542"/>
      <c r="AS453" s="443"/>
      <c r="BF453" s="444"/>
      <c r="BG453" s="444"/>
      <c r="BH453" s="445"/>
      <c r="BI453" s="445"/>
      <c r="BJ453" s="443"/>
      <c r="BK453" s="773"/>
      <c r="BL453" s="446"/>
      <c r="BM453" s="470"/>
      <c r="BN453" s="652"/>
      <c r="BO453" s="665"/>
      <c r="BP453" s="652"/>
      <c r="BQ453" s="652"/>
      <c r="BR453" s="652"/>
      <c r="BS453" s="665"/>
      <c r="BT453" s="652"/>
      <c r="BU453" s="652"/>
      <c r="BV453" s="652"/>
      <c r="BW453" s="665"/>
      <c r="BX453" s="652"/>
      <c r="BY453" s="652"/>
      <c r="BZ453" s="652"/>
      <c r="CA453" s="665"/>
      <c r="CB453" s="652"/>
      <c r="CC453" s="652"/>
      <c r="CD453" s="652"/>
      <c r="CE453" s="665"/>
      <c r="CF453" s="652"/>
      <c r="CG453" s="652"/>
      <c r="CH453" s="652"/>
      <c r="CI453" s="665"/>
      <c r="CJ453" s="652"/>
      <c r="CK453" s="652"/>
      <c r="CL453" s="652"/>
      <c r="CM453" s="665"/>
      <c r="CN453" s="652"/>
      <c r="CO453" s="652"/>
      <c r="CP453" s="652"/>
      <c r="CQ453" s="665"/>
      <c r="CR453" s="652"/>
      <c r="CS453" s="652"/>
      <c r="CT453" s="661"/>
      <c r="CU453" s="470"/>
      <c r="CV453" s="470"/>
      <c r="CW453" s="470"/>
      <c r="CX453" s="470"/>
      <c r="CY453" s="470"/>
      <c r="CZ453" s="470"/>
      <c r="DA453" s="470"/>
      <c r="DB453" s="470"/>
      <c r="DC453" s="470"/>
      <c r="DD453" s="470"/>
      <c r="DE453" s="470"/>
      <c r="DF453" s="470"/>
    </row>
    <row r="454" spans="1:110" s="471" customFormat="1" x14ac:dyDescent="0.2">
      <c r="A454" s="542"/>
      <c r="B454" s="469"/>
      <c r="D454" s="466"/>
      <c r="E454" s="466"/>
      <c r="F454" s="466"/>
      <c r="G454" s="634"/>
      <c r="H454" s="466"/>
      <c r="I454" s="791"/>
      <c r="J454" s="791"/>
      <c r="K454" s="466"/>
      <c r="L454" s="466"/>
      <c r="M454" s="466"/>
      <c r="N454" s="466"/>
      <c r="O454" s="466"/>
      <c r="P454" s="466"/>
      <c r="Q454" s="533"/>
      <c r="R454" s="542"/>
      <c r="AS454" s="443"/>
      <c r="BF454" s="444"/>
      <c r="BG454" s="444"/>
      <c r="BH454" s="445"/>
      <c r="BI454" s="445"/>
      <c r="BJ454" s="443"/>
      <c r="BK454" s="773"/>
      <c r="BL454" s="446"/>
      <c r="BM454" s="470"/>
      <c r="BN454" s="652"/>
      <c r="BO454" s="665"/>
      <c r="BP454" s="652"/>
      <c r="BQ454" s="652"/>
      <c r="BR454" s="652"/>
      <c r="BS454" s="665"/>
      <c r="BT454" s="652"/>
      <c r="BU454" s="652"/>
      <c r="BV454" s="652"/>
      <c r="BW454" s="665"/>
      <c r="BX454" s="652"/>
      <c r="BY454" s="652"/>
      <c r="BZ454" s="652"/>
      <c r="CA454" s="665"/>
      <c r="CB454" s="652"/>
      <c r="CC454" s="652"/>
      <c r="CD454" s="652"/>
      <c r="CE454" s="665"/>
      <c r="CF454" s="652"/>
      <c r="CG454" s="652"/>
      <c r="CH454" s="652"/>
      <c r="CI454" s="665"/>
      <c r="CJ454" s="652"/>
      <c r="CK454" s="652"/>
      <c r="CL454" s="652"/>
      <c r="CM454" s="665"/>
      <c r="CN454" s="652"/>
      <c r="CO454" s="652"/>
      <c r="CP454" s="652"/>
      <c r="CQ454" s="665"/>
      <c r="CR454" s="652"/>
      <c r="CS454" s="652"/>
      <c r="CT454" s="661"/>
      <c r="CU454" s="470"/>
      <c r="CV454" s="470"/>
      <c r="CW454" s="470"/>
      <c r="CX454" s="470"/>
      <c r="CY454" s="470"/>
      <c r="CZ454" s="470"/>
      <c r="DA454" s="470"/>
      <c r="DB454" s="470"/>
      <c r="DC454" s="470"/>
      <c r="DD454" s="470"/>
      <c r="DE454" s="470"/>
      <c r="DF454" s="470"/>
    </row>
    <row r="455" spans="1:110" s="471" customFormat="1" x14ac:dyDescent="0.2">
      <c r="A455" s="542"/>
      <c r="B455" s="469"/>
      <c r="D455" s="466"/>
      <c r="E455" s="466"/>
      <c r="F455" s="466"/>
      <c r="G455" s="634"/>
      <c r="H455" s="466"/>
      <c r="I455" s="791"/>
      <c r="J455" s="791"/>
      <c r="K455" s="466"/>
      <c r="L455" s="466"/>
      <c r="M455" s="466"/>
      <c r="N455" s="466"/>
      <c r="O455" s="466"/>
      <c r="P455" s="466"/>
      <c r="Q455" s="533"/>
      <c r="R455" s="542"/>
      <c r="AS455" s="443"/>
      <c r="BF455" s="444"/>
      <c r="BG455" s="444"/>
      <c r="BH455" s="445"/>
      <c r="BI455" s="445"/>
      <c r="BJ455" s="443"/>
      <c r="BK455" s="773"/>
      <c r="BL455" s="446"/>
      <c r="BM455" s="470"/>
      <c r="BN455" s="652"/>
      <c r="BO455" s="665"/>
      <c r="BP455" s="652"/>
      <c r="BQ455" s="652"/>
      <c r="BR455" s="652"/>
      <c r="BS455" s="665"/>
      <c r="BT455" s="652"/>
      <c r="BU455" s="652"/>
      <c r="BV455" s="652"/>
      <c r="BW455" s="665"/>
      <c r="BX455" s="652"/>
      <c r="BY455" s="652"/>
      <c r="BZ455" s="652"/>
      <c r="CA455" s="665"/>
      <c r="CB455" s="652"/>
      <c r="CC455" s="652"/>
      <c r="CD455" s="652"/>
      <c r="CE455" s="665"/>
      <c r="CF455" s="652"/>
      <c r="CG455" s="652"/>
      <c r="CH455" s="652"/>
      <c r="CI455" s="665"/>
      <c r="CJ455" s="652"/>
      <c r="CK455" s="652"/>
      <c r="CL455" s="652"/>
      <c r="CM455" s="665"/>
      <c r="CN455" s="652"/>
      <c r="CO455" s="652"/>
      <c r="CP455" s="652"/>
      <c r="CQ455" s="665"/>
      <c r="CR455" s="652"/>
      <c r="CS455" s="652"/>
      <c r="CT455" s="661"/>
      <c r="CU455" s="470"/>
      <c r="CV455" s="470"/>
      <c r="CW455" s="470"/>
      <c r="CX455" s="470"/>
      <c r="CY455" s="470"/>
      <c r="CZ455" s="470"/>
      <c r="DA455" s="470"/>
      <c r="DB455" s="470"/>
      <c r="DC455" s="470"/>
      <c r="DD455" s="470"/>
      <c r="DE455" s="470"/>
      <c r="DF455" s="470"/>
    </row>
    <row r="456" spans="1:110" s="471" customFormat="1" x14ac:dyDescent="0.2">
      <c r="A456" s="542"/>
      <c r="B456" s="469"/>
      <c r="D456" s="466"/>
      <c r="E456" s="466"/>
      <c r="F456" s="466"/>
      <c r="G456" s="634"/>
      <c r="H456" s="466"/>
      <c r="I456" s="791"/>
      <c r="J456" s="791"/>
      <c r="K456" s="466"/>
      <c r="L456" s="466"/>
      <c r="M456" s="466"/>
      <c r="N456" s="466"/>
      <c r="O456" s="466"/>
      <c r="P456" s="466"/>
      <c r="Q456" s="533"/>
      <c r="R456" s="542"/>
      <c r="AS456" s="443"/>
      <c r="BF456" s="444"/>
      <c r="BG456" s="444"/>
      <c r="BH456" s="445"/>
      <c r="BI456" s="445"/>
      <c r="BJ456" s="443"/>
      <c r="BK456" s="773"/>
      <c r="BL456" s="446"/>
      <c r="BM456" s="470"/>
      <c r="BN456" s="652"/>
      <c r="BO456" s="665"/>
      <c r="BP456" s="652"/>
      <c r="BQ456" s="652"/>
      <c r="BR456" s="652"/>
      <c r="BS456" s="665"/>
      <c r="BT456" s="652"/>
      <c r="BU456" s="652"/>
      <c r="BV456" s="652"/>
      <c r="BW456" s="665"/>
      <c r="BX456" s="652"/>
      <c r="BY456" s="652"/>
      <c r="BZ456" s="652"/>
      <c r="CA456" s="665"/>
      <c r="CB456" s="652"/>
      <c r="CC456" s="652"/>
      <c r="CD456" s="652"/>
      <c r="CE456" s="665"/>
      <c r="CF456" s="652"/>
      <c r="CG456" s="652"/>
      <c r="CH456" s="652"/>
      <c r="CI456" s="665"/>
      <c r="CJ456" s="652"/>
      <c r="CK456" s="652"/>
      <c r="CL456" s="652"/>
      <c r="CM456" s="665"/>
      <c r="CN456" s="652"/>
      <c r="CO456" s="652"/>
      <c r="CP456" s="652"/>
      <c r="CQ456" s="665"/>
      <c r="CR456" s="652"/>
      <c r="CS456" s="652"/>
      <c r="CT456" s="661"/>
      <c r="CU456" s="470"/>
      <c r="CV456" s="470"/>
      <c r="CW456" s="470"/>
      <c r="CX456" s="470"/>
      <c r="CY456" s="470"/>
      <c r="CZ456" s="470"/>
      <c r="DA456" s="470"/>
      <c r="DB456" s="470"/>
      <c r="DC456" s="470"/>
      <c r="DD456" s="470"/>
      <c r="DE456" s="470"/>
      <c r="DF456" s="470"/>
    </row>
    <row r="457" spans="1:110" s="471" customFormat="1" x14ac:dyDescent="0.2">
      <c r="A457" s="542"/>
      <c r="B457" s="469"/>
      <c r="D457" s="466"/>
      <c r="E457" s="466"/>
      <c r="F457" s="466"/>
      <c r="G457" s="634"/>
      <c r="H457" s="466"/>
      <c r="I457" s="791"/>
      <c r="J457" s="791"/>
      <c r="K457" s="466"/>
      <c r="L457" s="466"/>
      <c r="M457" s="466"/>
      <c r="N457" s="466"/>
      <c r="O457" s="466"/>
      <c r="P457" s="466"/>
      <c r="Q457" s="533"/>
      <c r="R457" s="542"/>
      <c r="AS457" s="443"/>
      <c r="BF457" s="444"/>
      <c r="BG457" s="444"/>
      <c r="BH457" s="445"/>
      <c r="BI457" s="445"/>
      <c r="BJ457" s="443"/>
      <c r="BK457" s="773"/>
      <c r="BL457" s="446"/>
      <c r="BM457" s="470"/>
      <c r="BN457" s="652"/>
      <c r="BO457" s="665"/>
      <c r="BP457" s="652"/>
      <c r="BQ457" s="652"/>
      <c r="BR457" s="652"/>
      <c r="BS457" s="665"/>
      <c r="BT457" s="652"/>
      <c r="BU457" s="652"/>
      <c r="BV457" s="652"/>
      <c r="BW457" s="665"/>
      <c r="BX457" s="652"/>
      <c r="BY457" s="652"/>
      <c r="BZ457" s="652"/>
      <c r="CA457" s="665"/>
      <c r="CB457" s="652"/>
      <c r="CC457" s="652"/>
      <c r="CD457" s="652"/>
      <c r="CE457" s="665"/>
      <c r="CF457" s="652"/>
      <c r="CG457" s="652"/>
      <c r="CH457" s="652"/>
      <c r="CI457" s="665"/>
      <c r="CJ457" s="652"/>
      <c r="CK457" s="652"/>
      <c r="CL457" s="652"/>
      <c r="CM457" s="665"/>
      <c r="CN457" s="652"/>
      <c r="CO457" s="652"/>
      <c r="CP457" s="652"/>
      <c r="CQ457" s="665"/>
      <c r="CR457" s="652"/>
      <c r="CS457" s="652"/>
      <c r="CT457" s="661"/>
      <c r="CU457" s="470"/>
      <c r="CV457" s="470"/>
      <c r="CW457" s="470"/>
      <c r="CX457" s="470"/>
      <c r="CY457" s="470"/>
      <c r="CZ457" s="470"/>
      <c r="DA457" s="470"/>
      <c r="DB457" s="470"/>
      <c r="DC457" s="470"/>
      <c r="DD457" s="470"/>
      <c r="DE457" s="470"/>
      <c r="DF457" s="470"/>
    </row>
    <row r="458" spans="1:110" s="471" customFormat="1" x14ac:dyDescent="0.2">
      <c r="A458" s="542"/>
      <c r="B458" s="469"/>
      <c r="D458" s="466"/>
      <c r="E458" s="466"/>
      <c r="F458" s="466"/>
      <c r="G458" s="634"/>
      <c r="H458" s="466"/>
      <c r="I458" s="791"/>
      <c r="J458" s="791"/>
      <c r="K458" s="466"/>
      <c r="L458" s="466"/>
      <c r="M458" s="466"/>
      <c r="N458" s="466"/>
      <c r="O458" s="466"/>
      <c r="P458" s="466"/>
      <c r="Q458" s="533"/>
      <c r="R458" s="542"/>
      <c r="AS458" s="443"/>
      <c r="BF458" s="444"/>
      <c r="BG458" s="444"/>
      <c r="BH458" s="445"/>
      <c r="BI458" s="445"/>
      <c r="BJ458" s="443"/>
      <c r="BK458" s="773"/>
      <c r="BL458" s="446"/>
      <c r="BM458" s="470"/>
      <c r="BN458" s="652"/>
      <c r="BO458" s="665"/>
      <c r="BP458" s="652"/>
      <c r="BQ458" s="652"/>
      <c r="BR458" s="652"/>
      <c r="BS458" s="665"/>
      <c r="BT458" s="652"/>
      <c r="BU458" s="652"/>
      <c r="BV458" s="652"/>
      <c r="BW458" s="665"/>
      <c r="BX458" s="652"/>
      <c r="BY458" s="652"/>
      <c r="BZ458" s="652"/>
      <c r="CA458" s="665"/>
      <c r="CB458" s="652"/>
      <c r="CC458" s="652"/>
      <c r="CD458" s="652"/>
      <c r="CE458" s="665"/>
      <c r="CF458" s="652"/>
      <c r="CG458" s="652"/>
      <c r="CH458" s="652"/>
      <c r="CI458" s="665"/>
      <c r="CJ458" s="652"/>
      <c r="CK458" s="652"/>
      <c r="CL458" s="652"/>
      <c r="CM458" s="665"/>
      <c r="CN458" s="652"/>
      <c r="CO458" s="652"/>
      <c r="CP458" s="652"/>
      <c r="CQ458" s="665"/>
      <c r="CR458" s="652"/>
      <c r="CS458" s="652"/>
      <c r="CT458" s="661"/>
      <c r="CU458" s="470"/>
      <c r="CV458" s="470"/>
      <c r="CW458" s="470"/>
      <c r="CX458" s="470"/>
      <c r="CY458" s="470"/>
      <c r="CZ458" s="470"/>
      <c r="DA458" s="470"/>
      <c r="DB458" s="470"/>
      <c r="DC458" s="470"/>
      <c r="DD458" s="470"/>
      <c r="DE458" s="470"/>
      <c r="DF458" s="470"/>
    </row>
    <row r="459" spans="1:110" s="471" customFormat="1" x14ac:dyDescent="0.2">
      <c r="A459" s="542"/>
      <c r="B459" s="469"/>
      <c r="D459" s="466"/>
      <c r="E459" s="466"/>
      <c r="F459" s="466"/>
      <c r="G459" s="634"/>
      <c r="H459" s="466"/>
      <c r="I459" s="791"/>
      <c r="J459" s="791"/>
      <c r="K459" s="466"/>
      <c r="L459" s="466"/>
      <c r="M459" s="466"/>
      <c r="N459" s="466"/>
      <c r="O459" s="466"/>
      <c r="P459" s="466"/>
      <c r="Q459" s="533"/>
      <c r="R459" s="542"/>
      <c r="AS459" s="443"/>
      <c r="BF459" s="444"/>
      <c r="BG459" s="444"/>
      <c r="BH459" s="445"/>
      <c r="BI459" s="445"/>
      <c r="BJ459" s="443"/>
      <c r="BK459" s="773"/>
      <c r="BL459" s="446"/>
      <c r="BM459" s="470"/>
      <c r="BN459" s="652"/>
      <c r="BO459" s="665"/>
      <c r="BP459" s="652"/>
      <c r="BQ459" s="652"/>
      <c r="BR459" s="652"/>
      <c r="BS459" s="665"/>
      <c r="BT459" s="652"/>
      <c r="BU459" s="652"/>
      <c r="BV459" s="652"/>
      <c r="BW459" s="665"/>
      <c r="BX459" s="652"/>
      <c r="BY459" s="652"/>
      <c r="BZ459" s="652"/>
      <c r="CA459" s="665"/>
      <c r="CB459" s="652"/>
      <c r="CC459" s="652"/>
      <c r="CD459" s="652"/>
      <c r="CE459" s="665"/>
      <c r="CF459" s="652"/>
      <c r="CG459" s="652"/>
      <c r="CH459" s="652"/>
      <c r="CI459" s="665"/>
      <c r="CJ459" s="652"/>
      <c r="CK459" s="652"/>
      <c r="CL459" s="652"/>
      <c r="CM459" s="665"/>
      <c r="CN459" s="652"/>
      <c r="CO459" s="652"/>
      <c r="CP459" s="652"/>
      <c r="CQ459" s="665"/>
      <c r="CR459" s="652"/>
      <c r="CS459" s="652"/>
      <c r="CT459" s="661"/>
      <c r="CU459" s="470"/>
      <c r="CV459" s="470"/>
      <c r="CW459" s="470"/>
      <c r="CX459" s="470"/>
      <c r="CY459" s="470"/>
      <c r="CZ459" s="470"/>
      <c r="DA459" s="470"/>
      <c r="DB459" s="470"/>
      <c r="DC459" s="470"/>
      <c r="DD459" s="470"/>
      <c r="DE459" s="470"/>
      <c r="DF459" s="470"/>
    </row>
    <row r="460" spans="1:110" s="471" customFormat="1" x14ac:dyDescent="0.2">
      <c r="A460" s="542"/>
      <c r="B460" s="469"/>
      <c r="D460" s="466"/>
      <c r="E460" s="466"/>
      <c r="F460" s="466"/>
      <c r="G460" s="634"/>
      <c r="H460" s="466"/>
      <c r="I460" s="791"/>
      <c r="J460" s="791"/>
      <c r="K460" s="466"/>
      <c r="L460" s="466"/>
      <c r="M460" s="466"/>
      <c r="N460" s="466"/>
      <c r="O460" s="466"/>
      <c r="P460" s="466"/>
      <c r="Q460" s="533"/>
      <c r="R460" s="542"/>
      <c r="AS460" s="443"/>
      <c r="BF460" s="444"/>
      <c r="BG460" s="444"/>
      <c r="BH460" s="445"/>
      <c r="BI460" s="445"/>
      <c r="BJ460" s="443"/>
      <c r="BK460" s="773"/>
      <c r="BL460" s="446"/>
      <c r="BM460" s="470"/>
      <c r="BN460" s="652"/>
      <c r="BO460" s="665"/>
      <c r="BP460" s="652"/>
      <c r="BQ460" s="652"/>
      <c r="BR460" s="652"/>
      <c r="BS460" s="665"/>
      <c r="BT460" s="652"/>
      <c r="BU460" s="652"/>
      <c r="BV460" s="652"/>
      <c r="BW460" s="665"/>
      <c r="BX460" s="652"/>
      <c r="BY460" s="652"/>
      <c r="BZ460" s="652"/>
      <c r="CA460" s="665"/>
      <c r="CB460" s="652"/>
      <c r="CC460" s="652"/>
      <c r="CD460" s="652"/>
      <c r="CE460" s="665"/>
      <c r="CF460" s="652"/>
      <c r="CG460" s="652"/>
      <c r="CH460" s="652"/>
      <c r="CI460" s="665"/>
      <c r="CJ460" s="652"/>
      <c r="CK460" s="652"/>
      <c r="CL460" s="652"/>
      <c r="CM460" s="665"/>
      <c r="CN460" s="652"/>
      <c r="CO460" s="652"/>
      <c r="CP460" s="652"/>
      <c r="CQ460" s="665"/>
      <c r="CR460" s="652"/>
      <c r="CS460" s="652"/>
      <c r="CT460" s="661"/>
      <c r="CU460" s="470"/>
      <c r="CV460" s="470"/>
      <c r="CW460" s="470"/>
      <c r="CX460" s="470"/>
      <c r="CY460" s="470"/>
      <c r="CZ460" s="470"/>
      <c r="DA460" s="470"/>
      <c r="DB460" s="470"/>
      <c r="DC460" s="470"/>
      <c r="DD460" s="470"/>
      <c r="DE460" s="470"/>
      <c r="DF460" s="470"/>
    </row>
    <row r="461" spans="1:110" s="471" customFormat="1" x14ac:dyDescent="0.2">
      <c r="A461" s="542"/>
      <c r="B461" s="469"/>
      <c r="D461" s="466"/>
      <c r="E461" s="466"/>
      <c r="F461" s="466"/>
      <c r="G461" s="634"/>
      <c r="H461" s="466"/>
      <c r="I461" s="791"/>
      <c r="J461" s="791"/>
      <c r="K461" s="466"/>
      <c r="L461" s="466"/>
      <c r="M461" s="466"/>
      <c r="N461" s="466"/>
      <c r="O461" s="466"/>
      <c r="P461" s="466"/>
      <c r="Q461" s="533"/>
      <c r="R461" s="542"/>
      <c r="AS461" s="443"/>
      <c r="BF461" s="444"/>
      <c r="BG461" s="444"/>
      <c r="BH461" s="445"/>
      <c r="BI461" s="445"/>
      <c r="BJ461" s="443"/>
      <c r="BK461" s="773"/>
      <c r="BL461" s="446"/>
      <c r="BM461" s="470"/>
      <c r="BN461" s="652"/>
      <c r="BO461" s="665"/>
      <c r="BP461" s="652"/>
      <c r="BQ461" s="652"/>
      <c r="BR461" s="652"/>
      <c r="BS461" s="665"/>
      <c r="BT461" s="652"/>
      <c r="BU461" s="652"/>
      <c r="BV461" s="652"/>
      <c r="BW461" s="665"/>
      <c r="BX461" s="652"/>
      <c r="BY461" s="652"/>
      <c r="BZ461" s="652"/>
      <c r="CA461" s="665"/>
      <c r="CB461" s="652"/>
      <c r="CC461" s="652"/>
      <c r="CD461" s="652"/>
      <c r="CE461" s="665"/>
      <c r="CF461" s="652"/>
      <c r="CG461" s="652"/>
      <c r="CH461" s="652"/>
      <c r="CI461" s="665"/>
      <c r="CJ461" s="652"/>
      <c r="CK461" s="652"/>
      <c r="CL461" s="652"/>
      <c r="CM461" s="665"/>
      <c r="CN461" s="652"/>
      <c r="CO461" s="652"/>
      <c r="CP461" s="652"/>
      <c r="CQ461" s="665"/>
      <c r="CR461" s="652"/>
      <c r="CS461" s="652"/>
      <c r="CT461" s="661"/>
      <c r="CU461" s="470"/>
      <c r="CV461" s="470"/>
      <c r="CW461" s="470"/>
      <c r="CX461" s="470"/>
      <c r="CY461" s="470"/>
      <c r="CZ461" s="470"/>
      <c r="DA461" s="470"/>
      <c r="DB461" s="470"/>
      <c r="DC461" s="470"/>
      <c r="DD461" s="470"/>
      <c r="DE461" s="470"/>
      <c r="DF461" s="470"/>
    </row>
    <row r="462" spans="1:110" s="471" customFormat="1" x14ac:dyDescent="0.2">
      <c r="A462" s="542"/>
      <c r="B462" s="469"/>
      <c r="D462" s="466"/>
      <c r="E462" s="466"/>
      <c r="F462" s="466"/>
      <c r="G462" s="634"/>
      <c r="H462" s="466"/>
      <c r="I462" s="791"/>
      <c r="J462" s="791"/>
      <c r="K462" s="466"/>
      <c r="L462" s="466"/>
      <c r="M462" s="466"/>
      <c r="N462" s="466"/>
      <c r="O462" s="466"/>
      <c r="P462" s="466"/>
      <c r="Q462" s="533"/>
      <c r="R462" s="542"/>
      <c r="AS462" s="443"/>
      <c r="BF462" s="444"/>
      <c r="BG462" s="444"/>
      <c r="BH462" s="445"/>
      <c r="BI462" s="445"/>
      <c r="BJ462" s="443"/>
      <c r="BK462" s="773"/>
      <c r="BL462" s="446"/>
      <c r="BM462" s="470"/>
      <c r="BN462" s="652"/>
      <c r="BO462" s="665"/>
      <c r="BP462" s="652"/>
      <c r="BQ462" s="652"/>
      <c r="BR462" s="652"/>
      <c r="BS462" s="665"/>
      <c r="BT462" s="652"/>
      <c r="BU462" s="652"/>
      <c r="BV462" s="652"/>
      <c r="BW462" s="665"/>
      <c r="BX462" s="652"/>
      <c r="BY462" s="652"/>
      <c r="BZ462" s="652"/>
      <c r="CA462" s="665"/>
      <c r="CB462" s="652"/>
      <c r="CC462" s="652"/>
      <c r="CD462" s="652"/>
      <c r="CE462" s="665"/>
      <c r="CF462" s="652"/>
      <c r="CG462" s="652"/>
      <c r="CH462" s="652"/>
      <c r="CI462" s="665"/>
      <c r="CJ462" s="652"/>
      <c r="CK462" s="652"/>
      <c r="CL462" s="652"/>
      <c r="CM462" s="665"/>
      <c r="CN462" s="652"/>
      <c r="CO462" s="652"/>
      <c r="CP462" s="652"/>
      <c r="CQ462" s="665"/>
      <c r="CR462" s="652"/>
      <c r="CS462" s="652"/>
      <c r="CT462" s="661"/>
      <c r="CU462" s="470"/>
      <c r="CV462" s="470"/>
      <c r="CW462" s="470"/>
      <c r="CX462" s="470"/>
      <c r="CY462" s="470"/>
      <c r="CZ462" s="470"/>
      <c r="DA462" s="470"/>
      <c r="DB462" s="470"/>
      <c r="DC462" s="470"/>
      <c r="DD462" s="470"/>
      <c r="DE462" s="470"/>
      <c r="DF462" s="470"/>
    </row>
    <row r="463" spans="1:110" s="471" customFormat="1" x14ac:dyDescent="0.2">
      <c r="A463" s="542"/>
      <c r="B463" s="469"/>
      <c r="D463" s="466"/>
      <c r="E463" s="466"/>
      <c r="F463" s="466"/>
      <c r="G463" s="634"/>
      <c r="H463" s="466"/>
      <c r="I463" s="791"/>
      <c r="J463" s="791"/>
      <c r="K463" s="466"/>
      <c r="L463" s="466"/>
      <c r="M463" s="466"/>
      <c r="N463" s="466"/>
      <c r="O463" s="466"/>
      <c r="P463" s="466"/>
      <c r="Q463" s="533"/>
      <c r="R463" s="542"/>
      <c r="AS463" s="443"/>
      <c r="BF463" s="444"/>
      <c r="BG463" s="444"/>
      <c r="BH463" s="445"/>
      <c r="BI463" s="445"/>
      <c r="BJ463" s="443"/>
      <c r="BK463" s="773"/>
      <c r="BL463" s="446"/>
      <c r="BM463" s="470"/>
      <c r="BN463" s="652"/>
      <c r="BO463" s="665"/>
      <c r="BP463" s="652"/>
      <c r="BQ463" s="652"/>
      <c r="BR463" s="652"/>
      <c r="BS463" s="665"/>
      <c r="BT463" s="652"/>
      <c r="BU463" s="652"/>
      <c r="BV463" s="652"/>
      <c r="BW463" s="665"/>
      <c r="BX463" s="652"/>
      <c r="BY463" s="652"/>
      <c r="BZ463" s="652"/>
      <c r="CA463" s="665"/>
      <c r="CB463" s="652"/>
      <c r="CC463" s="652"/>
      <c r="CD463" s="652"/>
      <c r="CE463" s="665"/>
      <c r="CF463" s="652"/>
      <c r="CG463" s="652"/>
      <c r="CH463" s="652"/>
      <c r="CI463" s="665"/>
      <c r="CJ463" s="652"/>
      <c r="CK463" s="652"/>
      <c r="CL463" s="652"/>
      <c r="CM463" s="665"/>
      <c r="CN463" s="652"/>
      <c r="CO463" s="652"/>
      <c r="CP463" s="652"/>
      <c r="CQ463" s="665"/>
      <c r="CR463" s="652"/>
      <c r="CS463" s="652"/>
      <c r="CT463" s="661"/>
      <c r="CU463" s="470"/>
      <c r="CV463" s="470"/>
      <c r="CW463" s="470"/>
      <c r="CX463" s="470"/>
      <c r="CY463" s="470"/>
      <c r="CZ463" s="470"/>
      <c r="DA463" s="470"/>
      <c r="DB463" s="470"/>
      <c r="DC463" s="470"/>
      <c r="DD463" s="470"/>
      <c r="DE463" s="470"/>
      <c r="DF463" s="470"/>
    </row>
    <row r="464" spans="1:110" s="471" customFormat="1" x14ac:dyDescent="0.2">
      <c r="A464" s="542"/>
      <c r="B464" s="469"/>
      <c r="D464" s="466"/>
      <c r="E464" s="466"/>
      <c r="F464" s="466"/>
      <c r="G464" s="634"/>
      <c r="H464" s="466"/>
      <c r="I464" s="791"/>
      <c r="J464" s="791"/>
      <c r="K464" s="466"/>
      <c r="L464" s="466"/>
      <c r="M464" s="466"/>
      <c r="N464" s="466"/>
      <c r="O464" s="466"/>
      <c r="P464" s="466"/>
      <c r="Q464" s="533"/>
      <c r="R464" s="542"/>
      <c r="AS464" s="443"/>
      <c r="BF464" s="444"/>
      <c r="BG464" s="444"/>
      <c r="BH464" s="445"/>
      <c r="BI464" s="445"/>
      <c r="BJ464" s="443"/>
      <c r="BK464" s="773"/>
      <c r="BL464" s="446"/>
      <c r="BM464" s="470"/>
      <c r="BN464" s="652"/>
      <c r="BO464" s="665"/>
      <c r="BP464" s="652"/>
      <c r="BQ464" s="652"/>
      <c r="BR464" s="652"/>
      <c r="BS464" s="665"/>
      <c r="BT464" s="652"/>
      <c r="BU464" s="652"/>
      <c r="BV464" s="652"/>
      <c r="BW464" s="665"/>
      <c r="BX464" s="652"/>
      <c r="BY464" s="652"/>
      <c r="BZ464" s="652"/>
      <c r="CA464" s="665"/>
      <c r="CB464" s="652"/>
      <c r="CC464" s="652"/>
      <c r="CD464" s="652"/>
      <c r="CE464" s="665"/>
      <c r="CF464" s="652"/>
      <c r="CG464" s="652"/>
      <c r="CH464" s="652"/>
      <c r="CI464" s="665"/>
      <c r="CJ464" s="652"/>
      <c r="CK464" s="652"/>
      <c r="CL464" s="652"/>
      <c r="CM464" s="665"/>
      <c r="CN464" s="652"/>
      <c r="CO464" s="652"/>
      <c r="CP464" s="652"/>
      <c r="CQ464" s="665"/>
      <c r="CR464" s="652"/>
      <c r="CS464" s="652"/>
      <c r="CT464" s="661"/>
      <c r="CU464" s="470"/>
      <c r="CV464" s="470"/>
      <c r="CW464" s="470"/>
      <c r="CX464" s="470"/>
      <c r="CY464" s="470"/>
      <c r="CZ464" s="470"/>
      <c r="DA464" s="470"/>
      <c r="DB464" s="470"/>
      <c r="DC464" s="470"/>
      <c r="DD464" s="470"/>
      <c r="DE464" s="470"/>
      <c r="DF464" s="470"/>
    </row>
    <row r="465" spans="1:110" s="471" customFormat="1" x14ac:dyDescent="0.2">
      <c r="A465" s="542"/>
      <c r="B465" s="469"/>
      <c r="D465" s="466"/>
      <c r="E465" s="466"/>
      <c r="F465" s="466"/>
      <c r="G465" s="634"/>
      <c r="H465" s="466"/>
      <c r="I465" s="791"/>
      <c r="J465" s="791"/>
      <c r="K465" s="466"/>
      <c r="L465" s="466"/>
      <c r="M465" s="466"/>
      <c r="N465" s="466"/>
      <c r="O465" s="466"/>
      <c r="P465" s="466"/>
      <c r="Q465" s="533"/>
      <c r="R465" s="542"/>
      <c r="AS465" s="443"/>
      <c r="BF465" s="444"/>
      <c r="BG465" s="444"/>
      <c r="BH465" s="445"/>
      <c r="BI465" s="445"/>
      <c r="BJ465" s="443"/>
      <c r="BK465" s="773"/>
      <c r="BL465" s="446"/>
      <c r="BM465" s="470"/>
      <c r="BN465" s="652"/>
      <c r="BO465" s="665"/>
      <c r="BP465" s="652"/>
      <c r="BQ465" s="652"/>
      <c r="BR465" s="652"/>
      <c r="BS465" s="665"/>
      <c r="BT465" s="652"/>
      <c r="BU465" s="652"/>
      <c r="BV465" s="652"/>
      <c r="BW465" s="665"/>
      <c r="BX465" s="652"/>
      <c r="BY465" s="652"/>
      <c r="BZ465" s="652"/>
      <c r="CA465" s="665"/>
      <c r="CB465" s="652"/>
      <c r="CC465" s="652"/>
      <c r="CD465" s="652"/>
      <c r="CE465" s="665"/>
      <c r="CF465" s="652"/>
      <c r="CG465" s="652"/>
      <c r="CH465" s="652"/>
      <c r="CI465" s="665"/>
      <c r="CJ465" s="652"/>
      <c r="CK465" s="652"/>
      <c r="CL465" s="652"/>
      <c r="CM465" s="665"/>
      <c r="CN465" s="652"/>
      <c r="CO465" s="652"/>
      <c r="CP465" s="652"/>
      <c r="CQ465" s="665"/>
      <c r="CR465" s="652"/>
      <c r="CS465" s="652"/>
      <c r="CT465" s="661"/>
      <c r="CU465" s="470"/>
      <c r="CV465" s="470"/>
      <c r="CW465" s="470"/>
      <c r="CX465" s="470"/>
      <c r="CY465" s="470"/>
      <c r="CZ465" s="470"/>
      <c r="DA465" s="470"/>
      <c r="DB465" s="470"/>
      <c r="DC465" s="470"/>
      <c r="DD465" s="470"/>
      <c r="DE465" s="470"/>
      <c r="DF465" s="470"/>
    </row>
    <row r="466" spans="1:110" s="471" customFormat="1" x14ac:dyDescent="0.2">
      <c r="A466" s="542"/>
      <c r="B466" s="469"/>
      <c r="D466" s="466"/>
      <c r="E466" s="466"/>
      <c r="F466" s="466"/>
      <c r="G466" s="634"/>
      <c r="H466" s="466"/>
      <c r="I466" s="791"/>
      <c r="J466" s="791"/>
      <c r="K466" s="466"/>
      <c r="L466" s="466"/>
      <c r="M466" s="466"/>
      <c r="N466" s="466"/>
      <c r="O466" s="466"/>
      <c r="P466" s="466"/>
      <c r="Q466" s="533"/>
      <c r="R466" s="542"/>
      <c r="AS466" s="443"/>
      <c r="BF466" s="444"/>
      <c r="BG466" s="444"/>
      <c r="BH466" s="445"/>
      <c r="BI466" s="445"/>
      <c r="BJ466" s="443"/>
      <c r="BK466" s="773"/>
      <c r="BL466" s="446"/>
      <c r="BM466" s="470"/>
      <c r="BN466" s="652"/>
      <c r="BO466" s="665"/>
      <c r="BP466" s="652"/>
      <c r="BQ466" s="652"/>
      <c r="BR466" s="652"/>
      <c r="BS466" s="665"/>
      <c r="BT466" s="652"/>
      <c r="BU466" s="652"/>
      <c r="BV466" s="652"/>
      <c r="BW466" s="665"/>
      <c r="BX466" s="652"/>
      <c r="BY466" s="652"/>
      <c r="BZ466" s="652"/>
      <c r="CA466" s="665"/>
      <c r="CB466" s="652"/>
      <c r="CC466" s="652"/>
      <c r="CD466" s="652"/>
      <c r="CE466" s="665"/>
      <c r="CF466" s="652"/>
      <c r="CG466" s="652"/>
      <c r="CH466" s="652"/>
      <c r="CI466" s="665"/>
      <c r="CJ466" s="652"/>
      <c r="CK466" s="652"/>
      <c r="CL466" s="652"/>
      <c r="CM466" s="665"/>
      <c r="CN466" s="652"/>
      <c r="CO466" s="652"/>
      <c r="CP466" s="652"/>
      <c r="CQ466" s="665"/>
      <c r="CR466" s="652"/>
      <c r="CS466" s="652"/>
      <c r="CT466" s="661"/>
      <c r="CU466" s="470"/>
      <c r="CV466" s="470"/>
      <c r="CW466" s="470"/>
      <c r="CX466" s="470"/>
      <c r="CY466" s="470"/>
      <c r="CZ466" s="470"/>
      <c r="DA466" s="470"/>
      <c r="DB466" s="470"/>
      <c r="DC466" s="470"/>
      <c r="DD466" s="470"/>
      <c r="DE466" s="470"/>
      <c r="DF466" s="470"/>
    </row>
    <row r="467" spans="1:110" s="471" customFormat="1" x14ac:dyDescent="0.2">
      <c r="A467" s="542"/>
      <c r="B467" s="469"/>
      <c r="D467" s="466"/>
      <c r="E467" s="466"/>
      <c r="F467" s="466"/>
      <c r="G467" s="634"/>
      <c r="H467" s="466"/>
      <c r="I467" s="791"/>
      <c r="J467" s="791"/>
      <c r="K467" s="466"/>
      <c r="L467" s="466"/>
      <c r="M467" s="466"/>
      <c r="N467" s="466"/>
      <c r="O467" s="466"/>
      <c r="P467" s="466"/>
      <c r="Q467" s="533"/>
      <c r="R467" s="542"/>
      <c r="AS467" s="443"/>
      <c r="BF467" s="444"/>
      <c r="BG467" s="444"/>
      <c r="BH467" s="445"/>
      <c r="BI467" s="445"/>
      <c r="BJ467" s="443"/>
      <c r="BK467" s="773"/>
      <c r="BL467" s="446"/>
      <c r="BM467" s="470"/>
      <c r="BN467" s="652"/>
      <c r="BO467" s="665"/>
      <c r="BP467" s="652"/>
      <c r="BQ467" s="652"/>
      <c r="BR467" s="652"/>
      <c r="BS467" s="665"/>
      <c r="BT467" s="652"/>
      <c r="BU467" s="652"/>
      <c r="BV467" s="652"/>
      <c r="BW467" s="665"/>
      <c r="BX467" s="652"/>
      <c r="BY467" s="652"/>
      <c r="BZ467" s="652"/>
      <c r="CA467" s="665"/>
      <c r="CB467" s="652"/>
      <c r="CC467" s="652"/>
      <c r="CD467" s="652"/>
      <c r="CE467" s="665"/>
      <c r="CF467" s="652"/>
      <c r="CG467" s="652"/>
      <c r="CH467" s="652"/>
      <c r="CI467" s="665"/>
      <c r="CJ467" s="652"/>
      <c r="CK467" s="652"/>
      <c r="CL467" s="652"/>
      <c r="CM467" s="665"/>
      <c r="CN467" s="652"/>
      <c r="CO467" s="652"/>
      <c r="CP467" s="652"/>
      <c r="CQ467" s="665"/>
      <c r="CR467" s="652"/>
      <c r="CS467" s="652"/>
      <c r="CT467" s="661"/>
      <c r="CU467" s="470"/>
      <c r="CV467" s="470"/>
      <c r="CW467" s="470"/>
      <c r="CX467" s="470"/>
      <c r="CY467" s="470"/>
      <c r="CZ467" s="470"/>
      <c r="DA467" s="470"/>
      <c r="DB467" s="470"/>
      <c r="DC467" s="470"/>
      <c r="DD467" s="470"/>
      <c r="DE467" s="470"/>
      <c r="DF467" s="470"/>
    </row>
    <row r="468" spans="1:110" s="471" customFormat="1" x14ac:dyDescent="0.2">
      <c r="A468" s="542"/>
      <c r="B468" s="469"/>
      <c r="D468" s="466"/>
      <c r="E468" s="466"/>
      <c r="F468" s="466"/>
      <c r="G468" s="634"/>
      <c r="H468" s="466"/>
      <c r="I468" s="791"/>
      <c r="J468" s="791"/>
      <c r="K468" s="466"/>
      <c r="L468" s="466"/>
      <c r="M468" s="466"/>
      <c r="N468" s="466"/>
      <c r="O468" s="466"/>
      <c r="P468" s="466"/>
      <c r="Q468" s="533"/>
      <c r="R468" s="542"/>
      <c r="AS468" s="443"/>
      <c r="BF468" s="444"/>
      <c r="BG468" s="444"/>
      <c r="BH468" s="445"/>
      <c r="BI468" s="445"/>
      <c r="BJ468" s="443"/>
      <c r="BK468" s="773"/>
      <c r="BL468" s="446"/>
      <c r="BM468" s="470"/>
      <c r="BN468" s="652"/>
      <c r="BO468" s="665"/>
      <c r="BP468" s="652"/>
      <c r="BQ468" s="652"/>
      <c r="BR468" s="652"/>
      <c r="BS468" s="665"/>
      <c r="BT468" s="652"/>
      <c r="BU468" s="652"/>
      <c r="BV468" s="652"/>
      <c r="BW468" s="665"/>
      <c r="BX468" s="652"/>
      <c r="BY468" s="652"/>
      <c r="BZ468" s="652"/>
      <c r="CA468" s="665"/>
      <c r="CB468" s="652"/>
      <c r="CC468" s="652"/>
      <c r="CD468" s="652"/>
      <c r="CE468" s="665"/>
      <c r="CF468" s="652"/>
      <c r="CG468" s="652"/>
      <c r="CH468" s="652"/>
      <c r="CI468" s="665"/>
      <c r="CJ468" s="652"/>
      <c r="CK468" s="652"/>
      <c r="CL468" s="652"/>
      <c r="CM468" s="665"/>
      <c r="CN468" s="652"/>
      <c r="CO468" s="652"/>
      <c r="CP468" s="652"/>
      <c r="CQ468" s="665"/>
      <c r="CR468" s="652"/>
      <c r="CS468" s="652"/>
      <c r="CT468" s="661"/>
      <c r="CU468" s="470"/>
      <c r="CV468" s="470"/>
      <c r="CW468" s="470"/>
      <c r="CX468" s="470"/>
      <c r="CY468" s="470"/>
      <c r="CZ468" s="470"/>
      <c r="DA468" s="470"/>
      <c r="DB468" s="470"/>
      <c r="DC468" s="470"/>
      <c r="DD468" s="470"/>
      <c r="DE468" s="470"/>
      <c r="DF468" s="470"/>
    </row>
    <row r="469" spans="1:110" s="471" customFormat="1" x14ac:dyDescent="0.2">
      <c r="A469" s="542"/>
      <c r="B469" s="469"/>
      <c r="D469" s="466"/>
      <c r="E469" s="466"/>
      <c r="F469" s="466"/>
      <c r="G469" s="634"/>
      <c r="H469" s="466"/>
      <c r="I469" s="791"/>
      <c r="J469" s="791"/>
      <c r="K469" s="466"/>
      <c r="L469" s="466"/>
      <c r="M469" s="466"/>
      <c r="N469" s="466"/>
      <c r="O469" s="466"/>
      <c r="P469" s="466"/>
      <c r="Q469" s="533"/>
      <c r="R469" s="542"/>
      <c r="AS469" s="443"/>
      <c r="BF469" s="444"/>
      <c r="BG469" s="444"/>
      <c r="BH469" s="445"/>
      <c r="BI469" s="445"/>
      <c r="BJ469" s="443"/>
      <c r="BK469" s="773"/>
      <c r="BL469" s="446"/>
      <c r="BM469" s="470"/>
      <c r="BN469" s="652"/>
      <c r="BO469" s="665"/>
      <c r="BP469" s="652"/>
      <c r="BQ469" s="652"/>
      <c r="BR469" s="652"/>
      <c r="BS469" s="665"/>
      <c r="BT469" s="652"/>
      <c r="BU469" s="652"/>
      <c r="BV469" s="652"/>
      <c r="BW469" s="665"/>
      <c r="BX469" s="652"/>
      <c r="BY469" s="652"/>
      <c r="BZ469" s="652"/>
      <c r="CA469" s="665"/>
      <c r="CB469" s="652"/>
      <c r="CC469" s="652"/>
      <c r="CD469" s="652"/>
      <c r="CE469" s="665"/>
      <c r="CF469" s="652"/>
      <c r="CG469" s="652"/>
      <c r="CH469" s="652"/>
      <c r="CI469" s="665"/>
      <c r="CJ469" s="652"/>
      <c r="CK469" s="652"/>
      <c r="CL469" s="652"/>
      <c r="CM469" s="665"/>
      <c r="CN469" s="652"/>
      <c r="CO469" s="652"/>
      <c r="CP469" s="652"/>
      <c r="CQ469" s="665"/>
      <c r="CR469" s="652"/>
      <c r="CS469" s="652"/>
      <c r="CT469" s="661"/>
      <c r="CU469" s="470"/>
      <c r="CV469" s="470"/>
      <c r="CW469" s="470"/>
      <c r="CX469" s="470"/>
      <c r="CY469" s="470"/>
      <c r="CZ469" s="470"/>
      <c r="DA469" s="470"/>
      <c r="DB469" s="470"/>
      <c r="DC469" s="470"/>
      <c r="DD469" s="470"/>
      <c r="DE469" s="470"/>
      <c r="DF469" s="470"/>
    </row>
    <row r="470" spans="1:110" s="471" customFormat="1" x14ac:dyDescent="0.2">
      <c r="A470" s="542"/>
      <c r="B470" s="469"/>
      <c r="D470" s="466"/>
      <c r="E470" s="466"/>
      <c r="F470" s="466"/>
      <c r="G470" s="634"/>
      <c r="H470" s="466"/>
      <c r="I470" s="791"/>
      <c r="J470" s="791"/>
      <c r="K470" s="466"/>
      <c r="L470" s="466"/>
      <c r="M470" s="466"/>
      <c r="N470" s="466"/>
      <c r="O470" s="466"/>
      <c r="P470" s="466"/>
      <c r="Q470" s="533"/>
      <c r="R470" s="542"/>
      <c r="AS470" s="443"/>
      <c r="BF470" s="444"/>
      <c r="BG470" s="444"/>
      <c r="BH470" s="445"/>
      <c r="BI470" s="445"/>
      <c r="BJ470" s="443"/>
      <c r="BK470" s="773"/>
      <c r="BL470" s="446"/>
      <c r="BM470" s="470"/>
      <c r="BN470" s="652"/>
      <c r="BO470" s="665"/>
      <c r="BP470" s="652"/>
      <c r="BQ470" s="652"/>
      <c r="BR470" s="652"/>
      <c r="BS470" s="665"/>
      <c r="BT470" s="652"/>
      <c r="BU470" s="652"/>
      <c r="BV470" s="652"/>
      <c r="BW470" s="665"/>
      <c r="BX470" s="652"/>
      <c r="BY470" s="652"/>
      <c r="BZ470" s="652"/>
      <c r="CA470" s="665"/>
      <c r="CB470" s="652"/>
      <c r="CC470" s="652"/>
      <c r="CD470" s="652"/>
      <c r="CE470" s="665"/>
      <c r="CF470" s="652"/>
      <c r="CG470" s="652"/>
      <c r="CH470" s="652"/>
      <c r="CI470" s="665"/>
      <c r="CJ470" s="652"/>
      <c r="CK470" s="652"/>
      <c r="CL470" s="652"/>
      <c r="CM470" s="665"/>
      <c r="CN470" s="652"/>
      <c r="CO470" s="652"/>
      <c r="CP470" s="652"/>
      <c r="CQ470" s="665"/>
      <c r="CR470" s="652"/>
      <c r="CS470" s="652"/>
      <c r="CT470" s="661"/>
      <c r="CU470" s="470"/>
      <c r="CV470" s="470"/>
      <c r="CW470" s="470"/>
      <c r="CX470" s="470"/>
      <c r="CY470" s="470"/>
      <c r="CZ470" s="470"/>
      <c r="DA470" s="470"/>
      <c r="DB470" s="470"/>
      <c r="DC470" s="470"/>
      <c r="DD470" s="470"/>
      <c r="DE470" s="470"/>
      <c r="DF470" s="470"/>
    </row>
    <row r="471" spans="1:110" s="471" customFormat="1" x14ac:dyDescent="0.2">
      <c r="A471" s="542"/>
      <c r="B471" s="469"/>
      <c r="D471" s="466"/>
      <c r="E471" s="466"/>
      <c r="F471" s="466"/>
      <c r="G471" s="634"/>
      <c r="H471" s="466"/>
      <c r="I471" s="791"/>
      <c r="J471" s="791"/>
      <c r="K471" s="466"/>
      <c r="L471" s="466"/>
      <c r="M471" s="466"/>
      <c r="N471" s="466"/>
      <c r="O471" s="466"/>
      <c r="P471" s="466"/>
      <c r="Q471" s="533"/>
      <c r="R471" s="542"/>
      <c r="AS471" s="443"/>
      <c r="BF471" s="444"/>
      <c r="BG471" s="444"/>
      <c r="BH471" s="445"/>
      <c r="BI471" s="445"/>
      <c r="BJ471" s="443"/>
      <c r="BK471" s="773"/>
      <c r="BL471" s="446"/>
      <c r="BM471" s="470"/>
      <c r="BN471" s="652"/>
      <c r="BO471" s="665"/>
      <c r="BP471" s="652"/>
      <c r="BQ471" s="652"/>
      <c r="BR471" s="652"/>
      <c r="BS471" s="665"/>
      <c r="BT471" s="652"/>
      <c r="BU471" s="652"/>
      <c r="BV471" s="652"/>
      <c r="BW471" s="665"/>
      <c r="BX471" s="652"/>
      <c r="BY471" s="652"/>
      <c r="BZ471" s="652"/>
      <c r="CA471" s="665"/>
      <c r="CB471" s="652"/>
      <c r="CC471" s="652"/>
      <c r="CD471" s="652"/>
      <c r="CE471" s="665"/>
      <c r="CF471" s="652"/>
      <c r="CG471" s="652"/>
      <c r="CH471" s="652"/>
      <c r="CI471" s="665"/>
      <c r="CJ471" s="652"/>
      <c r="CK471" s="652"/>
      <c r="CL471" s="652"/>
      <c r="CM471" s="665"/>
      <c r="CN471" s="652"/>
      <c r="CO471" s="652"/>
      <c r="CP471" s="652"/>
      <c r="CQ471" s="665"/>
      <c r="CR471" s="652"/>
      <c r="CS471" s="652"/>
      <c r="CT471" s="661"/>
      <c r="CU471" s="470"/>
      <c r="CV471" s="470"/>
      <c r="CW471" s="470"/>
      <c r="CX471" s="470"/>
      <c r="CY471" s="470"/>
      <c r="CZ471" s="470"/>
      <c r="DA471" s="470"/>
      <c r="DB471" s="470"/>
      <c r="DC471" s="470"/>
      <c r="DD471" s="470"/>
      <c r="DE471" s="470"/>
      <c r="DF471" s="470"/>
    </row>
    <row r="472" spans="1:110" s="471" customFormat="1" x14ac:dyDescent="0.2">
      <c r="A472" s="542"/>
      <c r="B472" s="469"/>
      <c r="D472" s="466"/>
      <c r="E472" s="466"/>
      <c r="F472" s="466"/>
      <c r="G472" s="634"/>
      <c r="H472" s="466"/>
      <c r="I472" s="791"/>
      <c r="J472" s="791"/>
      <c r="K472" s="466"/>
      <c r="L472" s="466"/>
      <c r="M472" s="466"/>
      <c r="N472" s="466"/>
      <c r="O472" s="466"/>
      <c r="P472" s="466"/>
      <c r="Q472" s="533"/>
      <c r="R472" s="542"/>
      <c r="AS472" s="443"/>
      <c r="BF472" s="444"/>
      <c r="BG472" s="444"/>
      <c r="BH472" s="445"/>
      <c r="BI472" s="445"/>
      <c r="BJ472" s="443"/>
      <c r="BK472" s="773"/>
      <c r="BL472" s="446"/>
      <c r="BM472" s="470"/>
      <c r="BN472" s="652"/>
      <c r="BO472" s="665"/>
      <c r="BP472" s="652"/>
      <c r="BQ472" s="652"/>
      <c r="BR472" s="652"/>
      <c r="BS472" s="665"/>
      <c r="BT472" s="652"/>
      <c r="BU472" s="652"/>
      <c r="BV472" s="652"/>
      <c r="BW472" s="665"/>
      <c r="BX472" s="652"/>
      <c r="BY472" s="652"/>
      <c r="BZ472" s="652"/>
      <c r="CA472" s="665"/>
      <c r="CB472" s="652"/>
      <c r="CC472" s="652"/>
      <c r="CD472" s="652"/>
      <c r="CE472" s="665"/>
      <c r="CF472" s="652"/>
      <c r="CG472" s="652"/>
      <c r="CH472" s="652"/>
      <c r="CI472" s="665"/>
      <c r="CJ472" s="652"/>
      <c r="CK472" s="652"/>
      <c r="CL472" s="652"/>
      <c r="CM472" s="665"/>
      <c r="CN472" s="652"/>
      <c r="CO472" s="652"/>
      <c r="CP472" s="652"/>
      <c r="CQ472" s="665"/>
      <c r="CR472" s="652"/>
      <c r="CS472" s="652"/>
      <c r="CT472" s="661"/>
      <c r="CU472" s="470"/>
      <c r="CV472" s="470"/>
      <c r="CW472" s="470"/>
      <c r="CX472" s="470"/>
      <c r="CY472" s="470"/>
      <c r="CZ472" s="470"/>
      <c r="DA472" s="470"/>
      <c r="DB472" s="470"/>
      <c r="DC472" s="470"/>
      <c r="DD472" s="470"/>
      <c r="DE472" s="470"/>
      <c r="DF472" s="470"/>
    </row>
    <row r="473" spans="1:110" s="471" customFormat="1" x14ac:dyDescent="0.2">
      <c r="A473" s="542"/>
      <c r="B473" s="469"/>
      <c r="D473" s="466"/>
      <c r="E473" s="466"/>
      <c r="F473" s="466"/>
      <c r="G473" s="634"/>
      <c r="H473" s="466"/>
      <c r="I473" s="791"/>
      <c r="J473" s="791"/>
      <c r="K473" s="466"/>
      <c r="L473" s="466"/>
      <c r="M473" s="466"/>
      <c r="N473" s="466"/>
      <c r="O473" s="466"/>
      <c r="P473" s="466"/>
      <c r="Q473" s="533"/>
      <c r="R473" s="542"/>
      <c r="AS473" s="443"/>
      <c r="BF473" s="444"/>
      <c r="BG473" s="444"/>
      <c r="BH473" s="445"/>
      <c r="BI473" s="445"/>
      <c r="BJ473" s="443"/>
      <c r="BK473" s="773"/>
      <c r="BL473" s="446"/>
      <c r="BM473" s="470"/>
      <c r="BN473" s="652"/>
      <c r="BO473" s="665"/>
      <c r="BP473" s="652"/>
      <c r="BQ473" s="652"/>
      <c r="BR473" s="652"/>
      <c r="BS473" s="665"/>
      <c r="BT473" s="652"/>
      <c r="BU473" s="652"/>
      <c r="BV473" s="652"/>
      <c r="BW473" s="665"/>
      <c r="BX473" s="652"/>
      <c r="BY473" s="652"/>
      <c r="BZ473" s="652"/>
      <c r="CA473" s="665"/>
      <c r="CB473" s="652"/>
      <c r="CC473" s="652"/>
      <c r="CD473" s="652"/>
      <c r="CE473" s="665"/>
      <c r="CF473" s="652"/>
      <c r="CG473" s="652"/>
      <c r="CH473" s="652"/>
      <c r="CI473" s="665"/>
      <c r="CJ473" s="652"/>
      <c r="CK473" s="652"/>
      <c r="CL473" s="652"/>
      <c r="CM473" s="665"/>
      <c r="CN473" s="652"/>
      <c r="CO473" s="652"/>
      <c r="CP473" s="652"/>
      <c r="CQ473" s="665"/>
      <c r="CR473" s="652"/>
      <c r="CS473" s="652"/>
      <c r="CT473" s="661"/>
      <c r="CU473" s="470"/>
      <c r="CV473" s="470"/>
      <c r="CW473" s="470"/>
      <c r="CX473" s="470"/>
      <c r="CY473" s="470"/>
      <c r="CZ473" s="470"/>
      <c r="DA473" s="470"/>
      <c r="DB473" s="470"/>
      <c r="DC473" s="470"/>
      <c r="DD473" s="470"/>
      <c r="DE473" s="470"/>
      <c r="DF473" s="470"/>
    </row>
    <row r="474" spans="1:110" s="471" customFormat="1" x14ac:dyDescent="0.2">
      <c r="A474" s="542"/>
      <c r="B474" s="469"/>
      <c r="D474" s="466"/>
      <c r="E474" s="466"/>
      <c r="F474" s="466"/>
      <c r="G474" s="634"/>
      <c r="H474" s="466"/>
      <c r="I474" s="791"/>
      <c r="J474" s="791"/>
      <c r="K474" s="466"/>
      <c r="L474" s="466"/>
      <c r="M474" s="466"/>
      <c r="N474" s="466"/>
      <c r="O474" s="466"/>
      <c r="P474" s="466"/>
      <c r="Q474" s="533"/>
      <c r="R474" s="542"/>
      <c r="AS474" s="443"/>
      <c r="BF474" s="444"/>
      <c r="BG474" s="444"/>
      <c r="BH474" s="445"/>
      <c r="BI474" s="445"/>
      <c r="BJ474" s="443"/>
      <c r="BK474" s="773"/>
      <c r="BL474" s="446"/>
      <c r="BM474" s="470"/>
      <c r="BN474" s="652"/>
      <c r="BO474" s="665"/>
      <c r="BP474" s="652"/>
      <c r="BQ474" s="652"/>
      <c r="BR474" s="652"/>
      <c r="BS474" s="665"/>
      <c r="BT474" s="652"/>
      <c r="BU474" s="652"/>
      <c r="BV474" s="652"/>
      <c r="BW474" s="665"/>
      <c r="BX474" s="652"/>
      <c r="BY474" s="652"/>
      <c r="BZ474" s="652"/>
      <c r="CA474" s="665"/>
      <c r="CB474" s="652"/>
      <c r="CC474" s="652"/>
      <c r="CD474" s="652"/>
      <c r="CE474" s="665"/>
      <c r="CF474" s="652"/>
      <c r="CG474" s="652"/>
      <c r="CH474" s="652"/>
      <c r="CI474" s="665"/>
      <c r="CJ474" s="652"/>
      <c r="CK474" s="652"/>
      <c r="CL474" s="652"/>
      <c r="CM474" s="665"/>
      <c r="CN474" s="652"/>
      <c r="CO474" s="652"/>
      <c r="CP474" s="652"/>
      <c r="CQ474" s="665"/>
      <c r="CR474" s="652"/>
      <c r="CS474" s="652"/>
      <c r="CT474" s="661"/>
      <c r="CU474" s="470"/>
      <c r="CV474" s="470"/>
      <c r="CW474" s="470"/>
      <c r="CX474" s="470"/>
      <c r="CY474" s="470"/>
      <c r="CZ474" s="470"/>
      <c r="DA474" s="470"/>
      <c r="DB474" s="470"/>
      <c r="DC474" s="470"/>
      <c r="DD474" s="470"/>
      <c r="DE474" s="470"/>
      <c r="DF474" s="470"/>
    </row>
    <row r="475" spans="1:110" s="471" customFormat="1" x14ac:dyDescent="0.2">
      <c r="A475" s="542"/>
      <c r="B475" s="469"/>
      <c r="D475" s="466"/>
      <c r="E475" s="466"/>
      <c r="F475" s="466"/>
      <c r="G475" s="634"/>
      <c r="H475" s="466"/>
      <c r="I475" s="791"/>
      <c r="J475" s="791"/>
      <c r="K475" s="466"/>
      <c r="L475" s="466"/>
      <c r="M475" s="466"/>
      <c r="N475" s="466"/>
      <c r="O475" s="466"/>
      <c r="P475" s="466"/>
      <c r="Q475" s="533"/>
      <c r="R475" s="542"/>
      <c r="AS475" s="443"/>
      <c r="BF475" s="444"/>
      <c r="BG475" s="444"/>
      <c r="BH475" s="445"/>
      <c r="BI475" s="445"/>
      <c r="BJ475" s="443"/>
      <c r="BK475" s="773"/>
      <c r="BL475" s="446"/>
      <c r="BM475" s="470"/>
      <c r="BN475" s="652"/>
      <c r="BO475" s="665"/>
      <c r="BP475" s="652"/>
      <c r="BQ475" s="652"/>
      <c r="BR475" s="652"/>
      <c r="BS475" s="665"/>
      <c r="BT475" s="652"/>
      <c r="BU475" s="652"/>
      <c r="BV475" s="652"/>
      <c r="BW475" s="665"/>
      <c r="BX475" s="652"/>
      <c r="BY475" s="652"/>
      <c r="BZ475" s="652"/>
      <c r="CA475" s="665"/>
      <c r="CB475" s="652"/>
      <c r="CC475" s="652"/>
      <c r="CD475" s="652"/>
      <c r="CE475" s="665"/>
      <c r="CF475" s="652"/>
      <c r="CG475" s="652"/>
      <c r="CH475" s="652"/>
      <c r="CI475" s="665"/>
      <c r="CJ475" s="652"/>
      <c r="CK475" s="652"/>
      <c r="CL475" s="652"/>
      <c r="CM475" s="665"/>
      <c r="CN475" s="652"/>
      <c r="CO475" s="652"/>
      <c r="CP475" s="652"/>
      <c r="CQ475" s="665"/>
      <c r="CR475" s="652"/>
      <c r="CS475" s="652"/>
      <c r="CT475" s="661"/>
      <c r="CU475" s="470"/>
      <c r="CV475" s="470"/>
      <c r="CW475" s="470"/>
      <c r="CX475" s="470"/>
      <c r="CY475" s="470"/>
      <c r="CZ475" s="470"/>
      <c r="DA475" s="470"/>
      <c r="DB475" s="470"/>
      <c r="DC475" s="470"/>
      <c r="DD475" s="470"/>
      <c r="DE475" s="470"/>
      <c r="DF475" s="470"/>
    </row>
    <row r="476" spans="1:110" s="471" customFormat="1" x14ac:dyDescent="0.2">
      <c r="A476" s="542"/>
      <c r="B476" s="469"/>
      <c r="D476" s="466"/>
      <c r="E476" s="466"/>
      <c r="F476" s="466"/>
      <c r="G476" s="634"/>
      <c r="H476" s="466"/>
      <c r="I476" s="791"/>
      <c r="J476" s="791"/>
      <c r="K476" s="466"/>
      <c r="L476" s="466"/>
      <c r="M476" s="466"/>
      <c r="N476" s="466"/>
      <c r="O476" s="466"/>
      <c r="P476" s="466"/>
      <c r="Q476" s="533"/>
      <c r="R476" s="542"/>
      <c r="AS476" s="443"/>
      <c r="BF476" s="444"/>
      <c r="BG476" s="444"/>
      <c r="BH476" s="445"/>
      <c r="BI476" s="445"/>
      <c r="BJ476" s="443"/>
      <c r="BK476" s="773"/>
      <c r="BL476" s="446"/>
      <c r="BM476" s="470"/>
      <c r="BN476" s="652"/>
      <c r="BO476" s="665"/>
      <c r="BP476" s="652"/>
      <c r="BQ476" s="652"/>
      <c r="BR476" s="652"/>
      <c r="BS476" s="665"/>
      <c r="BT476" s="652"/>
      <c r="BU476" s="652"/>
      <c r="BV476" s="652"/>
      <c r="BW476" s="665"/>
      <c r="BX476" s="652"/>
      <c r="BY476" s="652"/>
      <c r="BZ476" s="652"/>
      <c r="CA476" s="665"/>
      <c r="CB476" s="652"/>
      <c r="CC476" s="652"/>
      <c r="CD476" s="652"/>
      <c r="CE476" s="665"/>
      <c r="CF476" s="652"/>
      <c r="CG476" s="652"/>
      <c r="CH476" s="652"/>
      <c r="CI476" s="665"/>
      <c r="CJ476" s="652"/>
      <c r="CK476" s="652"/>
      <c r="CL476" s="652"/>
      <c r="CM476" s="665"/>
      <c r="CN476" s="652"/>
      <c r="CO476" s="652"/>
      <c r="CP476" s="652"/>
      <c r="CQ476" s="665"/>
      <c r="CR476" s="652"/>
      <c r="CS476" s="652"/>
      <c r="CT476" s="661"/>
      <c r="CU476" s="470"/>
      <c r="CV476" s="470"/>
      <c r="CW476" s="470"/>
      <c r="CX476" s="470"/>
      <c r="CY476" s="470"/>
      <c r="CZ476" s="470"/>
      <c r="DA476" s="470"/>
      <c r="DB476" s="470"/>
      <c r="DC476" s="470"/>
      <c r="DD476" s="470"/>
      <c r="DE476" s="470"/>
      <c r="DF476" s="470"/>
    </row>
    <row r="477" spans="1:110" s="471" customFormat="1" x14ac:dyDescent="0.2">
      <c r="A477" s="542"/>
      <c r="B477" s="469"/>
      <c r="D477" s="466"/>
      <c r="E477" s="466"/>
      <c r="F477" s="466"/>
      <c r="G477" s="634"/>
      <c r="H477" s="466"/>
      <c r="I477" s="791"/>
      <c r="J477" s="791"/>
      <c r="K477" s="466"/>
      <c r="L477" s="466"/>
      <c r="M477" s="466"/>
      <c r="N477" s="466"/>
      <c r="O477" s="466"/>
      <c r="P477" s="466"/>
      <c r="Q477" s="533"/>
      <c r="R477" s="542"/>
      <c r="AS477" s="443"/>
      <c r="BF477" s="444"/>
      <c r="BG477" s="444"/>
      <c r="BH477" s="445"/>
      <c r="BI477" s="445"/>
      <c r="BJ477" s="443"/>
      <c r="BK477" s="773"/>
      <c r="BL477" s="446"/>
      <c r="BM477" s="470"/>
      <c r="BN477" s="652"/>
      <c r="BO477" s="665"/>
      <c r="BP477" s="652"/>
      <c r="BQ477" s="652"/>
      <c r="BR477" s="652"/>
      <c r="BS477" s="665"/>
      <c r="BT477" s="652"/>
      <c r="BU477" s="652"/>
      <c r="BV477" s="652"/>
      <c r="BW477" s="665"/>
      <c r="BX477" s="652"/>
      <c r="BY477" s="652"/>
      <c r="BZ477" s="652"/>
      <c r="CA477" s="665"/>
      <c r="CB477" s="652"/>
      <c r="CC477" s="652"/>
      <c r="CD477" s="652"/>
      <c r="CE477" s="665"/>
      <c r="CF477" s="652"/>
      <c r="CG477" s="652"/>
      <c r="CH477" s="652"/>
      <c r="CI477" s="665"/>
      <c r="CJ477" s="652"/>
      <c r="CK477" s="652"/>
      <c r="CL477" s="652"/>
      <c r="CM477" s="665"/>
      <c r="CN477" s="652"/>
      <c r="CO477" s="652"/>
      <c r="CP477" s="652"/>
      <c r="CQ477" s="665"/>
      <c r="CR477" s="652"/>
      <c r="CS477" s="652"/>
      <c r="CT477" s="661"/>
      <c r="CU477" s="470"/>
      <c r="CV477" s="470"/>
      <c r="CW477" s="470"/>
      <c r="CX477" s="470"/>
      <c r="CY477" s="470"/>
      <c r="CZ477" s="470"/>
      <c r="DA477" s="470"/>
      <c r="DB477" s="470"/>
      <c r="DC477" s="470"/>
      <c r="DD477" s="470"/>
      <c r="DE477" s="470"/>
      <c r="DF477" s="470"/>
    </row>
    <row r="478" spans="1:110" s="471" customFormat="1" x14ac:dyDescent="0.2">
      <c r="A478" s="542"/>
      <c r="B478" s="469"/>
      <c r="D478" s="466"/>
      <c r="E478" s="466"/>
      <c r="F478" s="466"/>
      <c r="G478" s="634"/>
      <c r="H478" s="466"/>
      <c r="I478" s="791"/>
      <c r="J478" s="791"/>
      <c r="K478" s="466"/>
      <c r="L478" s="466"/>
      <c r="M478" s="466"/>
      <c r="N478" s="466"/>
      <c r="O478" s="466"/>
      <c r="P478" s="466"/>
      <c r="Q478" s="533"/>
      <c r="R478" s="542"/>
      <c r="AS478" s="443"/>
      <c r="BF478" s="444"/>
      <c r="BG478" s="444"/>
      <c r="BH478" s="445"/>
      <c r="BI478" s="445"/>
      <c r="BJ478" s="443"/>
      <c r="BK478" s="773"/>
      <c r="BL478" s="446"/>
      <c r="BM478" s="470"/>
      <c r="BN478" s="652"/>
      <c r="BO478" s="665"/>
      <c r="BP478" s="652"/>
      <c r="BQ478" s="652"/>
      <c r="BR478" s="652"/>
      <c r="BS478" s="665"/>
      <c r="BT478" s="652"/>
      <c r="BU478" s="652"/>
      <c r="BV478" s="652"/>
      <c r="BW478" s="665"/>
      <c r="BX478" s="652"/>
      <c r="BY478" s="652"/>
      <c r="BZ478" s="652"/>
      <c r="CA478" s="665"/>
      <c r="CB478" s="652"/>
      <c r="CC478" s="652"/>
      <c r="CD478" s="652"/>
      <c r="CE478" s="665"/>
      <c r="CF478" s="652"/>
      <c r="CG478" s="652"/>
      <c r="CH478" s="652"/>
      <c r="CI478" s="665"/>
      <c r="CJ478" s="652"/>
      <c r="CK478" s="652"/>
      <c r="CL478" s="652"/>
      <c r="CM478" s="665"/>
      <c r="CN478" s="652"/>
      <c r="CO478" s="652"/>
      <c r="CP478" s="652"/>
      <c r="CQ478" s="665"/>
      <c r="CR478" s="652"/>
      <c r="CS478" s="652"/>
      <c r="CT478" s="661"/>
      <c r="CU478" s="470"/>
      <c r="CV478" s="470"/>
      <c r="CW478" s="470"/>
      <c r="CX478" s="470"/>
      <c r="CY478" s="470"/>
      <c r="CZ478" s="470"/>
      <c r="DA478" s="470"/>
      <c r="DB478" s="470"/>
      <c r="DC478" s="470"/>
      <c r="DD478" s="470"/>
      <c r="DE478" s="470"/>
      <c r="DF478" s="470"/>
    </row>
    <row r="479" spans="1:110" s="471" customFormat="1" x14ac:dyDescent="0.2">
      <c r="A479" s="542"/>
      <c r="B479" s="469"/>
      <c r="D479" s="466"/>
      <c r="E479" s="466"/>
      <c r="F479" s="466"/>
      <c r="G479" s="634"/>
      <c r="H479" s="466"/>
      <c r="I479" s="791"/>
      <c r="J479" s="791"/>
      <c r="K479" s="466"/>
      <c r="L479" s="466"/>
      <c r="M479" s="466"/>
      <c r="N479" s="466"/>
      <c r="O479" s="466"/>
      <c r="P479" s="466"/>
      <c r="Q479" s="533"/>
      <c r="R479" s="542"/>
      <c r="AS479" s="443"/>
      <c r="BF479" s="444"/>
      <c r="BG479" s="444"/>
      <c r="BH479" s="445"/>
      <c r="BI479" s="445"/>
      <c r="BJ479" s="443"/>
      <c r="BK479" s="773"/>
      <c r="BL479" s="446"/>
      <c r="BM479" s="470"/>
      <c r="BN479" s="652"/>
      <c r="BO479" s="665"/>
      <c r="BP479" s="652"/>
      <c r="BQ479" s="652"/>
      <c r="BR479" s="652"/>
      <c r="BS479" s="665"/>
      <c r="BT479" s="652"/>
      <c r="BU479" s="652"/>
      <c r="BV479" s="652"/>
      <c r="BW479" s="665"/>
      <c r="BX479" s="652"/>
      <c r="BY479" s="652"/>
      <c r="BZ479" s="652"/>
      <c r="CA479" s="665"/>
      <c r="CB479" s="652"/>
      <c r="CC479" s="652"/>
      <c r="CD479" s="652"/>
      <c r="CE479" s="665"/>
      <c r="CF479" s="652"/>
      <c r="CG479" s="652"/>
      <c r="CH479" s="652"/>
      <c r="CI479" s="665"/>
      <c r="CJ479" s="652"/>
      <c r="CK479" s="652"/>
      <c r="CL479" s="652"/>
      <c r="CM479" s="665"/>
      <c r="CN479" s="652"/>
      <c r="CO479" s="652"/>
      <c r="CP479" s="652"/>
      <c r="CQ479" s="665"/>
      <c r="CR479" s="652"/>
      <c r="CS479" s="652"/>
      <c r="CT479" s="661"/>
      <c r="CU479" s="470"/>
      <c r="CV479" s="470"/>
      <c r="CW479" s="470"/>
      <c r="CX479" s="470"/>
      <c r="CY479" s="470"/>
      <c r="CZ479" s="470"/>
      <c r="DA479" s="470"/>
      <c r="DB479" s="470"/>
      <c r="DC479" s="470"/>
      <c r="DD479" s="470"/>
      <c r="DE479" s="470"/>
      <c r="DF479" s="470"/>
    </row>
    <row r="480" spans="1:110" s="471" customFormat="1" x14ac:dyDescent="0.2">
      <c r="A480" s="542"/>
      <c r="B480" s="469"/>
      <c r="D480" s="466"/>
      <c r="E480" s="466"/>
      <c r="F480" s="466"/>
      <c r="G480" s="634"/>
      <c r="H480" s="466"/>
      <c r="I480" s="791"/>
      <c r="J480" s="791"/>
      <c r="K480" s="466"/>
      <c r="L480" s="466"/>
      <c r="M480" s="466"/>
      <c r="N480" s="466"/>
      <c r="O480" s="466"/>
      <c r="P480" s="466"/>
      <c r="Q480" s="533"/>
      <c r="R480" s="542"/>
      <c r="AS480" s="443"/>
      <c r="BF480" s="444"/>
      <c r="BG480" s="444"/>
      <c r="BH480" s="445"/>
      <c r="BI480" s="445"/>
      <c r="BJ480" s="443"/>
      <c r="BK480" s="773"/>
      <c r="BL480" s="446"/>
      <c r="BM480" s="470"/>
      <c r="BN480" s="652"/>
      <c r="BO480" s="665"/>
      <c r="BP480" s="652"/>
      <c r="BQ480" s="652"/>
      <c r="BR480" s="652"/>
      <c r="BS480" s="665"/>
      <c r="BT480" s="652"/>
      <c r="BU480" s="652"/>
      <c r="BV480" s="652"/>
      <c r="BW480" s="665"/>
      <c r="BX480" s="652"/>
      <c r="BY480" s="652"/>
      <c r="BZ480" s="652"/>
      <c r="CA480" s="665"/>
      <c r="CB480" s="652"/>
      <c r="CC480" s="652"/>
      <c r="CD480" s="652"/>
      <c r="CE480" s="665"/>
      <c r="CF480" s="652"/>
      <c r="CG480" s="652"/>
      <c r="CH480" s="652"/>
      <c r="CI480" s="665"/>
      <c r="CJ480" s="652"/>
      <c r="CK480" s="652"/>
      <c r="CL480" s="652"/>
      <c r="CM480" s="665"/>
      <c r="CN480" s="652"/>
      <c r="CO480" s="652"/>
      <c r="CP480" s="652"/>
      <c r="CQ480" s="665"/>
      <c r="CR480" s="652"/>
      <c r="CS480" s="652"/>
      <c r="CT480" s="661"/>
      <c r="CU480" s="470"/>
      <c r="CV480" s="470"/>
      <c r="CW480" s="470"/>
      <c r="CX480" s="470"/>
      <c r="CY480" s="470"/>
      <c r="CZ480" s="470"/>
      <c r="DA480" s="470"/>
      <c r="DB480" s="470"/>
      <c r="DC480" s="470"/>
      <c r="DD480" s="470"/>
      <c r="DE480" s="470"/>
      <c r="DF480" s="470"/>
    </row>
    <row r="481" spans="1:110" s="471" customFormat="1" x14ac:dyDescent="0.2">
      <c r="A481" s="542"/>
      <c r="B481" s="469"/>
      <c r="D481" s="466"/>
      <c r="E481" s="466"/>
      <c r="F481" s="466"/>
      <c r="G481" s="634"/>
      <c r="H481" s="466"/>
      <c r="I481" s="791"/>
      <c r="J481" s="791"/>
      <c r="K481" s="466"/>
      <c r="L481" s="466"/>
      <c r="M481" s="466"/>
      <c r="N481" s="466"/>
      <c r="O481" s="466"/>
      <c r="P481" s="466"/>
      <c r="Q481" s="533"/>
      <c r="R481" s="542"/>
      <c r="AS481" s="443"/>
      <c r="BF481" s="444"/>
      <c r="BG481" s="444"/>
      <c r="BH481" s="445"/>
      <c r="BI481" s="445"/>
      <c r="BJ481" s="443"/>
      <c r="BK481" s="773"/>
      <c r="BL481" s="446"/>
      <c r="BM481" s="470"/>
      <c r="BN481" s="652"/>
      <c r="BO481" s="665"/>
      <c r="BP481" s="652"/>
      <c r="BQ481" s="652"/>
      <c r="BR481" s="652"/>
      <c r="BS481" s="665"/>
      <c r="BT481" s="652"/>
      <c r="BU481" s="652"/>
      <c r="BV481" s="652"/>
      <c r="BW481" s="665"/>
      <c r="BX481" s="652"/>
      <c r="BY481" s="652"/>
      <c r="BZ481" s="652"/>
      <c r="CA481" s="665"/>
      <c r="CB481" s="652"/>
      <c r="CC481" s="652"/>
      <c r="CD481" s="652"/>
      <c r="CE481" s="665"/>
      <c r="CF481" s="652"/>
      <c r="CG481" s="652"/>
      <c r="CH481" s="652"/>
      <c r="CI481" s="665"/>
      <c r="CJ481" s="652"/>
      <c r="CK481" s="652"/>
      <c r="CL481" s="652"/>
      <c r="CM481" s="665"/>
      <c r="CN481" s="652"/>
      <c r="CO481" s="652"/>
      <c r="CP481" s="652"/>
      <c r="CQ481" s="665"/>
      <c r="CR481" s="652"/>
      <c r="CS481" s="652"/>
      <c r="CT481" s="661"/>
      <c r="CU481" s="470"/>
      <c r="CV481" s="470"/>
      <c r="CW481" s="470"/>
      <c r="CX481" s="470"/>
      <c r="CY481" s="470"/>
      <c r="CZ481" s="470"/>
      <c r="DA481" s="470"/>
      <c r="DB481" s="470"/>
      <c r="DC481" s="470"/>
      <c r="DD481" s="470"/>
      <c r="DE481" s="470"/>
      <c r="DF481" s="470"/>
    </row>
    <row r="482" spans="1:110" s="471" customFormat="1" x14ac:dyDescent="0.2">
      <c r="A482" s="542"/>
      <c r="B482" s="469"/>
      <c r="D482" s="466"/>
      <c r="E482" s="466"/>
      <c r="F482" s="466"/>
      <c r="G482" s="634"/>
      <c r="H482" s="466"/>
      <c r="I482" s="791"/>
      <c r="J482" s="791"/>
      <c r="K482" s="466"/>
      <c r="L482" s="466"/>
      <c r="M482" s="466"/>
      <c r="N482" s="466"/>
      <c r="O482" s="466"/>
      <c r="P482" s="466"/>
      <c r="Q482" s="533"/>
      <c r="R482" s="542"/>
      <c r="AS482" s="443"/>
      <c r="BF482" s="444"/>
      <c r="BG482" s="444"/>
      <c r="BH482" s="445"/>
      <c r="BI482" s="445"/>
      <c r="BJ482" s="443"/>
      <c r="BK482" s="773"/>
      <c r="BL482" s="446"/>
      <c r="BM482" s="470"/>
      <c r="BN482" s="652"/>
      <c r="BO482" s="665"/>
      <c r="BP482" s="652"/>
      <c r="BQ482" s="652"/>
      <c r="BR482" s="652"/>
      <c r="BS482" s="665"/>
      <c r="BT482" s="652"/>
      <c r="BU482" s="652"/>
      <c r="BV482" s="652"/>
      <c r="BW482" s="665"/>
      <c r="BX482" s="652"/>
      <c r="BY482" s="652"/>
      <c r="BZ482" s="652"/>
      <c r="CA482" s="665"/>
      <c r="CB482" s="652"/>
      <c r="CC482" s="652"/>
      <c r="CD482" s="652"/>
      <c r="CE482" s="665"/>
      <c r="CF482" s="652"/>
      <c r="CG482" s="652"/>
      <c r="CH482" s="652"/>
      <c r="CI482" s="665"/>
      <c r="CJ482" s="652"/>
      <c r="CK482" s="652"/>
      <c r="CL482" s="652"/>
      <c r="CM482" s="665"/>
      <c r="CN482" s="652"/>
      <c r="CO482" s="652"/>
      <c r="CP482" s="652"/>
      <c r="CQ482" s="665"/>
      <c r="CR482" s="652"/>
      <c r="CS482" s="652"/>
      <c r="CT482" s="661"/>
      <c r="CU482" s="470"/>
      <c r="CV482" s="470"/>
      <c r="CW482" s="470"/>
      <c r="CX482" s="470"/>
      <c r="CY482" s="470"/>
      <c r="CZ482" s="470"/>
      <c r="DA482" s="470"/>
      <c r="DB482" s="470"/>
      <c r="DC482" s="470"/>
      <c r="DD482" s="470"/>
      <c r="DE482" s="470"/>
      <c r="DF482" s="470"/>
    </row>
    <row r="483" spans="1:110" s="471" customFormat="1" x14ac:dyDescent="0.2">
      <c r="A483" s="542"/>
      <c r="B483" s="469"/>
      <c r="D483" s="466"/>
      <c r="E483" s="466"/>
      <c r="F483" s="466"/>
      <c r="G483" s="634"/>
      <c r="H483" s="466"/>
      <c r="I483" s="791"/>
      <c r="J483" s="791"/>
      <c r="K483" s="466"/>
      <c r="L483" s="466"/>
      <c r="M483" s="466"/>
      <c r="N483" s="466"/>
      <c r="O483" s="466"/>
      <c r="P483" s="466"/>
      <c r="Q483" s="533"/>
      <c r="R483" s="542"/>
      <c r="AS483" s="443"/>
      <c r="BF483" s="444"/>
      <c r="BG483" s="444"/>
      <c r="BH483" s="445"/>
      <c r="BI483" s="445"/>
      <c r="BJ483" s="443"/>
      <c r="BK483" s="773"/>
      <c r="BL483" s="446"/>
      <c r="BM483" s="470"/>
      <c r="BN483" s="652"/>
      <c r="BO483" s="665"/>
      <c r="BP483" s="652"/>
      <c r="BQ483" s="652"/>
      <c r="BR483" s="652"/>
      <c r="BS483" s="665"/>
      <c r="BT483" s="652"/>
      <c r="BU483" s="652"/>
      <c r="BV483" s="652"/>
      <c r="BW483" s="665"/>
      <c r="BX483" s="652"/>
      <c r="BY483" s="652"/>
      <c r="BZ483" s="652"/>
      <c r="CA483" s="665"/>
      <c r="CB483" s="652"/>
      <c r="CC483" s="652"/>
      <c r="CD483" s="652"/>
      <c r="CE483" s="665"/>
      <c r="CF483" s="652"/>
      <c r="CG483" s="652"/>
      <c r="CH483" s="652"/>
      <c r="CI483" s="665"/>
      <c r="CJ483" s="652"/>
      <c r="CK483" s="652"/>
      <c r="CL483" s="652"/>
      <c r="CM483" s="665"/>
      <c r="CN483" s="652"/>
      <c r="CO483" s="652"/>
      <c r="CP483" s="652"/>
      <c r="CQ483" s="665"/>
      <c r="CR483" s="652"/>
      <c r="CS483" s="652"/>
      <c r="CT483" s="661"/>
      <c r="CU483" s="470"/>
      <c r="CV483" s="470"/>
      <c r="CW483" s="470"/>
      <c r="CX483" s="470"/>
      <c r="CY483" s="470"/>
      <c r="CZ483" s="470"/>
      <c r="DA483" s="470"/>
      <c r="DB483" s="470"/>
      <c r="DC483" s="470"/>
      <c r="DD483" s="470"/>
      <c r="DE483" s="470"/>
      <c r="DF483" s="470"/>
    </row>
    <row r="484" spans="1:110" s="471" customFormat="1" x14ac:dyDescent="0.2">
      <c r="A484" s="542"/>
      <c r="B484" s="469"/>
      <c r="D484" s="466"/>
      <c r="E484" s="466"/>
      <c r="F484" s="466"/>
      <c r="G484" s="634"/>
      <c r="H484" s="466"/>
      <c r="I484" s="791"/>
      <c r="J484" s="791"/>
      <c r="K484" s="466"/>
      <c r="L484" s="466"/>
      <c r="M484" s="466"/>
      <c r="N484" s="466"/>
      <c r="O484" s="466"/>
      <c r="P484" s="466"/>
      <c r="Q484" s="533"/>
      <c r="R484" s="542"/>
      <c r="AS484" s="443"/>
      <c r="BF484" s="444"/>
      <c r="BG484" s="444"/>
      <c r="BH484" s="445"/>
      <c r="BI484" s="445"/>
      <c r="BJ484" s="443"/>
      <c r="BK484" s="773"/>
      <c r="BL484" s="446"/>
      <c r="BM484" s="470"/>
      <c r="BN484" s="652"/>
      <c r="BO484" s="665"/>
      <c r="BP484" s="652"/>
      <c r="BQ484" s="652"/>
      <c r="BR484" s="652"/>
      <c r="BS484" s="665"/>
      <c r="BT484" s="652"/>
      <c r="BU484" s="652"/>
      <c r="BV484" s="652"/>
      <c r="BW484" s="665"/>
      <c r="BX484" s="652"/>
      <c r="BY484" s="652"/>
      <c r="BZ484" s="652"/>
      <c r="CA484" s="665"/>
      <c r="CB484" s="652"/>
      <c r="CC484" s="652"/>
      <c r="CD484" s="652"/>
      <c r="CE484" s="665"/>
      <c r="CF484" s="652"/>
      <c r="CG484" s="652"/>
      <c r="CH484" s="652"/>
      <c r="CI484" s="665"/>
      <c r="CJ484" s="652"/>
      <c r="CK484" s="652"/>
      <c r="CL484" s="652"/>
      <c r="CM484" s="665"/>
      <c r="CN484" s="652"/>
      <c r="CO484" s="652"/>
      <c r="CP484" s="652"/>
      <c r="CQ484" s="665"/>
      <c r="CR484" s="652"/>
      <c r="CS484" s="652"/>
      <c r="CT484" s="661"/>
      <c r="CU484" s="470"/>
      <c r="CV484" s="470"/>
      <c r="CW484" s="470"/>
      <c r="CX484" s="470"/>
      <c r="CY484" s="470"/>
      <c r="CZ484" s="470"/>
      <c r="DA484" s="470"/>
      <c r="DB484" s="470"/>
      <c r="DC484" s="470"/>
      <c r="DD484" s="470"/>
      <c r="DE484" s="470"/>
      <c r="DF484" s="470"/>
    </row>
    <row r="485" spans="1:110" s="471" customFormat="1" x14ac:dyDescent="0.2">
      <c r="A485" s="542"/>
      <c r="B485" s="469"/>
      <c r="D485" s="466"/>
      <c r="E485" s="466"/>
      <c r="F485" s="466"/>
      <c r="G485" s="634"/>
      <c r="H485" s="466"/>
      <c r="I485" s="791"/>
      <c r="J485" s="791"/>
      <c r="K485" s="466"/>
      <c r="L485" s="466"/>
      <c r="M485" s="466"/>
      <c r="N485" s="466"/>
      <c r="O485" s="466"/>
      <c r="P485" s="466"/>
      <c r="Q485" s="533"/>
      <c r="R485" s="542"/>
      <c r="AS485" s="443"/>
      <c r="BF485" s="444"/>
      <c r="BG485" s="444"/>
      <c r="BH485" s="445"/>
      <c r="BI485" s="445"/>
      <c r="BJ485" s="443"/>
      <c r="BK485" s="773"/>
      <c r="BL485" s="446"/>
      <c r="BM485" s="470"/>
      <c r="BN485" s="652"/>
      <c r="BO485" s="665"/>
      <c r="BP485" s="652"/>
      <c r="BQ485" s="652"/>
      <c r="BR485" s="652"/>
      <c r="BS485" s="665"/>
      <c r="BT485" s="652"/>
      <c r="BU485" s="652"/>
      <c r="BV485" s="652"/>
      <c r="BW485" s="665"/>
      <c r="BX485" s="652"/>
      <c r="BY485" s="652"/>
      <c r="BZ485" s="652"/>
      <c r="CA485" s="665"/>
      <c r="CB485" s="652"/>
      <c r="CC485" s="652"/>
      <c r="CD485" s="652"/>
      <c r="CE485" s="665"/>
      <c r="CF485" s="652"/>
      <c r="CG485" s="652"/>
      <c r="CH485" s="652"/>
      <c r="CI485" s="665"/>
      <c r="CJ485" s="652"/>
      <c r="CK485" s="652"/>
      <c r="CL485" s="652"/>
      <c r="CM485" s="665"/>
      <c r="CN485" s="652"/>
      <c r="CO485" s="652"/>
      <c r="CP485" s="652"/>
      <c r="CQ485" s="665"/>
      <c r="CR485" s="652"/>
      <c r="CS485" s="652"/>
      <c r="CT485" s="661"/>
      <c r="CU485" s="470"/>
      <c r="CV485" s="470"/>
      <c r="CW485" s="470"/>
      <c r="CX485" s="470"/>
      <c r="CY485" s="470"/>
      <c r="CZ485" s="470"/>
      <c r="DA485" s="470"/>
      <c r="DB485" s="470"/>
      <c r="DC485" s="470"/>
      <c r="DD485" s="470"/>
      <c r="DE485" s="470"/>
      <c r="DF485" s="470"/>
    </row>
    <row r="486" spans="1:110" s="471" customFormat="1" x14ac:dyDescent="0.2">
      <c r="A486" s="542"/>
      <c r="B486" s="469"/>
      <c r="D486" s="466"/>
      <c r="E486" s="466"/>
      <c r="F486" s="466"/>
      <c r="G486" s="634"/>
      <c r="H486" s="466"/>
      <c r="I486" s="791"/>
      <c r="J486" s="791"/>
      <c r="K486" s="466"/>
      <c r="L486" s="466"/>
      <c r="M486" s="466"/>
      <c r="N486" s="466"/>
      <c r="O486" s="466"/>
      <c r="P486" s="466"/>
      <c r="Q486" s="533"/>
      <c r="R486" s="542"/>
      <c r="AS486" s="443"/>
      <c r="BF486" s="444"/>
      <c r="BG486" s="444"/>
      <c r="BH486" s="445"/>
      <c r="BI486" s="445"/>
      <c r="BJ486" s="443"/>
      <c r="BK486" s="773"/>
      <c r="BL486" s="446"/>
      <c r="BM486" s="470"/>
      <c r="BN486" s="652"/>
      <c r="BO486" s="665"/>
      <c r="BP486" s="652"/>
      <c r="BQ486" s="652"/>
      <c r="BR486" s="652"/>
      <c r="BS486" s="665"/>
      <c r="BT486" s="652"/>
      <c r="BU486" s="652"/>
      <c r="BV486" s="652"/>
      <c r="BW486" s="665"/>
      <c r="BX486" s="652"/>
      <c r="BY486" s="652"/>
      <c r="BZ486" s="652"/>
      <c r="CA486" s="665"/>
      <c r="CB486" s="652"/>
      <c r="CC486" s="652"/>
      <c r="CD486" s="652"/>
      <c r="CE486" s="665"/>
      <c r="CF486" s="652"/>
      <c r="CG486" s="652"/>
      <c r="CH486" s="652"/>
      <c r="CI486" s="665"/>
      <c r="CJ486" s="652"/>
      <c r="CK486" s="652"/>
      <c r="CL486" s="652"/>
      <c r="CM486" s="665"/>
      <c r="CN486" s="652"/>
      <c r="CO486" s="652"/>
      <c r="CP486" s="652"/>
      <c r="CQ486" s="665"/>
      <c r="CR486" s="652"/>
      <c r="CS486" s="652"/>
      <c r="CT486" s="661"/>
      <c r="CU486" s="470"/>
      <c r="CV486" s="470"/>
      <c r="CW486" s="470"/>
      <c r="CX486" s="470"/>
      <c r="CY486" s="470"/>
      <c r="CZ486" s="470"/>
      <c r="DA486" s="470"/>
      <c r="DB486" s="470"/>
      <c r="DC486" s="470"/>
      <c r="DD486" s="470"/>
      <c r="DE486" s="470"/>
      <c r="DF486" s="470"/>
    </row>
    <row r="487" spans="1:110" s="471" customFormat="1" x14ac:dyDescent="0.2">
      <c r="A487" s="542"/>
      <c r="B487" s="469"/>
      <c r="D487" s="466"/>
      <c r="E487" s="466"/>
      <c r="F487" s="466"/>
      <c r="G487" s="634"/>
      <c r="H487" s="466"/>
      <c r="I487" s="791"/>
      <c r="J487" s="791"/>
      <c r="K487" s="466"/>
      <c r="L487" s="466"/>
      <c r="M487" s="466"/>
      <c r="N487" s="466"/>
      <c r="O487" s="466"/>
      <c r="P487" s="466"/>
      <c r="Q487" s="533"/>
      <c r="R487" s="542"/>
      <c r="AS487" s="443"/>
      <c r="BF487" s="444"/>
      <c r="BG487" s="444"/>
      <c r="BH487" s="445"/>
      <c r="BI487" s="445"/>
      <c r="BJ487" s="443"/>
      <c r="BK487" s="773"/>
      <c r="BL487" s="446"/>
      <c r="BM487" s="470"/>
      <c r="BN487" s="652"/>
      <c r="BO487" s="665"/>
      <c r="BP487" s="652"/>
      <c r="BQ487" s="652"/>
      <c r="BR487" s="652"/>
      <c r="BS487" s="665"/>
      <c r="BT487" s="652"/>
      <c r="BU487" s="652"/>
      <c r="BV487" s="652"/>
      <c r="BW487" s="665"/>
      <c r="BX487" s="652"/>
      <c r="BY487" s="652"/>
      <c r="BZ487" s="652"/>
      <c r="CA487" s="665"/>
      <c r="CB487" s="652"/>
      <c r="CC487" s="652"/>
      <c r="CD487" s="652"/>
      <c r="CE487" s="665"/>
      <c r="CF487" s="652"/>
      <c r="CG487" s="652"/>
      <c r="CH487" s="652"/>
      <c r="CI487" s="665"/>
      <c r="CJ487" s="652"/>
      <c r="CK487" s="652"/>
      <c r="CL487" s="652"/>
      <c r="CM487" s="665"/>
      <c r="CN487" s="652"/>
      <c r="CO487" s="652"/>
      <c r="CP487" s="652"/>
      <c r="CQ487" s="665"/>
      <c r="CR487" s="652"/>
      <c r="CS487" s="652"/>
      <c r="CT487" s="661"/>
      <c r="CU487" s="470"/>
      <c r="CV487" s="470"/>
      <c r="CW487" s="470"/>
      <c r="CX487" s="470"/>
      <c r="CY487" s="470"/>
      <c r="CZ487" s="470"/>
      <c r="DA487" s="470"/>
      <c r="DB487" s="470"/>
      <c r="DC487" s="470"/>
      <c r="DD487" s="470"/>
      <c r="DE487" s="470"/>
      <c r="DF487" s="470"/>
    </row>
    <row r="488" spans="1:110" s="471" customFormat="1" x14ac:dyDescent="0.2">
      <c r="A488" s="542"/>
      <c r="B488" s="469"/>
      <c r="D488" s="466"/>
      <c r="E488" s="466"/>
      <c r="F488" s="466"/>
      <c r="G488" s="634"/>
      <c r="H488" s="466"/>
      <c r="I488" s="791"/>
      <c r="J488" s="791"/>
      <c r="K488" s="466"/>
      <c r="L488" s="466"/>
      <c r="M488" s="466"/>
      <c r="N488" s="466"/>
      <c r="O488" s="466"/>
      <c r="P488" s="466"/>
      <c r="Q488" s="533"/>
      <c r="R488" s="542"/>
      <c r="AS488" s="443"/>
      <c r="BF488" s="444"/>
      <c r="BG488" s="444"/>
      <c r="BH488" s="445"/>
      <c r="BI488" s="445"/>
      <c r="BJ488" s="443"/>
      <c r="BK488" s="773"/>
      <c r="BL488" s="446"/>
      <c r="BM488" s="470"/>
      <c r="BN488" s="652"/>
      <c r="BO488" s="665"/>
      <c r="BP488" s="652"/>
      <c r="BQ488" s="652"/>
      <c r="BR488" s="652"/>
      <c r="BS488" s="665"/>
      <c r="BT488" s="652"/>
      <c r="BU488" s="652"/>
      <c r="BV488" s="652"/>
      <c r="BW488" s="665"/>
      <c r="BX488" s="652"/>
      <c r="BY488" s="652"/>
      <c r="BZ488" s="652"/>
      <c r="CA488" s="665"/>
      <c r="CB488" s="652"/>
      <c r="CC488" s="652"/>
      <c r="CD488" s="652"/>
      <c r="CE488" s="665"/>
      <c r="CF488" s="652"/>
      <c r="CG488" s="652"/>
      <c r="CH488" s="652"/>
      <c r="CI488" s="665"/>
      <c r="CJ488" s="652"/>
      <c r="CK488" s="652"/>
      <c r="CL488" s="652"/>
      <c r="CM488" s="665"/>
      <c r="CN488" s="652"/>
      <c r="CO488" s="652"/>
      <c r="CP488" s="652"/>
      <c r="CQ488" s="665"/>
      <c r="CR488" s="652"/>
      <c r="CS488" s="652"/>
      <c r="CT488" s="661"/>
      <c r="CU488" s="470"/>
      <c r="CV488" s="470"/>
      <c r="CW488" s="470"/>
      <c r="CX488" s="470"/>
      <c r="CY488" s="470"/>
      <c r="CZ488" s="470"/>
      <c r="DA488" s="470"/>
      <c r="DB488" s="470"/>
      <c r="DC488" s="470"/>
      <c r="DD488" s="470"/>
      <c r="DE488" s="470"/>
      <c r="DF488" s="470"/>
    </row>
    <row r="489" spans="1:110" s="471" customFormat="1" x14ac:dyDescent="0.2">
      <c r="A489" s="542"/>
      <c r="B489" s="469"/>
      <c r="D489" s="466"/>
      <c r="E489" s="466"/>
      <c r="F489" s="466"/>
      <c r="G489" s="634"/>
      <c r="H489" s="466"/>
      <c r="I489" s="791"/>
      <c r="J489" s="791"/>
      <c r="K489" s="466"/>
      <c r="L489" s="466"/>
      <c r="M489" s="466"/>
      <c r="N489" s="466"/>
      <c r="O489" s="466"/>
      <c r="P489" s="466"/>
      <c r="Q489" s="533"/>
      <c r="R489" s="542"/>
      <c r="AS489" s="443"/>
      <c r="BF489" s="444"/>
      <c r="BG489" s="444"/>
      <c r="BH489" s="445"/>
      <c r="BI489" s="445"/>
      <c r="BJ489" s="443"/>
      <c r="BK489" s="773"/>
      <c r="BL489" s="446"/>
      <c r="BM489" s="470"/>
      <c r="BN489" s="652"/>
      <c r="BO489" s="665"/>
      <c r="BP489" s="652"/>
      <c r="BQ489" s="652"/>
      <c r="BR489" s="652"/>
      <c r="BS489" s="665"/>
      <c r="BT489" s="652"/>
      <c r="BU489" s="652"/>
      <c r="BV489" s="652"/>
      <c r="BW489" s="665"/>
      <c r="BX489" s="652"/>
      <c r="BY489" s="652"/>
      <c r="BZ489" s="652"/>
      <c r="CA489" s="665"/>
      <c r="CB489" s="652"/>
      <c r="CC489" s="652"/>
      <c r="CD489" s="652"/>
      <c r="CE489" s="665"/>
      <c r="CF489" s="652"/>
      <c r="CG489" s="652"/>
      <c r="CH489" s="652"/>
      <c r="CI489" s="665"/>
      <c r="CJ489" s="652"/>
      <c r="CK489" s="652"/>
      <c r="CL489" s="652"/>
      <c r="CM489" s="665"/>
      <c r="CN489" s="652"/>
      <c r="CO489" s="652"/>
      <c r="CP489" s="652"/>
      <c r="CQ489" s="665"/>
      <c r="CR489" s="652"/>
      <c r="CS489" s="652"/>
      <c r="CT489" s="661"/>
      <c r="CU489" s="470"/>
      <c r="CV489" s="470"/>
      <c r="CW489" s="470"/>
      <c r="CX489" s="470"/>
      <c r="CY489" s="470"/>
      <c r="CZ489" s="470"/>
      <c r="DA489" s="470"/>
      <c r="DB489" s="470"/>
      <c r="DC489" s="470"/>
      <c r="DD489" s="470"/>
      <c r="DE489" s="470"/>
      <c r="DF489" s="470"/>
    </row>
    <row r="490" spans="1:110" s="471" customFormat="1" x14ac:dyDescent="0.2">
      <c r="A490" s="542"/>
      <c r="B490" s="469"/>
      <c r="D490" s="466"/>
      <c r="E490" s="466"/>
      <c r="F490" s="466"/>
      <c r="G490" s="634"/>
      <c r="H490" s="466"/>
      <c r="I490" s="791"/>
      <c r="J490" s="791"/>
      <c r="K490" s="466"/>
      <c r="L490" s="466"/>
      <c r="M490" s="466"/>
      <c r="N490" s="466"/>
      <c r="O490" s="466"/>
      <c r="P490" s="466"/>
      <c r="Q490" s="533"/>
      <c r="R490" s="542"/>
      <c r="AS490" s="443"/>
      <c r="BF490" s="444"/>
      <c r="BG490" s="444"/>
      <c r="BH490" s="445"/>
      <c r="BI490" s="445"/>
      <c r="BJ490" s="443"/>
      <c r="BK490" s="773"/>
      <c r="BL490" s="446"/>
      <c r="BM490" s="470"/>
      <c r="BN490" s="652"/>
      <c r="BO490" s="665"/>
      <c r="BP490" s="652"/>
      <c r="BQ490" s="652"/>
      <c r="BR490" s="652"/>
      <c r="BS490" s="665"/>
      <c r="BT490" s="652"/>
      <c r="BU490" s="652"/>
      <c r="BV490" s="652"/>
      <c r="BW490" s="665"/>
      <c r="BX490" s="652"/>
      <c r="BY490" s="652"/>
      <c r="BZ490" s="652"/>
      <c r="CA490" s="665"/>
      <c r="CB490" s="652"/>
      <c r="CC490" s="652"/>
      <c r="CD490" s="652"/>
      <c r="CE490" s="665"/>
      <c r="CF490" s="652"/>
      <c r="CG490" s="652"/>
      <c r="CH490" s="652"/>
      <c r="CI490" s="665"/>
      <c r="CJ490" s="652"/>
      <c r="CK490" s="652"/>
      <c r="CL490" s="652"/>
      <c r="CM490" s="665"/>
      <c r="CN490" s="652"/>
      <c r="CO490" s="652"/>
      <c r="CP490" s="652"/>
      <c r="CQ490" s="665"/>
      <c r="CR490" s="652"/>
      <c r="CS490" s="652"/>
      <c r="CT490" s="661"/>
      <c r="CU490" s="470"/>
      <c r="CV490" s="470"/>
      <c r="CW490" s="470"/>
      <c r="CX490" s="470"/>
      <c r="CY490" s="470"/>
      <c r="CZ490" s="470"/>
      <c r="DA490" s="470"/>
      <c r="DB490" s="470"/>
      <c r="DC490" s="470"/>
      <c r="DD490" s="470"/>
      <c r="DE490" s="470"/>
      <c r="DF490" s="470"/>
    </row>
    <row r="491" spans="1:110" s="471" customFormat="1" x14ac:dyDescent="0.2">
      <c r="A491" s="542"/>
      <c r="B491" s="469"/>
      <c r="D491" s="466"/>
      <c r="E491" s="466"/>
      <c r="F491" s="466"/>
      <c r="G491" s="634"/>
      <c r="H491" s="466"/>
      <c r="I491" s="791"/>
      <c r="J491" s="791"/>
      <c r="K491" s="466"/>
      <c r="L491" s="466"/>
      <c r="M491" s="466"/>
      <c r="N491" s="466"/>
      <c r="O491" s="466"/>
      <c r="P491" s="466"/>
      <c r="Q491" s="533"/>
      <c r="R491" s="542"/>
      <c r="AS491" s="443"/>
      <c r="BF491" s="444"/>
      <c r="BG491" s="444"/>
      <c r="BH491" s="445"/>
      <c r="BI491" s="445"/>
      <c r="BJ491" s="443"/>
      <c r="BK491" s="773"/>
      <c r="BL491" s="446"/>
      <c r="BM491" s="470"/>
      <c r="BN491" s="652"/>
      <c r="BO491" s="665"/>
      <c r="BP491" s="652"/>
      <c r="BQ491" s="652"/>
      <c r="BR491" s="652"/>
      <c r="BS491" s="665"/>
      <c r="BT491" s="652"/>
      <c r="BU491" s="652"/>
      <c r="BV491" s="652"/>
      <c r="BW491" s="665"/>
      <c r="BX491" s="652"/>
      <c r="BY491" s="652"/>
      <c r="BZ491" s="652"/>
      <c r="CA491" s="665"/>
      <c r="CB491" s="652"/>
      <c r="CC491" s="652"/>
      <c r="CD491" s="652"/>
      <c r="CE491" s="665"/>
      <c r="CF491" s="652"/>
      <c r="CG491" s="652"/>
      <c r="CH491" s="652"/>
      <c r="CI491" s="665"/>
      <c r="CJ491" s="652"/>
      <c r="CK491" s="652"/>
      <c r="CL491" s="652"/>
      <c r="CM491" s="665"/>
      <c r="CN491" s="652"/>
      <c r="CO491" s="652"/>
      <c r="CP491" s="652"/>
      <c r="CQ491" s="665"/>
      <c r="CR491" s="652"/>
      <c r="CS491" s="652"/>
      <c r="CT491" s="661"/>
      <c r="CU491" s="470"/>
      <c r="CV491" s="470"/>
      <c r="CW491" s="470"/>
      <c r="CX491" s="470"/>
      <c r="CY491" s="470"/>
      <c r="CZ491" s="470"/>
      <c r="DA491" s="470"/>
      <c r="DB491" s="470"/>
      <c r="DC491" s="470"/>
      <c r="DD491" s="470"/>
      <c r="DE491" s="470"/>
      <c r="DF491" s="470"/>
    </row>
    <row r="492" spans="1:110" s="471" customFormat="1" x14ac:dyDescent="0.2">
      <c r="A492" s="542"/>
      <c r="B492" s="469"/>
      <c r="D492" s="466"/>
      <c r="E492" s="466"/>
      <c r="F492" s="466"/>
      <c r="G492" s="634"/>
      <c r="H492" s="466"/>
      <c r="I492" s="791"/>
      <c r="J492" s="791"/>
      <c r="K492" s="466"/>
      <c r="L492" s="466"/>
      <c r="M492" s="466"/>
      <c r="N492" s="466"/>
      <c r="O492" s="466"/>
      <c r="P492" s="466"/>
      <c r="Q492" s="533"/>
      <c r="R492" s="542"/>
      <c r="AS492" s="443"/>
      <c r="BF492" s="444"/>
      <c r="BG492" s="444"/>
      <c r="BH492" s="445"/>
      <c r="BI492" s="445"/>
      <c r="BJ492" s="443"/>
      <c r="BK492" s="773"/>
      <c r="BL492" s="446"/>
      <c r="BM492" s="470"/>
      <c r="BN492" s="652"/>
      <c r="BO492" s="665"/>
      <c r="BP492" s="652"/>
      <c r="BQ492" s="652"/>
      <c r="BR492" s="652"/>
      <c r="BS492" s="665"/>
      <c r="BT492" s="652"/>
      <c r="BU492" s="652"/>
      <c r="BV492" s="652"/>
      <c r="BW492" s="665"/>
      <c r="BX492" s="652"/>
      <c r="BY492" s="652"/>
      <c r="BZ492" s="652"/>
      <c r="CA492" s="665"/>
      <c r="CB492" s="652"/>
      <c r="CC492" s="652"/>
      <c r="CD492" s="652"/>
      <c r="CE492" s="665"/>
      <c r="CF492" s="652"/>
      <c r="CG492" s="652"/>
      <c r="CH492" s="652"/>
      <c r="CI492" s="665"/>
      <c r="CJ492" s="652"/>
      <c r="CK492" s="652"/>
      <c r="CL492" s="652"/>
      <c r="CM492" s="665"/>
      <c r="CN492" s="652"/>
      <c r="CO492" s="652"/>
      <c r="CP492" s="652"/>
      <c r="CQ492" s="665"/>
      <c r="CR492" s="652"/>
      <c r="CS492" s="652"/>
      <c r="CT492" s="661"/>
      <c r="CU492" s="470"/>
      <c r="CV492" s="470"/>
      <c r="CW492" s="470"/>
      <c r="CX492" s="470"/>
      <c r="CY492" s="470"/>
      <c r="CZ492" s="470"/>
      <c r="DA492" s="470"/>
      <c r="DB492" s="470"/>
      <c r="DC492" s="470"/>
      <c r="DD492" s="470"/>
      <c r="DE492" s="470"/>
      <c r="DF492" s="470"/>
    </row>
    <row r="493" spans="1:110" s="471" customFormat="1" x14ac:dyDescent="0.2">
      <c r="A493" s="542"/>
      <c r="B493" s="469"/>
      <c r="D493" s="466"/>
      <c r="E493" s="466"/>
      <c r="F493" s="466"/>
      <c r="G493" s="634"/>
      <c r="H493" s="466"/>
      <c r="I493" s="791"/>
      <c r="J493" s="791"/>
      <c r="K493" s="466"/>
      <c r="L493" s="466"/>
      <c r="M493" s="466"/>
      <c r="N493" s="466"/>
      <c r="O493" s="466"/>
      <c r="P493" s="466"/>
      <c r="Q493" s="533"/>
      <c r="R493" s="542"/>
      <c r="AS493" s="443"/>
      <c r="BF493" s="444"/>
      <c r="BG493" s="444"/>
      <c r="BH493" s="445"/>
      <c r="BI493" s="445"/>
      <c r="BJ493" s="443"/>
      <c r="BK493" s="773"/>
      <c r="BL493" s="446"/>
      <c r="BM493" s="470"/>
      <c r="BN493" s="652"/>
      <c r="BO493" s="665"/>
      <c r="BP493" s="652"/>
      <c r="BQ493" s="652"/>
      <c r="BR493" s="652"/>
      <c r="BS493" s="665"/>
      <c r="BT493" s="652"/>
      <c r="BU493" s="652"/>
      <c r="BV493" s="652"/>
      <c r="BW493" s="665"/>
      <c r="BX493" s="652"/>
      <c r="BY493" s="652"/>
      <c r="BZ493" s="652"/>
      <c r="CA493" s="665"/>
      <c r="CB493" s="652"/>
      <c r="CC493" s="652"/>
      <c r="CD493" s="652"/>
      <c r="CE493" s="665"/>
      <c r="CF493" s="652"/>
      <c r="CG493" s="652"/>
      <c r="CH493" s="652"/>
      <c r="CI493" s="665"/>
      <c r="CJ493" s="652"/>
      <c r="CK493" s="652"/>
      <c r="CL493" s="652"/>
      <c r="CM493" s="665"/>
      <c r="CN493" s="652"/>
      <c r="CO493" s="652"/>
      <c r="CP493" s="652"/>
      <c r="CQ493" s="665"/>
      <c r="CR493" s="652"/>
      <c r="CS493" s="652"/>
      <c r="CT493" s="661"/>
      <c r="CU493" s="470"/>
      <c r="CV493" s="470"/>
      <c r="CW493" s="470"/>
      <c r="CX493" s="470"/>
      <c r="CY493" s="470"/>
      <c r="CZ493" s="470"/>
      <c r="DA493" s="470"/>
      <c r="DB493" s="470"/>
      <c r="DC493" s="470"/>
      <c r="DD493" s="470"/>
      <c r="DE493" s="470"/>
      <c r="DF493" s="470"/>
    </row>
    <row r="494" spans="1:110" s="471" customFormat="1" x14ac:dyDescent="0.2">
      <c r="A494" s="542"/>
      <c r="B494" s="469"/>
      <c r="D494" s="466"/>
      <c r="E494" s="466"/>
      <c r="F494" s="466"/>
      <c r="G494" s="634"/>
      <c r="H494" s="466"/>
      <c r="I494" s="791"/>
      <c r="J494" s="791"/>
      <c r="K494" s="466"/>
      <c r="L494" s="466"/>
      <c r="M494" s="466"/>
      <c r="N494" s="466"/>
      <c r="O494" s="466"/>
      <c r="P494" s="466"/>
      <c r="Q494" s="533"/>
      <c r="R494" s="542"/>
      <c r="AS494" s="443"/>
      <c r="BF494" s="444"/>
      <c r="BG494" s="444"/>
      <c r="BH494" s="445"/>
      <c r="BI494" s="445"/>
      <c r="BJ494" s="443"/>
      <c r="BK494" s="773"/>
      <c r="BL494" s="446"/>
      <c r="BM494" s="470"/>
      <c r="BN494" s="652"/>
      <c r="BO494" s="665"/>
      <c r="BP494" s="652"/>
      <c r="BQ494" s="652"/>
      <c r="BR494" s="652"/>
      <c r="BS494" s="665"/>
      <c r="BT494" s="652"/>
      <c r="BU494" s="652"/>
      <c r="BV494" s="652"/>
      <c r="BW494" s="665"/>
      <c r="BX494" s="652"/>
      <c r="BY494" s="652"/>
      <c r="BZ494" s="652"/>
      <c r="CA494" s="665"/>
      <c r="CB494" s="652"/>
      <c r="CC494" s="652"/>
      <c r="CD494" s="652"/>
      <c r="CE494" s="665"/>
      <c r="CF494" s="652"/>
      <c r="CG494" s="652"/>
      <c r="CH494" s="652"/>
      <c r="CI494" s="665"/>
      <c r="CJ494" s="652"/>
      <c r="CK494" s="652"/>
      <c r="CL494" s="652"/>
      <c r="CM494" s="665"/>
      <c r="CN494" s="652"/>
      <c r="CO494" s="652"/>
      <c r="CP494" s="652"/>
      <c r="CQ494" s="665"/>
      <c r="CR494" s="652"/>
      <c r="CS494" s="652"/>
      <c r="CT494" s="661"/>
      <c r="CU494" s="470"/>
      <c r="CV494" s="470"/>
      <c r="CW494" s="470"/>
      <c r="CX494" s="470"/>
      <c r="CY494" s="470"/>
      <c r="CZ494" s="470"/>
      <c r="DA494" s="470"/>
      <c r="DB494" s="470"/>
      <c r="DC494" s="470"/>
      <c r="DD494" s="470"/>
      <c r="DE494" s="470"/>
      <c r="DF494" s="470"/>
    </row>
    <row r="495" spans="1:110" s="471" customFormat="1" x14ac:dyDescent="0.2">
      <c r="A495" s="542"/>
      <c r="B495" s="469"/>
      <c r="D495" s="466"/>
      <c r="E495" s="466"/>
      <c r="F495" s="466"/>
      <c r="G495" s="634"/>
      <c r="H495" s="466"/>
      <c r="I495" s="791"/>
      <c r="J495" s="791"/>
      <c r="K495" s="466"/>
      <c r="L495" s="466"/>
      <c r="M495" s="466"/>
      <c r="N495" s="466"/>
      <c r="O495" s="466"/>
      <c r="P495" s="466"/>
      <c r="Q495" s="533"/>
      <c r="R495" s="542"/>
      <c r="AS495" s="443"/>
      <c r="BF495" s="444"/>
      <c r="BG495" s="444"/>
      <c r="BH495" s="445"/>
      <c r="BI495" s="445"/>
      <c r="BJ495" s="443"/>
      <c r="BK495" s="773"/>
      <c r="BL495" s="446"/>
      <c r="BM495" s="470"/>
      <c r="BN495" s="652"/>
      <c r="BO495" s="665"/>
      <c r="BP495" s="652"/>
      <c r="BQ495" s="652"/>
      <c r="BR495" s="652"/>
      <c r="BS495" s="665"/>
      <c r="BT495" s="652"/>
      <c r="BU495" s="652"/>
      <c r="BV495" s="652"/>
      <c r="BW495" s="665"/>
      <c r="BX495" s="652"/>
      <c r="BY495" s="652"/>
      <c r="BZ495" s="652"/>
      <c r="CA495" s="665"/>
      <c r="CB495" s="652"/>
      <c r="CC495" s="652"/>
      <c r="CD495" s="652"/>
      <c r="CE495" s="665"/>
      <c r="CF495" s="652"/>
      <c r="CG495" s="652"/>
      <c r="CH495" s="652"/>
      <c r="CI495" s="665"/>
      <c r="CJ495" s="652"/>
      <c r="CK495" s="652"/>
      <c r="CL495" s="652"/>
      <c r="CM495" s="665"/>
      <c r="CN495" s="652"/>
      <c r="CO495" s="652"/>
      <c r="CP495" s="652"/>
      <c r="CQ495" s="665"/>
      <c r="CR495" s="652"/>
      <c r="CS495" s="652"/>
      <c r="CT495" s="661"/>
      <c r="CU495" s="470"/>
      <c r="CV495" s="470"/>
      <c r="CW495" s="470"/>
      <c r="CX495" s="470"/>
      <c r="CY495" s="470"/>
      <c r="CZ495" s="470"/>
      <c r="DA495" s="470"/>
      <c r="DB495" s="470"/>
      <c r="DC495" s="470"/>
      <c r="DD495" s="470"/>
      <c r="DE495" s="470"/>
      <c r="DF495" s="470"/>
    </row>
    <row r="496" spans="1:110" s="471" customFormat="1" x14ac:dyDescent="0.2">
      <c r="A496" s="542"/>
      <c r="B496" s="469"/>
      <c r="D496" s="466"/>
      <c r="E496" s="466"/>
      <c r="F496" s="466"/>
      <c r="G496" s="634"/>
      <c r="H496" s="466"/>
      <c r="I496" s="791"/>
      <c r="J496" s="791"/>
      <c r="K496" s="466"/>
      <c r="L496" s="466"/>
      <c r="M496" s="466"/>
      <c r="N496" s="466"/>
      <c r="O496" s="466"/>
      <c r="P496" s="466"/>
      <c r="Q496" s="533"/>
      <c r="R496" s="542"/>
      <c r="AS496" s="443"/>
      <c r="BF496" s="444"/>
      <c r="BG496" s="444"/>
      <c r="BH496" s="445"/>
      <c r="BI496" s="445"/>
      <c r="BJ496" s="443"/>
      <c r="BK496" s="773"/>
      <c r="BL496" s="446"/>
      <c r="BM496" s="470"/>
      <c r="BN496" s="652"/>
      <c r="BO496" s="665"/>
      <c r="BP496" s="652"/>
      <c r="BQ496" s="652"/>
      <c r="BR496" s="652"/>
      <c r="BS496" s="665"/>
      <c r="BT496" s="652"/>
      <c r="BU496" s="652"/>
      <c r="BV496" s="652"/>
      <c r="BW496" s="665"/>
      <c r="BX496" s="652"/>
      <c r="BY496" s="652"/>
      <c r="BZ496" s="652"/>
      <c r="CA496" s="665"/>
      <c r="CB496" s="652"/>
      <c r="CC496" s="652"/>
      <c r="CD496" s="652"/>
      <c r="CE496" s="665"/>
      <c r="CF496" s="652"/>
      <c r="CG496" s="652"/>
      <c r="CH496" s="652"/>
      <c r="CI496" s="665"/>
      <c r="CJ496" s="652"/>
      <c r="CK496" s="652"/>
      <c r="CL496" s="652"/>
      <c r="CM496" s="665"/>
      <c r="CN496" s="652"/>
      <c r="CO496" s="652"/>
      <c r="CP496" s="652"/>
      <c r="CQ496" s="665"/>
      <c r="CR496" s="652"/>
      <c r="CS496" s="652"/>
      <c r="CT496" s="661"/>
      <c r="CU496" s="470"/>
      <c r="CV496" s="470"/>
      <c r="CW496" s="470"/>
      <c r="CX496" s="470"/>
      <c r="CY496" s="470"/>
      <c r="CZ496" s="470"/>
      <c r="DA496" s="470"/>
      <c r="DB496" s="470"/>
      <c r="DC496" s="470"/>
      <c r="DD496" s="470"/>
      <c r="DE496" s="470"/>
      <c r="DF496" s="470"/>
    </row>
    <row r="497" spans="1:110" s="471" customFormat="1" x14ac:dyDescent="0.2">
      <c r="A497" s="542"/>
      <c r="B497" s="469"/>
      <c r="D497" s="466"/>
      <c r="E497" s="466"/>
      <c r="F497" s="466"/>
      <c r="G497" s="634"/>
      <c r="H497" s="466"/>
      <c r="I497" s="791"/>
      <c r="J497" s="791"/>
      <c r="K497" s="466"/>
      <c r="L497" s="466"/>
      <c r="M497" s="466"/>
      <c r="N497" s="466"/>
      <c r="O497" s="466"/>
      <c r="P497" s="466"/>
      <c r="Q497" s="533"/>
      <c r="R497" s="542"/>
      <c r="AS497" s="443"/>
      <c r="BF497" s="444"/>
      <c r="BG497" s="444"/>
      <c r="BH497" s="445"/>
      <c r="BI497" s="445"/>
      <c r="BJ497" s="443"/>
      <c r="BK497" s="773"/>
      <c r="BL497" s="446"/>
      <c r="BM497" s="470"/>
      <c r="BN497" s="652"/>
      <c r="BO497" s="665"/>
      <c r="BP497" s="652"/>
      <c r="BQ497" s="652"/>
      <c r="BR497" s="652"/>
      <c r="BS497" s="665"/>
      <c r="BT497" s="652"/>
      <c r="BU497" s="652"/>
      <c r="BV497" s="652"/>
      <c r="BW497" s="665"/>
      <c r="BX497" s="652"/>
      <c r="BY497" s="652"/>
      <c r="BZ497" s="652"/>
      <c r="CA497" s="665"/>
      <c r="CB497" s="652"/>
      <c r="CC497" s="652"/>
      <c r="CD497" s="652"/>
      <c r="CE497" s="665"/>
      <c r="CF497" s="652"/>
      <c r="CG497" s="652"/>
      <c r="CH497" s="652"/>
      <c r="CI497" s="665"/>
      <c r="CJ497" s="652"/>
      <c r="CK497" s="652"/>
      <c r="CL497" s="652"/>
      <c r="CM497" s="665"/>
      <c r="CN497" s="652"/>
      <c r="CO497" s="652"/>
      <c r="CP497" s="652"/>
      <c r="CQ497" s="665"/>
      <c r="CR497" s="652"/>
      <c r="CS497" s="652"/>
      <c r="CT497" s="661"/>
      <c r="CU497" s="470"/>
      <c r="CV497" s="470"/>
      <c r="CW497" s="470"/>
      <c r="CX497" s="470"/>
      <c r="CY497" s="470"/>
      <c r="CZ497" s="470"/>
      <c r="DA497" s="470"/>
      <c r="DB497" s="470"/>
      <c r="DC497" s="470"/>
      <c r="DD497" s="470"/>
      <c r="DE497" s="470"/>
      <c r="DF497" s="470"/>
    </row>
    <row r="498" spans="1:110" s="471" customFormat="1" x14ac:dyDescent="0.2">
      <c r="A498" s="542"/>
      <c r="B498" s="469"/>
      <c r="D498" s="466"/>
      <c r="E498" s="466"/>
      <c r="F498" s="466"/>
      <c r="G498" s="634"/>
      <c r="H498" s="466"/>
      <c r="I498" s="791"/>
      <c r="J498" s="791"/>
      <c r="K498" s="466"/>
      <c r="L498" s="466"/>
      <c r="M498" s="466"/>
      <c r="N498" s="466"/>
      <c r="O498" s="466"/>
      <c r="P498" s="466"/>
      <c r="Q498" s="533"/>
      <c r="R498" s="542"/>
      <c r="AS498" s="443"/>
      <c r="BF498" s="444"/>
      <c r="BG498" s="444"/>
      <c r="BH498" s="445"/>
      <c r="BI498" s="445"/>
      <c r="BJ498" s="443"/>
      <c r="BK498" s="773"/>
      <c r="BL498" s="446"/>
      <c r="BM498" s="470"/>
      <c r="BN498" s="652"/>
      <c r="BO498" s="665"/>
      <c r="BP498" s="652"/>
      <c r="BQ498" s="652"/>
      <c r="BR498" s="652"/>
      <c r="BS498" s="665"/>
      <c r="BT498" s="652"/>
      <c r="BU498" s="652"/>
      <c r="BV498" s="652"/>
      <c r="BW498" s="665"/>
      <c r="BX498" s="652"/>
      <c r="BY498" s="652"/>
      <c r="BZ498" s="652"/>
      <c r="CA498" s="665"/>
      <c r="CB498" s="652"/>
      <c r="CC498" s="652"/>
      <c r="CD498" s="652"/>
      <c r="CE498" s="665"/>
      <c r="CF498" s="652"/>
      <c r="CG498" s="652"/>
      <c r="CH498" s="652"/>
      <c r="CI498" s="665"/>
      <c r="CJ498" s="652"/>
      <c r="CK498" s="652"/>
      <c r="CL498" s="652"/>
      <c r="CM498" s="665"/>
      <c r="CN498" s="652"/>
      <c r="CO498" s="652"/>
      <c r="CP498" s="652"/>
      <c r="CQ498" s="665"/>
      <c r="CR498" s="652"/>
      <c r="CS498" s="652"/>
      <c r="CT498" s="661"/>
      <c r="CU498" s="470"/>
      <c r="CV498" s="470"/>
      <c r="CW498" s="470"/>
      <c r="CX498" s="470"/>
      <c r="CY498" s="470"/>
      <c r="CZ498" s="470"/>
      <c r="DA498" s="470"/>
      <c r="DB498" s="470"/>
      <c r="DC498" s="470"/>
      <c r="DD498" s="470"/>
      <c r="DE498" s="470"/>
      <c r="DF498" s="470"/>
    </row>
    <row r="499" spans="1:110" s="471" customFormat="1" x14ac:dyDescent="0.2">
      <c r="A499" s="542"/>
      <c r="B499" s="469"/>
      <c r="D499" s="466"/>
      <c r="E499" s="466"/>
      <c r="F499" s="466"/>
      <c r="G499" s="634"/>
      <c r="H499" s="466"/>
      <c r="I499" s="791"/>
      <c r="J499" s="791"/>
      <c r="K499" s="466"/>
      <c r="L499" s="466"/>
      <c r="M499" s="466"/>
      <c r="N499" s="466"/>
      <c r="O499" s="466"/>
      <c r="P499" s="466"/>
      <c r="Q499" s="533"/>
      <c r="R499" s="542"/>
      <c r="AS499" s="443"/>
      <c r="BF499" s="444"/>
      <c r="BG499" s="444"/>
      <c r="BH499" s="445"/>
      <c r="BI499" s="445"/>
      <c r="BJ499" s="443"/>
      <c r="BK499" s="773"/>
      <c r="BL499" s="446"/>
      <c r="BM499" s="470"/>
      <c r="BN499" s="652"/>
      <c r="BO499" s="665"/>
      <c r="BP499" s="652"/>
      <c r="BQ499" s="652"/>
      <c r="BR499" s="652"/>
      <c r="BS499" s="665"/>
      <c r="BT499" s="652"/>
      <c r="BU499" s="652"/>
      <c r="BV499" s="652"/>
      <c r="BW499" s="665"/>
      <c r="BX499" s="652"/>
      <c r="BY499" s="652"/>
      <c r="BZ499" s="652"/>
      <c r="CA499" s="665"/>
      <c r="CB499" s="652"/>
      <c r="CC499" s="652"/>
      <c r="CD499" s="652"/>
      <c r="CE499" s="665"/>
      <c r="CF499" s="652"/>
      <c r="CG499" s="652"/>
      <c r="CH499" s="652"/>
      <c r="CI499" s="665"/>
      <c r="CJ499" s="652"/>
      <c r="CK499" s="652"/>
      <c r="CL499" s="652"/>
      <c r="CM499" s="665"/>
      <c r="CN499" s="652"/>
      <c r="CO499" s="652"/>
      <c r="CP499" s="652"/>
      <c r="CQ499" s="665"/>
      <c r="CR499" s="652"/>
      <c r="CS499" s="652"/>
      <c r="CT499" s="661"/>
      <c r="CU499" s="470"/>
      <c r="CV499" s="470"/>
      <c r="CW499" s="470"/>
      <c r="CX499" s="470"/>
      <c r="CY499" s="470"/>
      <c r="CZ499" s="470"/>
      <c r="DA499" s="470"/>
      <c r="DB499" s="470"/>
      <c r="DC499" s="470"/>
      <c r="DD499" s="470"/>
      <c r="DE499" s="470"/>
      <c r="DF499" s="470"/>
    </row>
    <row r="500" spans="1:110" s="471" customFormat="1" x14ac:dyDescent="0.2">
      <c r="A500" s="542"/>
      <c r="B500" s="469"/>
      <c r="D500" s="466"/>
      <c r="E500" s="466"/>
      <c r="F500" s="466"/>
      <c r="G500" s="634"/>
      <c r="H500" s="466"/>
      <c r="I500" s="791"/>
      <c r="J500" s="791"/>
      <c r="K500" s="466"/>
      <c r="L500" s="466"/>
      <c r="M500" s="466"/>
      <c r="N500" s="466"/>
      <c r="O500" s="466"/>
      <c r="P500" s="466"/>
      <c r="Q500" s="533"/>
      <c r="R500" s="542"/>
      <c r="AS500" s="443"/>
      <c r="BF500" s="444"/>
      <c r="BG500" s="444"/>
      <c r="BH500" s="445"/>
      <c r="BI500" s="445"/>
      <c r="BJ500" s="443"/>
      <c r="BK500" s="773"/>
      <c r="BL500" s="446"/>
      <c r="BM500" s="470"/>
      <c r="BN500" s="652"/>
      <c r="BO500" s="665"/>
      <c r="BP500" s="652"/>
      <c r="BQ500" s="652"/>
      <c r="BR500" s="652"/>
      <c r="BS500" s="665"/>
      <c r="BT500" s="652"/>
      <c r="BU500" s="652"/>
      <c r="BV500" s="652"/>
      <c r="BW500" s="665"/>
      <c r="BX500" s="652"/>
      <c r="BY500" s="652"/>
      <c r="BZ500" s="652"/>
      <c r="CA500" s="665"/>
      <c r="CB500" s="652"/>
      <c r="CC500" s="652"/>
      <c r="CD500" s="652"/>
      <c r="CE500" s="665"/>
      <c r="CF500" s="652"/>
      <c r="CG500" s="652"/>
      <c r="CH500" s="652"/>
      <c r="CI500" s="665"/>
      <c r="CJ500" s="652"/>
      <c r="CK500" s="652"/>
      <c r="CL500" s="652"/>
      <c r="CM500" s="665"/>
      <c r="CN500" s="652"/>
      <c r="CO500" s="652"/>
      <c r="CP500" s="652"/>
      <c r="CQ500" s="665"/>
      <c r="CR500" s="652"/>
      <c r="CS500" s="652"/>
      <c r="CT500" s="661"/>
      <c r="CU500" s="470"/>
      <c r="CV500" s="470"/>
      <c r="CW500" s="470"/>
      <c r="CX500" s="470"/>
      <c r="CY500" s="470"/>
      <c r="CZ500" s="470"/>
      <c r="DA500" s="470"/>
      <c r="DB500" s="470"/>
      <c r="DC500" s="470"/>
      <c r="DD500" s="470"/>
      <c r="DE500" s="470"/>
      <c r="DF500" s="470"/>
    </row>
    <row r="501" spans="1:110" s="471" customFormat="1" x14ac:dyDescent="0.2">
      <c r="A501" s="542"/>
      <c r="B501" s="469"/>
      <c r="D501" s="466"/>
      <c r="E501" s="466"/>
      <c r="F501" s="466"/>
      <c r="G501" s="634"/>
      <c r="H501" s="466"/>
      <c r="I501" s="791"/>
      <c r="J501" s="791"/>
      <c r="K501" s="466"/>
      <c r="L501" s="466"/>
      <c r="M501" s="466"/>
      <c r="N501" s="466"/>
      <c r="O501" s="466"/>
      <c r="P501" s="466"/>
      <c r="Q501" s="533"/>
      <c r="R501" s="542"/>
      <c r="AS501" s="443"/>
      <c r="BF501" s="444"/>
      <c r="BG501" s="444"/>
      <c r="BH501" s="445"/>
      <c r="BI501" s="445"/>
      <c r="BJ501" s="443"/>
      <c r="BK501" s="773"/>
      <c r="BL501" s="446"/>
      <c r="BM501" s="470"/>
      <c r="BN501" s="652"/>
      <c r="BO501" s="665"/>
      <c r="BP501" s="652"/>
      <c r="BQ501" s="652"/>
      <c r="BR501" s="652"/>
      <c r="BS501" s="665"/>
      <c r="BT501" s="652"/>
      <c r="BU501" s="652"/>
      <c r="BV501" s="652"/>
      <c r="BW501" s="665"/>
      <c r="BX501" s="652"/>
      <c r="BY501" s="652"/>
      <c r="BZ501" s="652"/>
      <c r="CA501" s="665"/>
      <c r="CB501" s="652"/>
      <c r="CC501" s="652"/>
      <c r="CD501" s="652"/>
      <c r="CE501" s="665"/>
      <c r="CF501" s="652"/>
      <c r="CG501" s="652"/>
      <c r="CH501" s="652"/>
      <c r="CI501" s="665"/>
      <c r="CJ501" s="652"/>
      <c r="CK501" s="652"/>
      <c r="CL501" s="652"/>
      <c r="CM501" s="665"/>
      <c r="CN501" s="652"/>
      <c r="CO501" s="652"/>
      <c r="CP501" s="652"/>
      <c r="CQ501" s="665"/>
      <c r="CR501" s="652"/>
      <c r="CS501" s="652"/>
      <c r="CT501" s="661"/>
      <c r="CU501" s="470"/>
      <c r="CV501" s="470"/>
      <c r="CW501" s="470"/>
      <c r="CX501" s="470"/>
      <c r="CY501" s="470"/>
      <c r="CZ501" s="470"/>
      <c r="DA501" s="470"/>
      <c r="DB501" s="470"/>
      <c r="DC501" s="470"/>
      <c r="DD501" s="470"/>
      <c r="DE501" s="470"/>
      <c r="DF501" s="470"/>
    </row>
    <row r="502" spans="1:110" s="471" customFormat="1" x14ac:dyDescent="0.2">
      <c r="A502" s="542"/>
      <c r="B502" s="469"/>
      <c r="D502" s="466"/>
      <c r="E502" s="466"/>
      <c r="F502" s="466"/>
      <c r="G502" s="634"/>
      <c r="H502" s="466"/>
      <c r="I502" s="791"/>
      <c r="J502" s="791"/>
      <c r="K502" s="466"/>
      <c r="L502" s="466"/>
      <c r="M502" s="466"/>
      <c r="N502" s="466"/>
      <c r="O502" s="466"/>
      <c r="P502" s="466"/>
      <c r="Q502" s="533"/>
      <c r="R502" s="542"/>
      <c r="AS502" s="443"/>
      <c r="BF502" s="444"/>
      <c r="BG502" s="444"/>
      <c r="BH502" s="445"/>
      <c r="BI502" s="445"/>
      <c r="BJ502" s="443"/>
      <c r="BK502" s="773"/>
      <c r="BL502" s="446"/>
      <c r="BM502" s="470"/>
      <c r="BN502" s="652"/>
      <c r="BO502" s="665"/>
      <c r="BP502" s="652"/>
      <c r="BQ502" s="652"/>
      <c r="BR502" s="652"/>
      <c r="BS502" s="665"/>
      <c r="BT502" s="652"/>
      <c r="BU502" s="652"/>
      <c r="BV502" s="652"/>
      <c r="BW502" s="665"/>
      <c r="BX502" s="652"/>
      <c r="BY502" s="652"/>
      <c r="BZ502" s="652"/>
      <c r="CA502" s="665"/>
      <c r="CB502" s="652"/>
      <c r="CC502" s="652"/>
      <c r="CD502" s="652"/>
      <c r="CE502" s="665"/>
      <c r="CF502" s="652"/>
      <c r="CG502" s="652"/>
      <c r="CH502" s="652"/>
      <c r="CI502" s="665"/>
      <c r="CJ502" s="652"/>
      <c r="CK502" s="652"/>
      <c r="CL502" s="652"/>
      <c r="CM502" s="665"/>
      <c r="CN502" s="652"/>
      <c r="CO502" s="652"/>
      <c r="CP502" s="652"/>
      <c r="CQ502" s="665"/>
      <c r="CR502" s="652"/>
      <c r="CS502" s="652"/>
      <c r="CT502" s="661"/>
      <c r="CU502" s="470"/>
      <c r="CV502" s="470"/>
      <c r="CW502" s="470"/>
      <c r="CX502" s="470"/>
      <c r="CY502" s="470"/>
      <c r="CZ502" s="470"/>
      <c r="DA502" s="470"/>
      <c r="DB502" s="470"/>
      <c r="DC502" s="470"/>
      <c r="DD502" s="470"/>
      <c r="DE502" s="470"/>
      <c r="DF502" s="470"/>
    </row>
    <row r="503" spans="1:110" s="471" customFormat="1" x14ac:dyDescent="0.2">
      <c r="A503" s="542"/>
      <c r="B503" s="469"/>
      <c r="D503" s="466"/>
      <c r="E503" s="466"/>
      <c r="F503" s="466"/>
      <c r="G503" s="634"/>
      <c r="H503" s="466"/>
      <c r="I503" s="791"/>
      <c r="J503" s="791"/>
      <c r="K503" s="466"/>
      <c r="L503" s="466"/>
      <c r="M503" s="466"/>
      <c r="N503" s="466"/>
      <c r="O503" s="466"/>
      <c r="P503" s="466"/>
      <c r="Q503" s="533"/>
      <c r="R503" s="542"/>
      <c r="AS503" s="443"/>
      <c r="BF503" s="444"/>
      <c r="BG503" s="444"/>
      <c r="BH503" s="445"/>
      <c r="BI503" s="445"/>
      <c r="BJ503" s="443"/>
      <c r="BK503" s="773"/>
      <c r="BL503" s="446"/>
      <c r="BM503" s="470"/>
      <c r="BN503" s="652"/>
      <c r="BO503" s="665"/>
      <c r="BP503" s="652"/>
      <c r="BQ503" s="652"/>
      <c r="BR503" s="652"/>
      <c r="BS503" s="665"/>
      <c r="BT503" s="652"/>
      <c r="BU503" s="652"/>
      <c r="BV503" s="652"/>
      <c r="BW503" s="665"/>
      <c r="BX503" s="652"/>
      <c r="BY503" s="652"/>
      <c r="BZ503" s="652"/>
      <c r="CA503" s="665"/>
      <c r="CB503" s="652"/>
      <c r="CC503" s="652"/>
      <c r="CD503" s="652"/>
      <c r="CE503" s="665"/>
      <c r="CF503" s="652"/>
      <c r="CG503" s="652"/>
      <c r="CH503" s="652"/>
      <c r="CI503" s="665"/>
      <c r="CJ503" s="652"/>
      <c r="CK503" s="652"/>
      <c r="CL503" s="652"/>
      <c r="CM503" s="665"/>
      <c r="CN503" s="652"/>
      <c r="CO503" s="652"/>
      <c r="CP503" s="652"/>
      <c r="CQ503" s="665"/>
      <c r="CR503" s="652"/>
      <c r="CS503" s="652"/>
      <c r="CT503" s="661"/>
      <c r="CU503" s="470"/>
      <c r="CV503" s="470"/>
      <c r="CW503" s="470"/>
      <c r="CX503" s="470"/>
      <c r="CY503" s="470"/>
      <c r="CZ503" s="470"/>
      <c r="DA503" s="470"/>
      <c r="DB503" s="470"/>
      <c r="DC503" s="470"/>
      <c r="DD503" s="470"/>
      <c r="DE503" s="470"/>
      <c r="DF503" s="470"/>
    </row>
    <row r="504" spans="1:110" s="471" customFormat="1" x14ac:dyDescent="0.2">
      <c r="A504" s="542"/>
      <c r="B504" s="469"/>
      <c r="D504" s="466"/>
      <c r="E504" s="466"/>
      <c r="F504" s="466"/>
      <c r="G504" s="634"/>
      <c r="H504" s="466"/>
      <c r="I504" s="791"/>
      <c r="J504" s="791"/>
      <c r="K504" s="466"/>
      <c r="L504" s="466"/>
      <c r="M504" s="466"/>
      <c r="N504" s="466"/>
      <c r="O504" s="466"/>
      <c r="P504" s="466"/>
      <c r="Q504" s="533"/>
      <c r="R504" s="542"/>
      <c r="AS504" s="443"/>
      <c r="BF504" s="444"/>
      <c r="BG504" s="444"/>
      <c r="BH504" s="445"/>
      <c r="BI504" s="445"/>
      <c r="BJ504" s="443"/>
      <c r="BK504" s="773"/>
      <c r="BL504" s="446"/>
      <c r="BM504" s="470"/>
      <c r="BN504" s="652"/>
      <c r="BO504" s="665"/>
      <c r="BP504" s="652"/>
      <c r="BQ504" s="652"/>
      <c r="BR504" s="652"/>
      <c r="BS504" s="665"/>
      <c r="BT504" s="652"/>
      <c r="BU504" s="652"/>
      <c r="BV504" s="652"/>
      <c r="BW504" s="665"/>
      <c r="BX504" s="652"/>
      <c r="BY504" s="652"/>
      <c r="BZ504" s="652"/>
      <c r="CA504" s="665"/>
      <c r="CB504" s="652"/>
      <c r="CC504" s="652"/>
      <c r="CD504" s="652"/>
      <c r="CE504" s="665"/>
      <c r="CF504" s="652"/>
      <c r="CG504" s="652"/>
      <c r="CH504" s="652"/>
      <c r="CI504" s="665"/>
      <c r="CJ504" s="652"/>
      <c r="CK504" s="652"/>
      <c r="CL504" s="652"/>
      <c r="CM504" s="665"/>
      <c r="CN504" s="652"/>
      <c r="CO504" s="652"/>
      <c r="CP504" s="652"/>
      <c r="CQ504" s="665"/>
      <c r="CR504" s="652"/>
      <c r="CS504" s="652"/>
      <c r="CT504" s="661"/>
      <c r="CU504" s="470"/>
      <c r="CV504" s="470"/>
      <c r="CW504" s="470"/>
      <c r="CX504" s="470"/>
      <c r="CY504" s="470"/>
      <c r="CZ504" s="470"/>
      <c r="DA504" s="470"/>
      <c r="DB504" s="470"/>
      <c r="DC504" s="470"/>
      <c r="DD504" s="470"/>
      <c r="DE504" s="470"/>
      <c r="DF504" s="470"/>
    </row>
    <row r="505" spans="1:110" s="471" customFormat="1" x14ac:dyDescent="0.2">
      <c r="A505" s="542"/>
      <c r="B505" s="469"/>
      <c r="D505" s="466"/>
      <c r="E505" s="466"/>
      <c r="F505" s="466"/>
      <c r="G505" s="634"/>
      <c r="H505" s="466"/>
      <c r="I505" s="791"/>
      <c r="J505" s="791"/>
      <c r="K505" s="466"/>
      <c r="L505" s="466"/>
      <c r="M505" s="466"/>
      <c r="N505" s="466"/>
      <c r="O505" s="466"/>
      <c r="P505" s="466"/>
      <c r="Q505" s="533"/>
      <c r="R505" s="542"/>
      <c r="AS505" s="443"/>
      <c r="BF505" s="444"/>
      <c r="BG505" s="444"/>
      <c r="BH505" s="445"/>
      <c r="BI505" s="445"/>
      <c r="BJ505" s="443"/>
      <c r="BK505" s="773"/>
      <c r="BL505" s="446"/>
      <c r="BM505" s="470"/>
      <c r="BN505" s="652"/>
      <c r="BO505" s="665"/>
      <c r="BP505" s="652"/>
      <c r="BQ505" s="652"/>
      <c r="BR505" s="652"/>
      <c r="BS505" s="665"/>
      <c r="BT505" s="652"/>
      <c r="BU505" s="652"/>
      <c r="BV505" s="652"/>
      <c r="BW505" s="665"/>
      <c r="BX505" s="652"/>
      <c r="BY505" s="652"/>
      <c r="BZ505" s="652"/>
      <c r="CA505" s="665"/>
      <c r="CB505" s="652"/>
      <c r="CC505" s="652"/>
      <c r="CD505" s="652"/>
      <c r="CE505" s="665"/>
      <c r="CF505" s="652"/>
      <c r="CG505" s="652"/>
      <c r="CH505" s="652"/>
      <c r="CI505" s="665"/>
      <c r="CJ505" s="652"/>
      <c r="CK505" s="652"/>
      <c r="CL505" s="652"/>
      <c r="CM505" s="665"/>
      <c r="CN505" s="652"/>
      <c r="CO505" s="652"/>
      <c r="CP505" s="652"/>
      <c r="CQ505" s="665"/>
      <c r="CR505" s="652"/>
      <c r="CS505" s="652"/>
      <c r="CT505" s="661"/>
      <c r="CU505" s="470"/>
      <c r="CV505" s="470"/>
      <c r="CW505" s="470"/>
      <c r="CX505" s="470"/>
      <c r="CY505" s="470"/>
      <c r="CZ505" s="470"/>
      <c r="DA505" s="470"/>
      <c r="DB505" s="470"/>
      <c r="DC505" s="470"/>
      <c r="DD505" s="470"/>
      <c r="DE505" s="470"/>
      <c r="DF505" s="470"/>
    </row>
    <row r="506" spans="1:110" s="471" customFormat="1" x14ac:dyDescent="0.2">
      <c r="A506" s="542"/>
      <c r="B506" s="469"/>
      <c r="D506" s="466"/>
      <c r="E506" s="466"/>
      <c r="F506" s="466"/>
      <c r="G506" s="634"/>
      <c r="H506" s="466"/>
      <c r="I506" s="791"/>
      <c r="J506" s="791"/>
      <c r="K506" s="466"/>
      <c r="L506" s="466"/>
      <c r="M506" s="466"/>
      <c r="N506" s="466"/>
      <c r="O506" s="466"/>
      <c r="P506" s="466"/>
      <c r="Q506" s="533"/>
      <c r="R506" s="542"/>
      <c r="AS506" s="443"/>
      <c r="BF506" s="444"/>
      <c r="BG506" s="444"/>
      <c r="BH506" s="445"/>
      <c r="BI506" s="445"/>
      <c r="BJ506" s="443"/>
      <c r="BK506" s="773"/>
      <c r="BL506" s="446"/>
      <c r="BM506" s="470"/>
      <c r="BN506" s="652"/>
      <c r="BO506" s="665"/>
      <c r="BP506" s="652"/>
      <c r="BQ506" s="652"/>
      <c r="BR506" s="652"/>
      <c r="BS506" s="665"/>
      <c r="BT506" s="652"/>
      <c r="BU506" s="652"/>
      <c r="BV506" s="652"/>
      <c r="BW506" s="665"/>
      <c r="BX506" s="652"/>
      <c r="BY506" s="652"/>
      <c r="BZ506" s="652"/>
      <c r="CA506" s="665"/>
      <c r="CB506" s="652"/>
      <c r="CC506" s="652"/>
      <c r="CD506" s="652"/>
      <c r="CE506" s="665"/>
      <c r="CF506" s="652"/>
      <c r="CG506" s="652"/>
      <c r="CH506" s="652"/>
      <c r="CI506" s="665"/>
      <c r="CJ506" s="652"/>
      <c r="CK506" s="652"/>
      <c r="CL506" s="652"/>
      <c r="CM506" s="665"/>
      <c r="CN506" s="652"/>
      <c r="CO506" s="652"/>
      <c r="CP506" s="652"/>
      <c r="CQ506" s="665"/>
      <c r="CR506" s="652"/>
      <c r="CS506" s="652"/>
      <c r="CT506" s="661"/>
      <c r="CU506" s="470"/>
      <c r="CV506" s="470"/>
      <c r="CW506" s="470"/>
      <c r="CX506" s="470"/>
      <c r="CY506" s="470"/>
      <c r="CZ506" s="470"/>
      <c r="DA506" s="470"/>
      <c r="DB506" s="470"/>
      <c r="DC506" s="470"/>
      <c r="DD506" s="470"/>
      <c r="DE506" s="470"/>
      <c r="DF506" s="470"/>
    </row>
    <row r="507" spans="1:110" s="471" customFormat="1" x14ac:dyDescent="0.2">
      <c r="A507" s="542"/>
      <c r="B507" s="469"/>
      <c r="D507" s="466"/>
      <c r="E507" s="466"/>
      <c r="F507" s="466"/>
      <c r="G507" s="634"/>
      <c r="H507" s="466"/>
      <c r="I507" s="791"/>
      <c r="J507" s="791"/>
      <c r="K507" s="466"/>
      <c r="L507" s="466"/>
      <c r="M507" s="466"/>
      <c r="N507" s="466"/>
      <c r="O507" s="466"/>
      <c r="P507" s="466"/>
      <c r="Q507" s="533"/>
      <c r="R507" s="542"/>
      <c r="AS507" s="443"/>
      <c r="BF507" s="444"/>
      <c r="BG507" s="444"/>
      <c r="BH507" s="445"/>
      <c r="BI507" s="445"/>
      <c r="BJ507" s="443"/>
      <c r="BK507" s="773"/>
      <c r="BL507" s="446"/>
      <c r="BM507" s="470"/>
      <c r="BN507" s="652"/>
      <c r="BO507" s="665"/>
      <c r="BP507" s="652"/>
      <c r="BQ507" s="652"/>
      <c r="BR507" s="652"/>
      <c r="BS507" s="665"/>
      <c r="BT507" s="652"/>
      <c r="BU507" s="652"/>
      <c r="BV507" s="652"/>
      <c r="BW507" s="665"/>
      <c r="BX507" s="652"/>
      <c r="BY507" s="652"/>
      <c r="BZ507" s="652"/>
      <c r="CA507" s="665"/>
      <c r="CB507" s="652"/>
      <c r="CC507" s="652"/>
      <c r="CD507" s="652"/>
      <c r="CE507" s="665"/>
      <c r="CF507" s="652"/>
      <c r="CG507" s="652"/>
      <c r="CH507" s="652"/>
      <c r="CI507" s="665"/>
      <c r="CJ507" s="652"/>
      <c r="CK507" s="652"/>
      <c r="CL507" s="652"/>
      <c r="CM507" s="665"/>
      <c r="CN507" s="652"/>
      <c r="CO507" s="652"/>
      <c r="CP507" s="652"/>
      <c r="CQ507" s="665"/>
      <c r="CR507" s="652"/>
      <c r="CS507" s="652"/>
      <c r="CT507" s="661"/>
      <c r="CU507" s="470"/>
      <c r="CV507" s="470"/>
      <c r="CW507" s="470"/>
      <c r="CX507" s="470"/>
      <c r="CY507" s="470"/>
      <c r="CZ507" s="470"/>
      <c r="DA507" s="470"/>
      <c r="DB507" s="470"/>
      <c r="DC507" s="470"/>
      <c r="DD507" s="470"/>
      <c r="DE507" s="470"/>
      <c r="DF507" s="470"/>
    </row>
    <row r="508" spans="1:110" s="471" customFormat="1" x14ac:dyDescent="0.2">
      <c r="A508" s="542"/>
      <c r="B508" s="469"/>
      <c r="D508" s="466"/>
      <c r="E508" s="466"/>
      <c r="F508" s="466"/>
      <c r="G508" s="634"/>
      <c r="H508" s="466"/>
      <c r="I508" s="791"/>
      <c r="J508" s="791"/>
      <c r="K508" s="466"/>
      <c r="L508" s="466"/>
      <c r="M508" s="466"/>
      <c r="N508" s="466"/>
      <c r="O508" s="466"/>
      <c r="P508" s="466"/>
      <c r="Q508" s="533"/>
      <c r="R508" s="542"/>
      <c r="AS508" s="443"/>
      <c r="BF508" s="444"/>
      <c r="BG508" s="444"/>
      <c r="BH508" s="445"/>
      <c r="BI508" s="445"/>
      <c r="BJ508" s="443"/>
      <c r="BK508" s="773"/>
      <c r="BL508" s="446"/>
      <c r="BM508" s="470"/>
      <c r="BN508" s="652"/>
      <c r="BO508" s="665"/>
      <c r="BP508" s="652"/>
      <c r="BQ508" s="652"/>
      <c r="BR508" s="652"/>
      <c r="BS508" s="665"/>
      <c r="BT508" s="652"/>
      <c r="BU508" s="652"/>
      <c r="BV508" s="652"/>
      <c r="BW508" s="665"/>
      <c r="BX508" s="652"/>
      <c r="BY508" s="652"/>
      <c r="BZ508" s="652"/>
      <c r="CA508" s="665"/>
      <c r="CB508" s="652"/>
      <c r="CC508" s="652"/>
      <c r="CD508" s="652"/>
      <c r="CE508" s="665"/>
      <c r="CF508" s="652"/>
      <c r="CG508" s="652"/>
      <c r="CH508" s="652"/>
      <c r="CI508" s="665"/>
      <c r="CJ508" s="652"/>
      <c r="CK508" s="652"/>
      <c r="CL508" s="652"/>
      <c r="CM508" s="665"/>
      <c r="CN508" s="652"/>
      <c r="CO508" s="652"/>
      <c r="CP508" s="652"/>
      <c r="CQ508" s="665"/>
      <c r="CR508" s="652"/>
      <c r="CS508" s="652"/>
      <c r="CT508" s="661"/>
      <c r="CU508" s="470"/>
      <c r="CV508" s="470"/>
      <c r="CW508" s="470"/>
      <c r="CX508" s="470"/>
      <c r="CY508" s="470"/>
      <c r="CZ508" s="470"/>
      <c r="DA508" s="470"/>
      <c r="DB508" s="470"/>
      <c r="DC508" s="470"/>
      <c r="DD508" s="470"/>
      <c r="DE508" s="470"/>
      <c r="DF508" s="470"/>
    </row>
    <row r="509" spans="1:110" s="471" customFormat="1" x14ac:dyDescent="0.2">
      <c r="A509" s="542"/>
      <c r="B509" s="469"/>
      <c r="D509" s="466"/>
      <c r="E509" s="466"/>
      <c r="F509" s="466"/>
      <c r="G509" s="634"/>
      <c r="H509" s="466"/>
      <c r="I509" s="791"/>
      <c r="J509" s="791"/>
      <c r="K509" s="466"/>
      <c r="L509" s="466"/>
      <c r="M509" s="466"/>
      <c r="N509" s="466"/>
      <c r="O509" s="466"/>
      <c r="P509" s="466"/>
      <c r="Q509" s="533"/>
      <c r="R509" s="542"/>
      <c r="AS509" s="443"/>
      <c r="BF509" s="444"/>
      <c r="BG509" s="444"/>
      <c r="BH509" s="445"/>
      <c r="BI509" s="445"/>
      <c r="BJ509" s="443"/>
      <c r="BK509" s="773"/>
      <c r="BL509" s="446"/>
      <c r="BM509" s="470"/>
      <c r="BN509" s="652"/>
      <c r="BO509" s="665"/>
      <c r="BP509" s="652"/>
      <c r="BQ509" s="652"/>
      <c r="BR509" s="652"/>
      <c r="BS509" s="665"/>
      <c r="BT509" s="652"/>
      <c r="BU509" s="652"/>
      <c r="BV509" s="652"/>
      <c r="BW509" s="665"/>
      <c r="BX509" s="652"/>
      <c r="BY509" s="652"/>
      <c r="BZ509" s="652"/>
      <c r="CA509" s="665"/>
      <c r="CB509" s="652"/>
      <c r="CC509" s="652"/>
      <c r="CD509" s="652"/>
      <c r="CE509" s="665"/>
      <c r="CF509" s="652"/>
      <c r="CG509" s="652"/>
      <c r="CH509" s="652"/>
      <c r="CI509" s="665"/>
      <c r="CJ509" s="652"/>
      <c r="CK509" s="652"/>
      <c r="CL509" s="652"/>
      <c r="CM509" s="665"/>
      <c r="CN509" s="652"/>
      <c r="CO509" s="652"/>
      <c r="CP509" s="652"/>
      <c r="CQ509" s="665"/>
      <c r="CR509" s="652"/>
      <c r="CS509" s="652"/>
      <c r="CT509" s="661"/>
      <c r="CU509" s="470"/>
      <c r="CV509" s="470"/>
      <c r="CW509" s="470"/>
      <c r="CX509" s="470"/>
      <c r="CY509" s="470"/>
      <c r="CZ509" s="470"/>
      <c r="DA509" s="470"/>
      <c r="DB509" s="470"/>
      <c r="DC509" s="470"/>
      <c r="DD509" s="470"/>
      <c r="DE509" s="470"/>
      <c r="DF509" s="470"/>
    </row>
    <row r="510" spans="1:110" s="471" customFormat="1" x14ac:dyDescent="0.2">
      <c r="A510" s="542"/>
      <c r="B510" s="469"/>
      <c r="D510" s="466"/>
      <c r="E510" s="466"/>
      <c r="F510" s="466"/>
      <c r="G510" s="634"/>
      <c r="H510" s="466"/>
      <c r="I510" s="791"/>
      <c r="J510" s="791"/>
      <c r="K510" s="466"/>
      <c r="L510" s="466"/>
      <c r="M510" s="466"/>
      <c r="N510" s="466"/>
      <c r="O510" s="466"/>
      <c r="P510" s="466"/>
      <c r="Q510" s="533"/>
      <c r="R510" s="542"/>
      <c r="AS510" s="443"/>
      <c r="BF510" s="444"/>
      <c r="BG510" s="444"/>
      <c r="BH510" s="445"/>
      <c r="BI510" s="445"/>
      <c r="BJ510" s="443"/>
      <c r="BK510" s="773"/>
      <c r="BL510" s="446"/>
      <c r="BM510" s="470"/>
      <c r="BN510" s="652"/>
      <c r="BO510" s="665"/>
      <c r="BP510" s="652"/>
      <c r="BQ510" s="652"/>
      <c r="BR510" s="652"/>
      <c r="BS510" s="665"/>
      <c r="BT510" s="652"/>
      <c r="BU510" s="652"/>
      <c r="BV510" s="652"/>
      <c r="BW510" s="665"/>
      <c r="BX510" s="652"/>
      <c r="BY510" s="652"/>
      <c r="BZ510" s="652"/>
      <c r="CA510" s="665"/>
      <c r="CB510" s="652"/>
      <c r="CC510" s="652"/>
      <c r="CD510" s="652"/>
      <c r="CE510" s="665"/>
      <c r="CF510" s="652"/>
      <c r="CG510" s="652"/>
      <c r="CH510" s="652"/>
      <c r="CI510" s="665"/>
      <c r="CJ510" s="652"/>
      <c r="CK510" s="652"/>
      <c r="CL510" s="652"/>
      <c r="CM510" s="665"/>
      <c r="CN510" s="652"/>
      <c r="CO510" s="652"/>
      <c r="CP510" s="652"/>
      <c r="CQ510" s="665"/>
      <c r="CR510" s="652"/>
      <c r="CS510" s="652"/>
      <c r="CT510" s="661"/>
      <c r="CU510" s="470"/>
      <c r="CV510" s="470"/>
      <c r="CW510" s="470"/>
      <c r="CX510" s="470"/>
      <c r="CY510" s="470"/>
      <c r="CZ510" s="470"/>
      <c r="DA510" s="470"/>
      <c r="DB510" s="470"/>
      <c r="DC510" s="470"/>
      <c r="DD510" s="470"/>
      <c r="DE510" s="470"/>
      <c r="DF510" s="470"/>
    </row>
    <row r="511" spans="1:110" s="471" customFormat="1" x14ac:dyDescent="0.2">
      <c r="A511" s="542"/>
      <c r="B511" s="469"/>
      <c r="D511" s="466"/>
      <c r="E511" s="466"/>
      <c r="F511" s="466"/>
      <c r="G511" s="634"/>
      <c r="H511" s="466"/>
      <c r="I511" s="791"/>
      <c r="J511" s="791"/>
      <c r="K511" s="466"/>
      <c r="L511" s="466"/>
      <c r="M511" s="466"/>
      <c r="N511" s="466"/>
      <c r="O511" s="466"/>
      <c r="P511" s="466"/>
      <c r="Q511" s="533"/>
      <c r="R511" s="542"/>
      <c r="AS511" s="443"/>
      <c r="BF511" s="444"/>
      <c r="BG511" s="444"/>
      <c r="BH511" s="445"/>
      <c r="BI511" s="445"/>
      <c r="BJ511" s="443"/>
      <c r="BK511" s="773"/>
      <c r="BL511" s="446"/>
      <c r="BM511" s="470"/>
      <c r="BN511" s="652"/>
      <c r="BO511" s="665"/>
      <c r="BP511" s="652"/>
      <c r="BQ511" s="652"/>
      <c r="BR511" s="652"/>
      <c r="BS511" s="665"/>
      <c r="BT511" s="652"/>
      <c r="BU511" s="652"/>
      <c r="BV511" s="652"/>
      <c r="BW511" s="665"/>
      <c r="BX511" s="652"/>
      <c r="BY511" s="652"/>
      <c r="BZ511" s="652"/>
      <c r="CA511" s="665"/>
      <c r="CB511" s="652"/>
      <c r="CC511" s="652"/>
      <c r="CD511" s="652"/>
      <c r="CE511" s="665"/>
      <c r="CF511" s="652"/>
      <c r="CG511" s="652"/>
      <c r="CH511" s="652"/>
      <c r="CI511" s="665"/>
      <c r="CJ511" s="652"/>
      <c r="CK511" s="652"/>
      <c r="CL511" s="652"/>
      <c r="CM511" s="665"/>
      <c r="CN511" s="652"/>
      <c r="CO511" s="652"/>
      <c r="CP511" s="652"/>
      <c r="CQ511" s="665"/>
      <c r="CR511" s="652"/>
      <c r="CS511" s="652"/>
      <c r="CT511" s="661"/>
      <c r="CU511" s="470"/>
      <c r="CV511" s="470"/>
      <c r="CW511" s="470"/>
      <c r="CX511" s="470"/>
      <c r="CY511" s="470"/>
      <c r="CZ511" s="470"/>
      <c r="DA511" s="470"/>
      <c r="DB511" s="470"/>
      <c r="DC511" s="470"/>
      <c r="DD511" s="470"/>
      <c r="DE511" s="470"/>
      <c r="DF511" s="470"/>
    </row>
    <row r="512" spans="1:110" s="471" customFormat="1" x14ac:dyDescent="0.2">
      <c r="A512" s="542"/>
      <c r="B512" s="469"/>
      <c r="D512" s="466"/>
      <c r="E512" s="466"/>
      <c r="F512" s="466"/>
      <c r="G512" s="634"/>
      <c r="H512" s="466"/>
      <c r="I512" s="791"/>
      <c r="J512" s="791"/>
      <c r="K512" s="466"/>
      <c r="L512" s="466"/>
      <c r="M512" s="466"/>
      <c r="N512" s="466"/>
      <c r="O512" s="466"/>
      <c r="P512" s="466"/>
      <c r="Q512" s="533"/>
      <c r="R512" s="542"/>
      <c r="AS512" s="443"/>
      <c r="BF512" s="444"/>
      <c r="BG512" s="444"/>
      <c r="BH512" s="445"/>
      <c r="BI512" s="445"/>
      <c r="BJ512" s="443"/>
      <c r="BK512" s="773"/>
      <c r="BL512" s="446"/>
      <c r="BM512" s="470"/>
      <c r="BN512" s="652"/>
      <c r="BO512" s="665"/>
      <c r="BP512" s="652"/>
      <c r="BQ512" s="652"/>
      <c r="BR512" s="652"/>
      <c r="BS512" s="665"/>
      <c r="BT512" s="652"/>
      <c r="BU512" s="652"/>
      <c r="BV512" s="652"/>
      <c r="BW512" s="665"/>
      <c r="BX512" s="652"/>
      <c r="BY512" s="652"/>
      <c r="BZ512" s="652"/>
      <c r="CA512" s="665"/>
      <c r="CB512" s="652"/>
      <c r="CC512" s="652"/>
      <c r="CD512" s="652"/>
      <c r="CE512" s="665"/>
      <c r="CF512" s="652"/>
      <c r="CG512" s="652"/>
      <c r="CH512" s="652"/>
      <c r="CI512" s="665"/>
      <c r="CJ512" s="652"/>
      <c r="CK512" s="652"/>
      <c r="CL512" s="652"/>
      <c r="CM512" s="665"/>
      <c r="CN512" s="652"/>
      <c r="CO512" s="652"/>
      <c r="CP512" s="652"/>
      <c r="CQ512" s="665"/>
      <c r="CR512" s="652"/>
      <c r="CS512" s="652"/>
      <c r="CT512" s="661"/>
      <c r="CU512" s="470"/>
      <c r="CV512" s="470"/>
      <c r="CW512" s="470"/>
      <c r="CX512" s="470"/>
      <c r="CY512" s="470"/>
      <c r="CZ512" s="470"/>
      <c r="DA512" s="470"/>
      <c r="DB512" s="470"/>
      <c r="DC512" s="470"/>
      <c r="DD512" s="470"/>
      <c r="DE512" s="470"/>
      <c r="DF512" s="470"/>
    </row>
    <row r="513" spans="1:110" s="471" customFormat="1" x14ac:dyDescent="0.2">
      <c r="A513" s="542"/>
      <c r="B513" s="469"/>
      <c r="D513" s="466"/>
      <c r="E513" s="466"/>
      <c r="F513" s="466"/>
      <c r="G513" s="634"/>
      <c r="H513" s="466"/>
      <c r="I513" s="791"/>
      <c r="J513" s="791"/>
      <c r="K513" s="466"/>
      <c r="L513" s="466"/>
      <c r="M513" s="466"/>
      <c r="N513" s="466"/>
      <c r="O513" s="466"/>
      <c r="P513" s="466"/>
      <c r="Q513" s="533"/>
      <c r="R513" s="542"/>
      <c r="AS513" s="443"/>
      <c r="BF513" s="444"/>
      <c r="BG513" s="444"/>
      <c r="BH513" s="445"/>
      <c r="BI513" s="445"/>
      <c r="BJ513" s="443"/>
      <c r="BK513" s="773"/>
      <c r="BL513" s="446"/>
      <c r="BM513" s="470"/>
      <c r="BN513" s="652"/>
      <c r="BO513" s="665"/>
      <c r="BP513" s="652"/>
      <c r="BQ513" s="652"/>
      <c r="BR513" s="652"/>
      <c r="BS513" s="665"/>
      <c r="BT513" s="652"/>
      <c r="BU513" s="652"/>
      <c r="BV513" s="652"/>
      <c r="BW513" s="665"/>
      <c r="BX513" s="652"/>
      <c r="BY513" s="652"/>
      <c r="BZ513" s="652"/>
      <c r="CA513" s="665"/>
      <c r="CB513" s="652"/>
      <c r="CC513" s="652"/>
      <c r="CD513" s="652"/>
      <c r="CE513" s="665"/>
      <c r="CF513" s="652"/>
      <c r="CG513" s="652"/>
      <c r="CH513" s="652"/>
      <c r="CI513" s="665"/>
      <c r="CJ513" s="652"/>
      <c r="CK513" s="652"/>
      <c r="CL513" s="652"/>
      <c r="CM513" s="665"/>
      <c r="CN513" s="652"/>
      <c r="CO513" s="652"/>
      <c r="CP513" s="652"/>
      <c r="CQ513" s="665"/>
      <c r="CR513" s="652"/>
      <c r="CS513" s="652"/>
      <c r="CT513" s="661"/>
      <c r="CU513" s="470"/>
      <c r="CV513" s="470"/>
      <c r="CW513" s="470"/>
      <c r="CX513" s="470"/>
      <c r="CY513" s="470"/>
      <c r="CZ513" s="470"/>
      <c r="DA513" s="470"/>
      <c r="DB513" s="470"/>
      <c r="DC513" s="470"/>
      <c r="DD513" s="470"/>
      <c r="DE513" s="470"/>
      <c r="DF513" s="470"/>
    </row>
    <row r="514" spans="1:110" s="471" customFormat="1" x14ac:dyDescent="0.2">
      <c r="A514" s="542"/>
      <c r="B514" s="469"/>
      <c r="D514" s="466"/>
      <c r="E514" s="466"/>
      <c r="F514" s="466"/>
      <c r="G514" s="634"/>
      <c r="H514" s="466"/>
      <c r="I514" s="791"/>
      <c r="J514" s="791"/>
      <c r="K514" s="466"/>
      <c r="L514" s="466"/>
      <c r="M514" s="466"/>
      <c r="N514" s="466"/>
      <c r="O514" s="466"/>
      <c r="P514" s="466"/>
      <c r="Q514" s="533"/>
      <c r="R514" s="542"/>
      <c r="AS514" s="443"/>
      <c r="BF514" s="444"/>
      <c r="BG514" s="444"/>
      <c r="BH514" s="445"/>
      <c r="BI514" s="445"/>
      <c r="BJ514" s="443"/>
      <c r="BK514" s="773"/>
      <c r="BL514" s="446"/>
      <c r="BM514" s="470"/>
      <c r="BN514" s="652"/>
      <c r="BO514" s="665"/>
      <c r="BP514" s="652"/>
      <c r="BQ514" s="652"/>
      <c r="BR514" s="652"/>
      <c r="BS514" s="665"/>
      <c r="BT514" s="652"/>
      <c r="BU514" s="652"/>
      <c r="BV514" s="652"/>
      <c r="BW514" s="665"/>
      <c r="BX514" s="652"/>
      <c r="BY514" s="652"/>
      <c r="BZ514" s="652"/>
      <c r="CA514" s="665"/>
      <c r="CB514" s="652"/>
      <c r="CC514" s="652"/>
      <c r="CD514" s="652"/>
      <c r="CE514" s="665"/>
      <c r="CF514" s="652"/>
      <c r="CG514" s="652"/>
      <c r="CH514" s="652"/>
      <c r="CI514" s="665"/>
      <c r="CJ514" s="652"/>
      <c r="CK514" s="652"/>
      <c r="CL514" s="652"/>
      <c r="CM514" s="665"/>
      <c r="CN514" s="652"/>
      <c r="CO514" s="652"/>
      <c r="CP514" s="652"/>
      <c r="CQ514" s="665"/>
      <c r="CR514" s="652"/>
      <c r="CS514" s="652"/>
      <c r="CT514" s="661"/>
      <c r="CU514" s="470"/>
      <c r="CV514" s="470"/>
      <c r="CW514" s="470"/>
      <c r="CX514" s="470"/>
      <c r="CY514" s="470"/>
      <c r="CZ514" s="470"/>
      <c r="DA514" s="470"/>
      <c r="DB514" s="470"/>
      <c r="DC514" s="470"/>
      <c r="DD514" s="470"/>
      <c r="DE514" s="470"/>
      <c r="DF514" s="470"/>
    </row>
    <row r="515" spans="1:110" s="471" customFormat="1" x14ac:dyDescent="0.2">
      <c r="A515" s="542"/>
      <c r="B515" s="469"/>
      <c r="D515" s="466"/>
      <c r="E515" s="466"/>
      <c r="F515" s="466"/>
      <c r="G515" s="634"/>
      <c r="H515" s="466"/>
      <c r="I515" s="791"/>
      <c r="J515" s="791"/>
      <c r="K515" s="466"/>
      <c r="L515" s="466"/>
      <c r="M515" s="466"/>
      <c r="N515" s="466"/>
      <c r="O515" s="466"/>
      <c r="P515" s="466"/>
      <c r="Q515" s="533"/>
      <c r="R515" s="542"/>
      <c r="AS515" s="443"/>
      <c r="BF515" s="444"/>
      <c r="BG515" s="444"/>
      <c r="BH515" s="445"/>
      <c r="BI515" s="445"/>
      <c r="BJ515" s="443"/>
      <c r="BK515" s="773"/>
      <c r="BL515" s="446"/>
      <c r="BM515" s="470"/>
      <c r="BN515" s="652"/>
      <c r="BO515" s="665"/>
      <c r="BP515" s="652"/>
      <c r="BQ515" s="652"/>
      <c r="BR515" s="652"/>
      <c r="BS515" s="665"/>
      <c r="BT515" s="652"/>
      <c r="BU515" s="652"/>
      <c r="BV515" s="652"/>
      <c r="BW515" s="665"/>
      <c r="BX515" s="652"/>
      <c r="BY515" s="652"/>
      <c r="BZ515" s="652"/>
      <c r="CA515" s="665"/>
      <c r="CB515" s="652"/>
      <c r="CC515" s="652"/>
      <c r="CD515" s="652"/>
      <c r="CE515" s="665"/>
      <c r="CF515" s="652"/>
      <c r="CG515" s="652"/>
      <c r="CH515" s="652"/>
      <c r="CI515" s="665"/>
      <c r="CJ515" s="652"/>
      <c r="CK515" s="652"/>
      <c r="CL515" s="652"/>
      <c r="CM515" s="665"/>
      <c r="CN515" s="652"/>
      <c r="CO515" s="652"/>
      <c r="CP515" s="652"/>
      <c r="CQ515" s="665"/>
      <c r="CR515" s="652"/>
      <c r="CS515" s="652"/>
      <c r="CT515" s="661"/>
      <c r="CU515" s="470"/>
      <c r="CV515" s="470"/>
      <c r="CW515" s="470"/>
      <c r="CX515" s="470"/>
      <c r="CY515" s="470"/>
      <c r="CZ515" s="470"/>
      <c r="DA515" s="470"/>
      <c r="DB515" s="470"/>
      <c r="DC515" s="470"/>
      <c r="DD515" s="470"/>
      <c r="DE515" s="470"/>
      <c r="DF515" s="470"/>
    </row>
    <row r="516" spans="1:110" s="471" customFormat="1" x14ac:dyDescent="0.2">
      <c r="A516" s="542"/>
      <c r="B516" s="469"/>
      <c r="D516" s="466"/>
      <c r="E516" s="466"/>
      <c r="F516" s="466"/>
      <c r="G516" s="634"/>
      <c r="H516" s="466"/>
      <c r="I516" s="791"/>
      <c r="J516" s="791"/>
      <c r="K516" s="466"/>
      <c r="L516" s="466"/>
      <c r="M516" s="466"/>
      <c r="N516" s="466"/>
      <c r="O516" s="466"/>
      <c r="P516" s="466"/>
      <c r="Q516" s="533"/>
      <c r="R516" s="542"/>
      <c r="AS516" s="443"/>
      <c r="BF516" s="444"/>
      <c r="BG516" s="444"/>
      <c r="BH516" s="445"/>
      <c r="BI516" s="445"/>
      <c r="BJ516" s="443"/>
      <c r="BK516" s="773"/>
      <c r="BL516" s="446"/>
      <c r="BM516" s="470"/>
      <c r="BN516" s="652"/>
      <c r="BO516" s="665"/>
      <c r="BP516" s="652"/>
      <c r="BQ516" s="652"/>
      <c r="BR516" s="652"/>
      <c r="BS516" s="665"/>
      <c r="BT516" s="652"/>
      <c r="BU516" s="652"/>
      <c r="BV516" s="652"/>
      <c r="BW516" s="665"/>
      <c r="BX516" s="652"/>
      <c r="BY516" s="652"/>
      <c r="BZ516" s="652"/>
      <c r="CA516" s="665"/>
      <c r="CB516" s="652"/>
      <c r="CC516" s="652"/>
      <c r="CD516" s="652"/>
      <c r="CE516" s="665"/>
      <c r="CF516" s="652"/>
      <c r="CG516" s="652"/>
      <c r="CH516" s="652"/>
      <c r="CI516" s="665"/>
      <c r="CJ516" s="652"/>
      <c r="CK516" s="652"/>
      <c r="CL516" s="652"/>
      <c r="CM516" s="665"/>
      <c r="CN516" s="652"/>
      <c r="CO516" s="652"/>
      <c r="CP516" s="652"/>
      <c r="CQ516" s="665"/>
      <c r="CR516" s="652"/>
      <c r="CS516" s="652"/>
      <c r="CT516" s="661"/>
      <c r="CU516" s="470"/>
      <c r="CV516" s="470"/>
      <c r="CW516" s="470"/>
      <c r="CX516" s="470"/>
      <c r="CY516" s="470"/>
      <c r="CZ516" s="470"/>
      <c r="DA516" s="470"/>
      <c r="DB516" s="470"/>
      <c r="DC516" s="470"/>
      <c r="DD516" s="470"/>
      <c r="DE516" s="470"/>
      <c r="DF516" s="470"/>
    </row>
    <row r="517" spans="1:110" s="471" customFormat="1" x14ac:dyDescent="0.2">
      <c r="A517" s="542"/>
      <c r="B517" s="469"/>
      <c r="D517" s="466"/>
      <c r="E517" s="466"/>
      <c r="F517" s="466"/>
      <c r="G517" s="634"/>
      <c r="H517" s="466"/>
      <c r="I517" s="791"/>
      <c r="J517" s="791"/>
      <c r="K517" s="466"/>
      <c r="L517" s="466"/>
      <c r="M517" s="466"/>
      <c r="N517" s="466"/>
      <c r="O517" s="466"/>
      <c r="P517" s="466"/>
      <c r="Q517" s="533"/>
      <c r="R517" s="542"/>
      <c r="AS517" s="443"/>
      <c r="BF517" s="444"/>
      <c r="BG517" s="444"/>
      <c r="BH517" s="445"/>
      <c r="BI517" s="445"/>
      <c r="BJ517" s="443"/>
      <c r="BK517" s="773"/>
      <c r="BL517" s="446"/>
      <c r="BM517" s="470"/>
      <c r="BN517" s="652"/>
      <c r="BO517" s="665"/>
      <c r="BP517" s="652"/>
      <c r="BQ517" s="652"/>
      <c r="BR517" s="652"/>
      <c r="BS517" s="665"/>
      <c r="BT517" s="652"/>
      <c r="BU517" s="652"/>
      <c r="BV517" s="652"/>
      <c r="BW517" s="665"/>
      <c r="BX517" s="652"/>
      <c r="BY517" s="652"/>
      <c r="BZ517" s="652"/>
      <c r="CA517" s="665"/>
      <c r="CB517" s="652"/>
      <c r="CC517" s="652"/>
      <c r="CD517" s="652"/>
      <c r="CE517" s="665"/>
      <c r="CF517" s="652"/>
      <c r="CG517" s="652"/>
      <c r="CH517" s="652"/>
      <c r="CI517" s="665"/>
      <c r="CJ517" s="652"/>
      <c r="CK517" s="652"/>
      <c r="CL517" s="652"/>
      <c r="CM517" s="665"/>
      <c r="CN517" s="652"/>
      <c r="CO517" s="652"/>
      <c r="CP517" s="652"/>
      <c r="CQ517" s="665"/>
      <c r="CR517" s="652"/>
      <c r="CS517" s="652"/>
      <c r="CT517" s="661"/>
      <c r="CU517" s="470"/>
      <c r="CV517" s="470"/>
      <c r="CW517" s="470"/>
      <c r="CX517" s="470"/>
      <c r="CY517" s="470"/>
      <c r="CZ517" s="470"/>
      <c r="DA517" s="470"/>
      <c r="DB517" s="470"/>
      <c r="DC517" s="470"/>
      <c r="DD517" s="470"/>
      <c r="DE517" s="470"/>
      <c r="DF517" s="470"/>
    </row>
    <row r="518" spans="1:110" s="471" customFormat="1" x14ac:dyDescent="0.2">
      <c r="A518" s="542"/>
      <c r="B518" s="469"/>
      <c r="D518" s="466"/>
      <c r="E518" s="466"/>
      <c r="F518" s="466"/>
      <c r="G518" s="634"/>
      <c r="H518" s="466"/>
      <c r="I518" s="791"/>
      <c r="J518" s="791"/>
      <c r="K518" s="466"/>
      <c r="L518" s="466"/>
      <c r="M518" s="466"/>
      <c r="N518" s="466"/>
      <c r="O518" s="466"/>
      <c r="P518" s="466"/>
      <c r="Q518" s="533"/>
      <c r="R518" s="542"/>
      <c r="AS518" s="443"/>
      <c r="BF518" s="444"/>
      <c r="BG518" s="444"/>
      <c r="BH518" s="445"/>
      <c r="BI518" s="445"/>
      <c r="BJ518" s="443"/>
      <c r="BK518" s="773"/>
      <c r="BL518" s="446"/>
      <c r="BM518" s="470"/>
      <c r="BN518" s="652"/>
      <c r="BO518" s="665"/>
      <c r="BP518" s="652"/>
      <c r="BQ518" s="652"/>
      <c r="BR518" s="652"/>
      <c r="BS518" s="665"/>
      <c r="BT518" s="652"/>
      <c r="BU518" s="652"/>
      <c r="BV518" s="652"/>
      <c r="BW518" s="665"/>
      <c r="BX518" s="652"/>
      <c r="BY518" s="652"/>
      <c r="BZ518" s="652"/>
      <c r="CA518" s="665"/>
      <c r="CB518" s="652"/>
      <c r="CC518" s="652"/>
      <c r="CD518" s="652"/>
      <c r="CE518" s="665"/>
      <c r="CF518" s="652"/>
      <c r="CG518" s="652"/>
      <c r="CH518" s="652"/>
      <c r="CI518" s="665"/>
      <c r="CJ518" s="652"/>
      <c r="CK518" s="652"/>
      <c r="CL518" s="652"/>
      <c r="CM518" s="665"/>
      <c r="CN518" s="652"/>
      <c r="CO518" s="652"/>
      <c r="CP518" s="652"/>
      <c r="CQ518" s="665"/>
      <c r="CR518" s="652"/>
      <c r="CS518" s="652"/>
      <c r="CT518" s="661"/>
      <c r="CU518" s="470"/>
      <c r="CV518" s="470"/>
      <c r="CW518" s="470"/>
      <c r="CX518" s="470"/>
      <c r="CY518" s="470"/>
      <c r="CZ518" s="470"/>
      <c r="DA518" s="470"/>
      <c r="DB518" s="470"/>
      <c r="DC518" s="470"/>
      <c r="DD518" s="470"/>
      <c r="DE518" s="470"/>
      <c r="DF518" s="470"/>
    </row>
    <row r="519" spans="1:110" s="471" customFormat="1" x14ac:dyDescent="0.2">
      <c r="A519" s="542"/>
      <c r="B519" s="469"/>
      <c r="D519" s="466"/>
      <c r="E519" s="466"/>
      <c r="F519" s="466"/>
      <c r="G519" s="634"/>
      <c r="H519" s="466"/>
      <c r="I519" s="791"/>
      <c r="J519" s="791"/>
      <c r="K519" s="466"/>
      <c r="L519" s="466"/>
      <c r="M519" s="466"/>
      <c r="N519" s="466"/>
      <c r="O519" s="466"/>
      <c r="P519" s="466"/>
      <c r="Q519" s="533"/>
      <c r="R519" s="542"/>
      <c r="AS519" s="443"/>
      <c r="BF519" s="444"/>
      <c r="BG519" s="444"/>
      <c r="BH519" s="445"/>
      <c r="BI519" s="445"/>
      <c r="BJ519" s="443"/>
      <c r="BK519" s="773"/>
      <c r="BL519" s="446"/>
      <c r="BM519" s="470"/>
      <c r="BN519" s="652"/>
      <c r="BO519" s="665"/>
      <c r="BP519" s="652"/>
      <c r="BQ519" s="652"/>
      <c r="BR519" s="652"/>
      <c r="BS519" s="665"/>
      <c r="BT519" s="652"/>
      <c r="BU519" s="652"/>
      <c r="BV519" s="652"/>
      <c r="BW519" s="665"/>
      <c r="BX519" s="652"/>
      <c r="BY519" s="652"/>
      <c r="BZ519" s="652"/>
      <c r="CA519" s="665"/>
      <c r="CB519" s="652"/>
      <c r="CC519" s="652"/>
      <c r="CD519" s="652"/>
      <c r="CE519" s="665"/>
      <c r="CF519" s="652"/>
      <c r="CG519" s="652"/>
      <c r="CH519" s="652"/>
      <c r="CI519" s="665"/>
      <c r="CJ519" s="652"/>
      <c r="CK519" s="652"/>
      <c r="CL519" s="652"/>
      <c r="CM519" s="665"/>
      <c r="CN519" s="652"/>
      <c r="CO519" s="652"/>
      <c r="CP519" s="652"/>
      <c r="CQ519" s="665"/>
      <c r="CR519" s="652"/>
      <c r="CS519" s="652"/>
      <c r="CT519" s="661"/>
      <c r="CU519" s="470"/>
      <c r="CV519" s="470"/>
      <c r="CW519" s="470"/>
      <c r="CX519" s="470"/>
      <c r="CY519" s="470"/>
      <c r="CZ519" s="470"/>
      <c r="DA519" s="470"/>
      <c r="DB519" s="470"/>
      <c r="DC519" s="470"/>
      <c r="DD519" s="470"/>
      <c r="DE519" s="470"/>
      <c r="DF519" s="470"/>
    </row>
    <row r="520" spans="1:110" s="471" customFormat="1" x14ac:dyDescent="0.2">
      <c r="A520" s="542"/>
      <c r="B520" s="469"/>
      <c r="D520" s="466"/>
      <c r="E520" s="466"/>
      <c r="F520" s="466"/>
      <c r="G520" s="634"/>
      <c r="H520" s="466"/>
      <c r="I520" s="791"/>
      <c r="J520" s="791"/>
      <c r="K520" s="466"/>
      <c r="L520" s="466"/>
      <c r="M520" s="466"/>
      <c r="N520" s="466"/>
      <c r="O520" s="466"/>
      <c r="P520" s="466"/>
      <c r="Q520" s="533"/>
      <c r="R520" s="542"/>
      <c r="AS520" s="443"/>
      <c r="BF520" s="444"/>
      <c r="BG520" s="444"/>
      <c r="BH520" s="445"/>
      <c r="BI520" s="445"/>
      <c r="BJ520" s="443"/>
      <c r="BK520" s="773"/>
      <c r="BL520" s="446"/>
      <c r="BM520" s="470"/>
      <c r="BN520" s="652"/>
      <c r="BO520" s="665"/>
      <c r="BP520" s="652"/>
      <c r="BQ520" s="652"/>
      <c r="BR520" s="652"/>
      <c r="BS520" s="665"/>
      <c r="BT520" s="652"/>
      <c r="BU520" s="652"/>
      <c r="BV520" s="652"/>
      <c r="BW520" s="665"/>
      <c r="BX520" s="652"/>
      <c r="BY520" s="652"/>
      <c r="BZ520" s="652"/>
      <c r="CA520" s="665"/>
      <c r="CB520" s="652"/>
      <c r="CC520" s="652"/>
      <c r="CD520" s="652"/>
      <c r="CE520" s="665"/>
      <c r="CF520" s="652"/>
      <c r="CG520" s="652"/>
      <c r="CH520" s="652"/>
      <c r="CI520" s="665"/>
      <c r="CJ520" s="652"/>
      <c r="CK520" s="652"/>
      <c r="CL520" s="652"/>
      <c r="CM520" s="665"/>
      <c r="CN520" s="652"/>
      <c r="CO520" s="652"/>
      <c r="CP520" s="652"/>
      <c r="CQ520" s="665"/>
      <c r="CR520" s="652"/>
      <c r="CS520" s="652"/>
      <c r="CT520" s="661"/>
      <c r="CU520" s="470"/>
      <c r="CV520" s="470"/>
      <c r="CW520" s="470"/>
      <c r="CX520" s="470"/>
      <c r="CY520" s="470"/>
      <c r="CZ520" s="470"/>
      <c r="DA520" s="470"/>
      <c r="DB520" s="470"/>
      <c r="DC520" s="470"/>
      <c r="DD520" s="470"/>
      <c r="DE520" s="470"/>
      <c r="DF520" s="470"/>
    </row>
    <row r="521" spans="1:110" s="471" customFormat="1" x14ac:dyDescent="0.2">
      <c r="A521" s="542"/>
      <c r="B521" s="469"/>
      <c r="D521" s="466"/>
      <c r="E521" s="466"/>
      <c r="F521" s="466"/>
      <c r="G521" s="634"/>
      <c r="H521" s="466"/>
      <c r="I521" s="791"/>
      <c r="J521" s="791"/>
      <c r="K521" s="466"/>
      <c r="L521" s="466"/>
      <c r="M521" s="466"/>
      <c r="N521" s="466"/>
      <c r="O521" s="466"/>
      <c r="P521" s="466"/>
      <c r="Q521" s="533"/>
      <c r="R521" s="542"/>
      <c r="AS521" s="443"/>
      <c r="BF521" s="444"/>
      <c r="BG521" s="444"/>
      <c r="BH521" s="445"/>
      <c r="BI521" s="445"/>
      <c r="BJ521" s="443"/>
      <c r="BK521" s="773"/>
      <c r="BL521" s="446"/>
      <c r="BM521" s="470"/>
      <c r="BN521" s="652"/>
      <c r="BO521" s="665"/>
      <c r="BP521" s="652"/>
      <c r="BQ521" s="652"/>
      <c r="BR521" s="652"/>
      <c r="BS521" s="665"/>
      <c r="BT521" s="652"/>
      <c r="BU521" s="652"/>
      <c r="BV521" s="652"/>
      <c r="BW521" s="665"/>
      <c r="BX521" s="652"/>
      <c r="BY521" s="652"/>
      <c r="BZ521" s="652"/>
      <c r="CA521" s="665"/>
      <c r="CB521" s="652"/>
      <c r="CC521" s="652"/>
      <c r="CD521" s="652"/>
      <c r="CE521" s="665"/>
      <c r="CF521" s="652"/>
      <c r="CG521" s="652"/>
      <c r="CH521" s="652"/>
      <c r="CI521" s="665"/>
      <c r="CJ521" s="652"/>
      <c r="CK521" s="652"/>
      <c r="CL521" s="652"/>
      <c r="CM521" s="665"/>
      <c r="CN521" s="652"/>
      <c r="CO521" s="652"/>
      <c r="CP521" s="652"/>
      <c r="CQ521" s="665"/>
      <c r="CR521" s="652"/>
      <c r="CS521" s="652"/>
      <c r="CT521" s="661"/>
      <c r="CU521" s="470"/>
      <c r="CV521" s="470"/>
      <c r="CW521" s="470"/>
      <c r="CX521" s="470"/>
      <c r="CY521" s="470"/>
      <c r="CZ521" s="470"/>
      <c r="DA521" s="470"/>
      <c r="DB521" s="470"/>
      <c r="DC521" s="470"/>
      <c r="DD521" s="470"/>
      <c r="DE521" s="470"/>
      <c r="DF521" s="470"/>
    </row>
    <row r="522" spans="1:110" s="471" customFormat="1" x14ac:dyDescent="0.2">
      <c r="A522" s="542"/>
      <c r="B522" s="469"/>
      <c r="D522" s="466"/>
      <c r="E522" s="466"/>
      <c r="F522" s="466"/>
      <c r="G522" s="634"/>
      <c r="H522" s="466"/>
      <c r="I522" s="791"/>
      <c r="J522" s="791"/>
      <c r="K522" s="466"/>
      <c r="L522" s="466"/>
      <c r="M522" s="466"/>
      <c r="N522" s="466"/>
      <c r="O522" s="466"/>
      <c r="P522" s="466"/>
      <c r="Q522" s="533"/>
      <c r="R522" s="542"/>
      <c r="AS522" s="443"/>
      <c r="BF522" s="444"/>
      <c r="BG522" s="444"/>
      <c r="BH522" s="445"/>
      <c r="BI522" s="445"/>
      <c r="BJ522" s="443"/>
      <c r="BK522" s="773"/>
      <c r="BL522" s="446"/>
      <c r="BM522" s="470"/>
      <c r="BN522" s="652"/>
      <c r="BO522" s="665"/>
      <c r="BP522" s="652"/>
      <c r="BQ522" s="652"/>
      <c r="BR522" s="652"/>
      <c r="BS522" s="665"/>
      <c r="BT522" s="652"/>
      <c r="BU522" s="652"/>
      <c r="BV522" s="652"/>
      <c r="BW522" s="665"/>
      <c r="BX522" s="652"/>
      <c r="BY522" s="652"/>
      <c r="BZ522" s="652"/>
      <c r="CA522" s="665"/>
      <c r="CB522" s="652"/>
      <c r="CC522" s="652"/>
      <c r="CD522" s="652"/>
      <c r="CE522" s="665"/>
      <c r="CF522" s="652"/>
      <c r="CG522" s="652"/>
      <c r="CH522" s="652"/>
      <c r="CI522" s="665"/>
      <c r="CJ522" s="652"/>
      <c r="CK522" s="652"/>
      <c r="CL522" s="652"/>
      <c r="CM522" s="665"/>
      <c r="CN522" s="652"/>
      <c r="CO522" s="652"/>
      <c r="CP522" s="652"/>
      <c r="CQ522" s="665"/>
      <c r="CR522" s="652"/>
      <c r="CS522" s="652"/>
      <c r="CT522" s="661"/>
      <c r="CU522" s="470"/>
      <c r="CV522" s="470"/>
      <c r="CW522" s="470"/>
      <c r="CX522" s="470"/>
      <c r="CY522" s="470"/>
      <c r="CZ522" s="470"/>
      <c r="DA522" s="470"/>
      <c r="DB522" s="470"/>
      <c r="DC522" s="470"/>
      <c r="DD522" s="470"/>
      <c r="DE522" s="470"/>
      <c r="DF522" s="470"/>
    </row>
    <row r="523" spans="1:110" s="471" customFormat="1" x14ac:dyDescent="0.2">
      <c r="A523" s="542"/>
      <c r="B523" s="469"/>
      <c r="D523" s="466"/>
      <c r="E523" s="466"/>
      <c r="F523" s="466"/>
      <c r="G523" s="634"/>
      <c r="H523" s="466"/>
      <c r="I523" s="791"/>
      <c r="J523" s="791"/>
      <c r="K523" s="466"/>
      <c r="L523" s="466"/>
      <c r="M523" s="466"/>
      <c r="N523" s="466"/>
      <c r="O523" s="466"/>
      <c r="P523" s="466"/>
      <c r="Q523" s="533"/>
      <c r="R523" s="542"/>
      <c r="AS523" s="443"/>
      <c r="BF523" s="444"/>
      <c r="BG523" s="444"/>
      <c r="BH523" s="445"/>
      <c r="BI523" s="445"/>
      <c r="BJ523" s="443"/>
      <c r="BK523" s="773"/>
      <c r="BL523" s="446"/>
      <c r="BM523" s="470"/>
      <c r="BN523" s="652"/>
      <c r="BO523" s="665"/>
      <c r="BP523" s="652"/>
      <c r="BQ523" s="652"/>
      <c r="BR523" s="652"/>
      <c r="BS523" s="665"/>
      <c r="BT523" s="652"/>
      <c r="BU523" s="652"/>
      <c r="BV523" s="652"/>
      <c r="BW523" s="665"/>
      <c r="BX523" s="652"/>
      <c r="BY523" s="652"/>
      <c r="BZ523" s="652"/>
      <c r="CA523" s="665"/>
      <c r="CB523" s="652"/>
      <c r="CC523" s="652"/>
      <c r="CD523" s="652"/>
      <c r="CE523" s="665"/>
      <c r="CF523" s="652"/>
      <c r="CG523" s="652"/>
      <c r="CH523" s="652"/>
      <c r="CI523" s="665"/>
      <c r="CJ523" s="652"/>
      <c r="CK523" s="652"/>
      <c r="CL523" s="652"/>
      <c r="CM523" s="665"/>
      <c r="CN523" s="652"/>
      <c r="CO523" s="652"/>
      <c r="CP523" s="652"/>
      <c r="CQ523" s="665"/>
      <c r="CR523" s="652"/>
      <c r="CS523" s="652"/>
      <c r="CT523" s="661"/>
      <c r="CU523" s="470"/>
      <c r="CV523" s="470"/>
      <c r="CW523" s="470"/>
      <c r="CX523" s="470"/>
      <c r="CY523" s="470"/>
      <c r="CZ523" s="470"/>
      <c r="DA523" s="470"/>
      <c r="DB523" s="470"/>
      <c r="DC523" s="470"/>
      <c r="DD523" s="470"/>
      <c r="DE523" s="470"/>
      <c r="DF523" s="470"/>
    </row>
    <row r="524" spans="1:110" s="471" customFormat="1" x14ac:dyDescent="0.2">
      <c r="A524" s="542"/>
      <c r="B524" s="469"/>
      <c r="D524" s="466"/>
      <c r="E524" s="466"/>
      <c r="F524" s="466"/>
      <c r="G524" s="634"/>
      <c r="H524" s="466"/>
      <c r="I524" s="791"/>
      <c r="J524" s="791"/>
      <c r="K524" s="466"/>
      <c r="L524" s="466"/>
      <c r="M524" s="466"/>
      <c r="N524" s="466"/>
      <c r="O524" s="466"/>
      <c r="P524" s="466"/>
      <c r="Q524" s="533"/>
      <c r="R524" s="542"/>
      <c r="AS524" s="443"/>
      <c r="BF524" s="444"/>
      <c r="BG524" s="444"/>
      <c r="BH524" s="445"/>
      <c r="BI524" s="445"/>
      <c r="BJ524" s="443"/>
      <c r="BK524" s="773"/>
      <c r="BL524" s="446"/>
      <c r="BM524" s="470"/>
      <c r="BN524" s="652"/>
      <c r="BO524" s="665"/>
      <c r="BP524" s="652"/>
      <c r="BQ524" s="652"/>
      <c r="BR524" s="652"/>
      <c r="BS524" s="665"/>
      <c r="BT524" s="652"/>
      <c r="BU524" s="652"/>
      <c r="BV524" s="652"/>
      <c r="BW524" s="665"/>
      <c r="BX524" s="652"/>
      <c r="BY524" s="652"/>
      <c r="BZ524" s="652"/>
      <c r="CA524" s="665"/>
      <c r="CB524" s="652"/>
      <c r="CC524" s="652"/>
      <c r="CD524" s="652"/>
      <c r="CE524" s="665"/>
      <c r="CF524" s="652"/>
      <c r="CG524" s="652"/>
      <c r="CH524" s="652"/>
      <c r="CI524" s="665"/>
      <c r="CJ524" s="652"/>
      <c r="CK524" s="652"/>
      <c r="CL524" s="652"/>
      <c r="CM524" s="665"/>
      <c r="CN524" s="652"/>
      <c r="CO524" s="652"/>
      <c r="CP524" s="652"/>
      <c r="CQ524" s="665"/>
      <c r="CR524" s="652"/>
      <c r="CS524" s="652"/>
      <c r="CT524" s="661"/>
      <c r="CU524" s="470"/>
      <c r="CV524" s="470"/>
      <c r="CW524" s="470"/>
      <c r="CX524" s="470"/>
      <c r="CY524" s="470"/>
      <c r="CZ524" s="470"/>
      <c r="DA524" s="470"/>
      <c r="DB524" s="470"/>
      <c r="DC524" s="470"/>
      <c r="DD524" s="470"/>
      <c r="DE524" s="470"/>
      <c r="DF524" s="470"/>
    </row>
    <row r="525" spans="1:110" s="471" customFormat="1" x14ac:dyDescent="0.2">
      <c r="A525" s="542"/>
      <c r="B525" s="469"/>
      <c r="D525" s="466"/>
      <c r="E525" s="466"/>
      <c r="F525" s="466"/>
      <c r="G525" s="634"/>
      <c r="H525" s="466"/>
      <c r="I525" s="791"/>
      <c r="J525" s="791"/>
      <c r="K525" s="466"/>
      <c r="L525" s="466"/>
      <c r="M525" s="466"/>
      <c r="N525" s="466"/>
      <c r="O525" s="466"/>
      <c r="P525" s="466"/>
      <c r="Q525" s="533"/>
      <c r="R525" s="542"/>
      <c r="AS525" s="443"/>
      <c r="BF525" s="444"/>
      <c r="BG525" s="444"/>
      <c r="BH525" s="445"/>
      <c r="BI525" s="445"/>
      <c r="BJ525" s="443"/>
      <c r="BK525" s="773"/>
      <c r="BL525" s="446"/>
      <c r="BM525" s="470"/>
      <c r="BN525" s="652"/>
      <c r="BO525" s="665"/>
      <c r="BP525" s="652"/>
      <c r="BQ525" s="652"/>
      <c r="BR525" s="652"/>
      <c r="BS525" s="665"/>
      <c r="BT525" s="652"/>
      <c r="BU525" s="652"/>
      <c r="BV525" s="652"/>
      <c r="BW525" s="665"/>
      <c r="BX525" s="652"/>
      <c r="BY525" s="652"/>
      <c r="BZ525" s="652"/>
      <c r="CA525" s="665"/>
      <c r="CB525" s="652"/>
      <c r="CC525" s="652"/>
      <c r="CD525" s="652"/>
      <c r="CE525" s="665"/>
      <c r="CF525" s="652"/>
      <c r="CG525" s="652"/>
      <c r="CH525" s="652"/>
      <c r="CI525" s="665"/>
      <c r="CJ525" s="652"/>
      <c r="CK525" s="652"/>
      <c r="CL525" s="652"/>
      <c r="CM525" s="665"/>
      <c r="CN525" s="652"/>
      <c r="CO525" s="652"/>
      <c r="CP525" s="652"/>
      <c r="CQ525" s="665"/>
      <c r="CR525" s="652"/>
      <c r="CS525" s="652"/>
      <c r="CT525" s="661"/>
      <c r="CU525" s="470"/>
      <c r="CV525" s="470"/>
      <c r="CW525" s="470"/>
      <c r="CX525" s="470"/>
      <c r="CY525" s="470"/>
      <c r="CZ525" s="470"/>
      <c r="DA525" s="470"/>
      <c r="DB525" s="470"/>
      <c r="DC525" s="470"/>
      <c r="DD525" s="470"/>
      <c r="DE525" s="470"/>
      <c r="DF525" s="470"/>
    </row>
    <row r="526" spans="1:110" s="471" customFormat="1" x14ac:dyDescent="0.2">
      <c r="A526" s="542"/>
      <c r="B526" s="469"/>
      <c r="D526" s="466"/>
      <c r="E526" s="466"/>
      <c r="F526" s="466"/>
      <c r="G526" s="634"/>
      <c r="H526" s="466"/>
      <c r="I526" s="791"/>
      <c r="J526" s="791"/>
      <c r="K526" s="466"/>
      <c r="L526" s="466"/>
      <c r="M526" s="466"/>
      <c r="N526" s="466"/>
      <c r="O526" s="466"/>
      <c r="P526" s="466"/>
      <c r="Q526" s="533"/>
      <c r="R526" s="542"/>
      <c r="AS526" s="443"/>
      <c r="BF526" s="444"/>
      <c r="BG526" s="444"/>
      <c r="BH526" s="445"/>
      <c r="BI526" s="445"/>
      <c r="BJ526" s="443"/>
      <c r="BK526" s="773"/>
      <c r="BL526" s="446"/>
      <c r="BM526" s="470"/>
      <c r="BN526" s="652"/>
      <c r="BO526" s="665"/>
      <c r="BP526" s="652"/>
      <c r="BQ526" s="652"/>
      <c r="BR526" s="652"/>
      <c r="BS526" s="665"/>
      <c r="BT526" s="652"/>
      <c r="BU526" s="652"/>
      <c r="BV526" s="652"/>
      <c r="BW526" s="665"/>
      <c r="BX526" s="652"/>
      <c r="BY526" s="652"/>
      <c r="BZ526" s="652"/>
      <c r="CA526" s="665"/>
      <c r="CB526" s="652"/>
      <c r="CC526" s="652"/>
      <c r="CD526" s="652"/>
      <c r="CE526" s="665"/>
      <c r="CF526" s="652"/>
      <c r="CG526" s="652"/>
      <c r="CH526" s="652"/>
      <c r="CI526" s="665"/>
      <c r="CJ526" s="652"/>
      <c r="CK526" s="652"/>
      <c r="CL526" s="652"/>
      <c r="CM526" s="665"/>
      <c r="CN526" s="652"/>
      <c r="CO526" s="652"/>
      <c r="CP526" s="652"/>
      <c r="CQ526" s="665"/>
      <c r="CR526" s="652"/>
      <c r="CS526" s="652"/>
      <c r="CT526" s="661"/>
      <c r="CU526" s="470"/>
      <c r="CV526" s="470"/>
      <c r="CW526" s="470"/>
      <c r="CX526" s="470"/>
      <c r="CY526" s="470"/>
      <c r="CZ526" s="470"/>
      <c r="DA526" s="470"/>
      <c r="DB526" s="470"/>
      <c r="DC526" s="470"/>
      <c r="DD526" s="470"/>
      <c r="DE526" s="470"/>
      <c r="DF526" s="470"/>
    </row>
    <row r="527" spans="1:110" s="471" customFormat="1" x14ac:dyDescent="0.2">
      <c r="A527" s="542"/>
      <c r="B527" s="469"/>
      <c r="D527" s="466"/>
      <c r="E527" s="466"/>
      <c r="F527" s="466"/>
      <c r="G527" s="634"/>
      <c r="H527" s="466"/>
      <c r="I527" s="791"/>
      <c r="J527" s="791"/>
      <c r="K527" s="466"/>
      <c r="L527" s="466"/>
      <c r="M527" s="466"/>
      <c r="N527" s="466"/>
      <c r="O527" s="466"/>
      <c r="P527" s="466"/>
      <c r="Q527" s="533"/>
      <c r="R527" s="542"/>
      <c r="AS527" s="443"/>
      <c r="BF527" s="444"/>
      <c r="BG527" s="444"/>
      <c r="BH527" s="445"/>
      <c r="BI527" s="445"/>
      <c r="BJ527" s="443"/>
      <c r="BK527" s="773"/>
      <c r="BL527" s="446"/>
      <c r="BM527" s="470"/>
      <c r="BN527" s="652"/>
      <c r="BO527" s="665"/>
      <c r="BP527" s="652"/>
      <c r="BQ527" s="652"/>
      <c r="BR527" s="652"/>
      <c r="BS527" s="665"/>
      <c r="BT527" s="652"/>
      <c r="BU527" s="652"/>
      <c r="BV527" s="652"/>
      <c r="BW527" s="665"/>
      <c r="BX527" s="652"/>
      <c r="BY527" s="652"/>
      <c r="BZ527" s="652"/>
      <c r="CA527" s="665"/>
      <c r="CB527" s="652"/>
      <c r="CC527" s="652"/>
      <c r="CD527" s="652"/>
      <c r="CE527" s="665"/>
      <c r="CF527" s="652"/>
      <c r="CG527" s="652"/>
      <c r="CH527" s="652"/>
      <c r="CI527" s="665"/>
      <c r="CJ527" s="652"/>
      <c r="CK527" s="652"/>
      <c r="CL527" s="652"/>
      <c r="CM527" s="665"/>
      <c r="CN527" s="652"/>
      <c r="CO527" s="652"/>
      <c r="CP527" s="652"/>
      <c r="CQ527" s="665"/>
      <c r="CR527" s="652"/>
      <c r="CS527" s="652"/>
      <c r="CT527" s="661"/>
      <c r="CU527" s="470"/>
      <c r="CV527" s="470"/>
      <c r="CW527" s="470"/>
      <c r="CX527" s="470"/>
      <c r="CY527" s="470"/>
      <c r="CZ527" s="470"/>
      <c r="DA527" s="470"/>
      <c r="DB527" s="470"/>
      <c r="DC527" s="470"/>
      <c r="DD527" s="470"/>
      <c r="DE527" s="470"/>
      <c r="DF527" s="470"/>
    </row>
    <row r="528" spans="1:110" s="471" customFormat="1" x14ac:dyDescent="0.2">
      <c r="A528" s="542"/>
      <c r="B528" s="469"/>
      <c r="D528" s="466"/>
      <c r="E528" s="466"/>
      <c r="F528" s="466"/>
      <c r="G528" s="634"/>
      <c r="H528" s="466"/>
      <c r="I528" s="791"/>
      <c r="J528" s="791"/>
      <c r="K528" s="466"/>
      <c r="L528" s="466"/>
      <c r="M528" s="466"/>
      <c r="N528" s="466"/>
      <c r="O528" s="466"/>
      <c r="P528" s="466"/>
      <c r="Q528" s="533"/>
      <c r="R528" s="542"/>
      <c r="AS528" s="443"/>
      <c r="BF528" s="444"/>
      <c r="BG528" s="444"/>
      <c r="BH528" s="445"/>
      <c r="BI528" s="445"/>
      <c r="BJ528" s="443"/>
      <c r="BK528" s="773"/>
      <c r="BL528" s="446"/>
      <c r="BM528" s="470"/>
      <c r="BN528" s="652"/>
      <c r="BO528" s="665"/>
      <c r="BP528" s="652"/>
      <c r="BQ528" s="652"/>
      <c r="BR528" s="652"/>
      <c r="BS528" s="665"/>
      <c r="BT528" s="652"/>
      <c r="BU528" s="652"/>
      <c r="BV528" s="652"/>
      <c r="BW528" s="665"/>
      <c r="BX528" s="652"/>
      <c r="BY528" s="652"/>
      <c r="BZ528" s="652"/>
      <c r="CA528" s="665"/>
      <c r="CB528" s="652"/>
      <c r="CC528" s="652"/>
      <c r="CD528" s="652"/>
      <c r="CE528" s="665"/>
      <c r="CF528" s="652"/>
      <c r="CG528" s="652"/>
      <c r="CH528" s="652"/>
      <c r="CI528" s="665"/>
      <c r="CJ528" s="652"/>
      <c r="CK528" s="652"/>
      <c r="CL528" s="652"/>
      <c r="CM528" s="665"/>
      <c r="CN528" s="652"/>
      <c r="CO528" s="652"/>
      <c r="CP528" s="652"/>
      <c r="CQ528" s="665"/>
      <c r="CR528" s="652"/>
      <c r="CS528" s="652"/>
      <c r="CT528" s="661"/>
      <c r="CU528" s="470"/>
      <c r="CV528" s="470"/>
      <c r="CW528" s="470"/>
      <c r="CX528" s="470"/>
      <c r="CY528" s="470"/>
      <c r="CZ528" s="470"/>
      <c r="DA528" s="470"/>
      <c r="DB528" s="470"/>
      <c r="DC528" s="470"/>
      <c r="DD528" s="470"/>
      <c r="DE528" s="470"/>
      <c r="DF528" s="470"/>
    </row>
    <row r="529" spans="1:110" s="471" customFormat="1" x14ac:dyDescent="0.2">
      <c r="A529" s="542"/>
      <c r="B529" s="469"/>
      <c r="D529" s="466"/>
      <c r="E529" s="466"/>
      <c r="F529" s="466"/>
      <c r="G529" s="634"/>
      <c r="H529" s="466"/>
      <c r="I529" s="791"/>
      <c r="J529" s="791"/>
      <c r="K529" s="466"/>
      <c r="L529" s="466"/>
      <c r="M529" s="466"/>
      <c r="N529" s="466"/>
      <c r="O529" s="466"/>
      <c r="P529" s="466"/>
      <c r="Q529" s="533"/>
      <c r="R529" s="542"/>
      <c r="AS529" s="443"/>
      <c r="BF529" s="444"/>
      <c r="BG529" s="444"/>
      <c r="BH529" s="445"/>
      <c r="BI529" s="445"/>
      <c r="BJ529" s="443"/>
      <c r="BK529" s="773"/>
      <c r="BL529" s="446"/>
      <c r="BM529" s="470"/>
      <c r="BN529" s="652"/>
      <c r="BO529" s="665"/>
      <c r="BP529" s="652"/>
      <c r="BQ529" s="652"/>
      <c r="BR529" s="652"/>
      <c r="BS529" s="665"/>
      <c r="BT529" s="652"/>
      <c r="BU529" s="652"/>
      <c r="BV529" s="652"/>
      <c r="BW529" s="665"/>
      <c r="BX529" s="652"/>
      <c r="BY529" s="652"/>
      <c r="BZ529" s="652"/>
      <c r="CA529" s="665"/>
      <c r="CB529" s="652"/>
      <c r="CC529" s="652"/>
      <c r="CD529" s="652"/>
      <c r="CE529" s="665"/>
      <c r="CF529" s="652"/>
      <c r="CG529" s="652"/>
      <c r="CH529" s="652"/>
      <c r="CI529" s="665"/>
      <c r="CJ529" s="652"/>
      <c r="CK529" s="652"/>
      <c r="CL529" s="652"/>
      <c r="CM529" s="665"/>
      <c r="CN529" s="652"/>
      <c r="CO529" s="652"/>
      <c r="CP529" s="652"/>
      <c r="CQ529" s="665"/>
      <c r="CR529" s="652"/>
      <c r="CS529" s="652"/>
      <c r="CT529" s="661"/>
      <c r="CU529" s="470"/>
      <c r="CV529" s="470"/>
      <c r="CW529" s="470"/>
      <c r="CX529" s="470"/>
      <c r="CY529" s="470"/>
      <c r="CZ529" s="470"/>
      <c r="DA529" s="470"/>
      <c r="DB529" s="470"/>
      <c r="DC529" s="470"/>
      <c r="DD529" s="470"/>
      <c r="DE529" s="470"/>
      <c r="DF529" s="470"/>
    </row>
    <row r="530" spans="1:110" s="471" customFormat="1" x14ac:dyDescent="0.2">
      <c r="A530" s="542"/>
      <c r="B530" s="469"/>
      <c r="D530" s="466"/>
      <c r="E530" s="466"/>
      <c r="F530" s="466"/>
      <c r="G530" s="634"/>
      <c r="H530" s="466"/>
      <c r="I530" s="791"/>
      <c r="J530" s="791"/>
      <c r="K530" s="466"/>
      <c r="L530" s="466"/>
      <c r="M530" s="466"/>
      <c r="N530" s="466"/>
      <c r="O530" s="466"/>
      <c r="P530" s="466"/>
      <c r="Q530" s="533"/>
      <c r="R530" s="542"/>
      <c r="AS530" s="443"/>
      <c r="BF530" s="444"/>
      <c r="BG530" s="444"/>
      <c r="BH530" s="445"/>
      <c r="BI530" s="445"/>
      <c r="BJ530" s="443"/>
      <c r="BK530" s="773"/>
      <c r="BL530" s="446"/>
      <c r="BM530" s="470"/>
      <c r="BN530" s="652"/>
      <c r="BO530" s="665"/>
      <c r="BP530" s="652"/>
      <c r="BQ530" s="652"/>
      <c r="BR530" s="652"/>
      <c r="BS530" s="665"/>
      <c r="BT530" s="652"/>
      <c r="BU530" s="652"/>
      <c r="BV530" s="652"/>
      <c r="BW530" s="665"/>
      <c r="BX530" s="652"/>
      <c r="BY530" s="652"/>
      <c r="BZ530" s="652"/>
      <c r="CA530" s="665"/>
      <c r="CB530" s="652"/>
      <c r="CC530" s="652"/>
      <c r="CD530" s="652"/>
      <c r="CE530" s="665"/>
      <c r="CF530" s="652"/>
      <c r="CG530" s="652"/>
      <c r="CH530" s="652"/>
      <c r="CI530" s="665"/>
      <c r="CJ530" s="652"/>
      <c r="CK530" s="652"/>
      <c r="CL530" s="652"/>
      <c r="CM530" s="665"/>
      <c r="CN530" s="652"/>
      <c r="CO530" s="652"/>
      <c r="CP530" s="652"/>
      <c r="CQ530" s="665"/>
      <c r="CR530" s="652"/>
      <c r="CS530" s="652"/>
      <c r="CT530" s="661"/>
      <c r="CU530" s="470"/>
      <c r="CV530" s="470"/>
      <c r="CW530" s="470"/>
      <c r="CX530" s="470"/>
      <c r="CY530" s="470"/>
      <c r="CZ530" s="470"/>
      <c r="DA530" s="470"/>
      <c r="DB530" s="470"/>
      <c r="DC530" s="470"/>
      <c r="DD530" s="470"/>
      <c r="DE530" s="470"/>
      <c r="DF530" s="470"/>
    </row>
    <row r="531" spans="1:110" s="471" customFormat="1" x14ac:dyDescent="0.2">
      <c r="A531" s="542"/>
      <c r="B531" s="469"/>
      <c r="D531" s="466"/>
      <c r="E531" s="466"/>
      <c r="F531" s="466"/>
      <c r="G531" s="634"/>
      <c r="H531" s="466"/>
      <c r="I531" s="791"/>
      <c r="J531" s="791"/>
      <c r="K531" s="466"/>
      <c r="L531" s="466"/>
      <c r="M531" s="466"/>
      <c r="N531" s="466"/>
      <c r="O531" s="466"/>
      <c r="P531" s="466"/>
      <c r="Q531" s="533"/>
      <c r="R531" s="542"/>
      <c r="AS531" s="443"/>
      <c r="BF531" s="444"/>
      <c r="BG531" s="444"/>
      <c r="BH531" s="445"/>
      <c r="BI531" s="445"/>
      <c r="BJ531" s="443"/>
      <c r="BK531" s="773"/>
      <c r="BL531" s="446"/>
      <c r="BM531" s="470"/>
      <c r="BN531" s="652"/>
      <c r="BO531" s="665"/>
      <c r="BP531" s="652"/>
      <c r="BQ531" s="652"/>
      <c r="BR531" s="652"/>
      <c r="BS531" s="665"/>
      <c r="BT531" s="652"/>
      <c r="BU531" s="652"/>
      <c r="BV531" s="652"/>
      <c r="BW531" s="665"/>
      <c r="BX531" s="652"/>
      <c r="BY531" s="652"/>
      <c r="BZ531" s="652"/>
      <c r="CA531" s="665"/>
      <c r="CB531" s="652"/>
      <c r="CC531" s="652"/>
      <c r="CD531" s="652"/>
      <c r="CE531" s="665"/>
      <c r="CF531" s="652"/>
      <c r="CG531" s="652"/>
      <c r="CH531" s="652"/>
      <c r="CI531" s="665"/>
      <c r="CJ531" s="652"/>
      <c r="CK531" s="652"/>
      <c r="CL531" s="652"/>
      <c r="CM531" s="665"/>
      <c r="CN531" s="652"/>
      <c r="CO531" s="652"/>
      <c r="CP531" s="652"/>
      <c r="CQ531" s="665"/>
      <c r="CR531" s="652"/>
      <c r="CS531" s="652"/>
      <c r="CT531" s="661"/>
      <c r="CU531" s="470"/>
      <c r="CV531" s="470"/>
      <c r="CW531" s="470"/>
      <c r="CX531" s="470"/>
      <c r="CY531" s="470"/>
      <c r="CZ531" s="470"/>
      <c r="DA531" s="470"/>
      <c r="DB531" s="470"/>
      <c r="DC531" s="470"/>
      <c r="DD531" s="470"/>
      <c r="DE531" s="470"/>
      <c r="DF531" s="470"/>
    </row>
    <row r="532" spans="1:110" s="471" customFormat="1" x14ac:dyDescent="0.2">
      <c r="A532" s="542"/>
      <c r="B532" s="469"/>
      <c r="D532" s="466"/>
      <c r="E532" s="466"/>
      <c r="F532" s="466"/>
      <c r="G532" s="634"/>
      <c r="H532" s="466"/>
      <c r="I532" s="791"/>
      <c r="J532" s="791"/>
      <c r="K532" s="466"/>
      <c r="L532" s="466"/>
      <c r="M532" s="466"/>
      <c r="N532" s="466"/>
      <c r="O532" s="466"/>
      <c r="P532" s="466"/>
      <c r="Q532" s="533"/>
      <c r="R532" s="542"/>
      <c r="AS532" s="443"/>
      <c r="BF532" s="444"/>
      <c r="BG532" s="444"/>
      <c r="BH532" s="445"/>
      <c r="BI532" s="445"/>
      <c r="BJ532" s="443"/>
      <c r="BK532" s="773"/>
      <c r="BL532" s="446"/>
      <c r="BM532" s="470"/>
      <c r="BN532" s="652"/>
      <c r="BO532" s="665"/>
      <c r="BP532" s="652"/>
      <c r="BQ532" s="652"/>
      <c r="BR532" s="652"/>
      <c r="BS532" s="665"/>
      <c r="BT532" s="652"/>
      <c r="BU532" s="652"/>
      <c r="BV532" s="652"/>
      <c r="BW532" s="665"/>
      <c r="BX532" s="652"/>
      <c r="BY532" s="652"/>
      <c r="BZ532" s="652"/>
      <c r="CA532" s="665"/>
      <c r="CB532" s="652"/>
      <c r="CC532" s="652"/>
      <c r="CD532" s="652"/>
      <c r="CE532" s="665"/>
      <c r="CF532" s="652"/>
      <c r="CG532" s="652"/>
      <c r="CH532" s="652"/>
      <c r="CI532" s="665"/>
      <c r="CJ532" s="652"/>
      <c r="CK532" s="652"/>
      <c r="CL532" s="652"/>
      <c r="CM532" s="665"/>
      <c r="CN532" s="652"/>
      <c r="CO532" s="652"/>
      <c r="CP532" s="652"/>
      <c r="CQ532" s="665"/>
      <c r="CR532" s="652"/>
      <c r="CS532" s="652"/>
      <c r="CT532" s="661"/>
      <c r="CU532" s="470"/>
      <c r="CV532" s="470"/>
      <c r="CW532" s="470"/>
      <c r="CX532" s="470"/>
      <c r="CY532" s="470"/>
      <c r="CZ532" s="470"/>
      <c r="DA532" s="470"/>
      <c r="DB532" s="470"/>
      <c r="DC532" s="470"/>
      <c r="DD532" s="470"/>
      <c r="DE532" s="470"/>
      <c r="DF532" s="470"/>
    </row>
    <row r="533" spans="1:110" s="471" customFormat="1" x14ac:dyDescent="0.2">
      <c r="A533" s="542"/>
      <c r="B533" s="469"/>
      <c r="D533" s="466"/>
      <c r="E533" s="466"/>
      <c r="F533" s="466"/>
      <c r="G533" s="634"/>
      <c r="H533" s="466"/>
      <c r="I533" s="791"/>
      <c r="J533" s="791"/>
      <c r="K533" s="466"/>
      <c r="L533" s="466"/>
      <c r="M533" s="466"/>
      <c r="N533" s="466"/>
      <c r="O533" s="466"/>
      <c r="P533" s="466"/>
      <c r="Q533" s="533"/>
      <c r="R533" s="542"/>
      <c r="AS533" s="443"/>
      <c r="BF533" s="444"/>
      <c r="BG533" s="444"/>
      <c r="BH533" s="445"/>
      <c r="BI533" s="445"/>
      <c r="BJ533" s="443"/>
      <c r="BK533" s="773"/>
      <c r="BL533" s="446"/>
      <c r="BM533" s="470"/>
      <c r="BN533" s="652"/>
      <c r="BO533" s="665"/>
      <c r="BP533" s="652"/>
      <c r="BQ533" s="652"/>
      <c r="BR533" s="652"/>
      <c r="BS533" s="665"/>
      <c r="BT533" s="652"/>
      <c r="BU533" s="652"/>
      <c r="BV533" s="652"/>
      <c r="BW533" s="665"/>
      <c r="BX533" s="652"/>
      <c r="BY533" s="652"/>
      <c r="BZ533" s="652"/>
      <c r="CA533" s="665"/>
      <c r="CB533" s="652"/>
      <c r="CC533" s="652"/>
      <c r="CD533" s="652"/>
      <c r="CE533" s="665"/>
      <c r="CF533" s="652"/>
      <c r="CG533" s="652"/>
      <c r="CH533" s="652"/>
      <c r="CI533" s="665"/>
      <c r="CJ533" s="652"/>
      <c r="CK533" s="652"/>
      <c r="CL533" s="652"/>
      <c r="CM533" s="665"/>
      <c r="CN533" s="652"/>
      <c r="CO533" s="652"/>
      <c r="CP533" s="652"/>
      <c r="CQ533" s="665"/>
      <c r="CR533" s="652"/>
      <c r="CS533" s="652"/>
      <c r="CT533" s="661"/>
      <c r="CU533" s="470"/>
      <c r="CV533" s="470"/>
      <c r="CW533" s="470"/>
      <c r="CX533" s="470"/>
      <c r="CY533" s="470"/>
      <c r="CZ533" s="470"/>
      <c r="DA533" s="470"/>
      <c r="DB533" s="470"/>
      <c r="DC533" s="470"/>
      <c r="DD533" s="470"/>
      <c r="DE533" s="470"/>
      <c r="DF533" s="470"/>
    </row>
    <row r="534" spans="1:110" s="471" customFormat="1" x14ac:dyDescent="0.2">
      <c r="A534" s="542"/>
      <c r="B534" s="469"/>
      <c r="D534" s="466"/>
      <c r="E534" s="466"/>
      <c r="F534" s="466"/>
      <c r="G534" s="634"/>
      <c r="H534" s="466"/>
      <c r="I534" s="791"/>
      <c r="J534" s="791"/>
      <c r="K534" s="466"/>
      <c r="L534" s="466"/>
      <c r="M534" s="466"/>
      <c r="N534" s="466"/>
      <c r="O534" s="466"/>
      <c r="P534" s="466"/>
      <c r="Q534" s="533"/>
      <c r="R534" s="542"/>
      <c r="AS534" s="443"/>
      <c r="BF534" s="444"/>
      <c r="BG534" s="444"/>
      <c r="BH534" s="445"/>
      <c r="BI534" s="445"/>
      <c r="BJ534" s="443"/>
      <c r="BK534" s="773"/>
      <c r="BL534" s="446"/>
      <c r="BM534" s="470"/>
      <c r="BN534" s="652"/>
      <c r="BO534" s="665"/>
      <c r="BP534" s="652"/>
      <c r="BQ534" s="652"/>
      <c r="BR534" s="652"/>
      <c r="BS534" s="665"/>
      <c r="BT534" s="652"/>
      <c r="BU534" s="652"/>
      <c r="BV534" s="652"/>
      <c r="BW534" s="665"/>
      <c r="BX534" s="652"/>
      <c r="BY534" s="652"/>
      <c r="BZ534" s="652"/>
      <c r="CA534" s="665"/>
      <c r="CB534" s="652"/>
      <c r="CC534" s="652"/>
      <c r="CD534" s="652"/>
      <c r="CE534" s="665"/>
      <c r="CF534" s="652"/>
      <c r="CG534" s="652"/>
      <c r="CH534" s="652"/>
      <c r="CI534" s="665"/>
      <c r="CJ534" s="652"/>
      <c r="CK534" s="652"/>
      <c r="CL534" s="652"/>
      <c r="CM534" s="665"/>
      <c r="CN534" s="652"/>
      <c r="CO534" s="652"/>
      <c r="CP534" s="652"/>
      <c r="CQ534" s="665"/>
      <c r="CR534" s="652"/>
      <c r="CS534" s="652"/>
      <c r="CT534" s="661"/>
      <c r="CU534" s="470"/>
      <c r="CV534" s="470"/>
      <c r="CW534" s="470"/>
      <c r="CX534" s="470"/>
      <c r="CY534" s="470"/>
      <c r="CZ534" s="470"/>
      <c r="DA534" s="470"/>
      <c r="DB534" s="470"/>
      <c r="DC534" s="470"/>
      <c r="DD534" s="470"/>
      <c r="DE534" s="470"/>
      <c r="DF534" s="470"/>
    </row>
    <row r="535" spans="1:110" s="471" customFormat="1" x14ac:dyDescent="0.2">
      <c r="A535" s="542"/>
      <c r="B535" s="469"/>
      <c r="D535" s="466"/>
      <c r="E535" s="466"/>
      <c r="F535" s="466"/>
      <c r="G535" s="634"/>
      <c r="H535" s="466"/>
      <c r="I535" s="791"/>
      <c r="J535" s="791"/>
      <c r="K535" s="466"/>
      <c r="L535" s="466"/>
      <c r="M535" s="466"/>
      <c r="N535" s="466"/>
      <c r="O535" s="466"/>
      <c r="P535" s="466"/>
      <c r="Q535" s="533"/>
      <c r="R535" s="542"/>
      <c r="AS535" s="443"/>
      <c r="BF535" s="444"/>
      <c r="BG535" s="444"/>
      <c r="BH535" s="445"/>
      <c r="BI535" s="445"/>
      <c r="BJ535" s="443"/>
      <c r="BK535" s="773"/>
      <c r="BL535" s="446"/>
      <c r="BM535" s="470"/>
      <c r="BN535" s="652"/>
      <c r="BO535" s="665"/>
      <c r="BP535" s="652"/>
      <c r="BQ535" s="652"/>
      <c r="BR535" s="652"/>
      <c r="BS535" s="665"/>
      <c r="BT535" s="652"/>
      <c r="BU535" s="652"/>
      <c r="BV535" s="652"/>
      <c r="BW535" s="665"/>
      <c r="BX535" s="652"/>
      <c r="BY535" s="652"/>
      <c r="BZ535" s="652"/>
      <c r="CA535" s="665"/>
      <c r="CB535" s="652"/>
      <c r="CC535" s="652"/>
      <c r="CD535" s="652"/>
      <c r="CE535" s="665"/>
      <c r="CF535" s="652"/>
      <c r="CG535" s="652"/>
      <c r="CH535" s="652"/>
      <c r="CI535" s="665"/>
      <c r="CJ535" s="652"/>
      <c r="CK535" s="652"/>
      <c r="CL535" s="652"/>
      <c r="CM535" s="665"/>
      <c r="CN535" s="652"/>
      <c r="CO535" s="652"/>
      <c r="CP535" s="652"/>
      <c r="CQ535" s="665"/>
      <c r="CR535" s="652"/>
      <c r="CS535" s="652"/>
      <c r="CT535" s="661"/>
      <c r="CU535" s="470"/>
      <c r="CV535" s="470"/>
      <c r="CW535" s="470"/>
      <c r="CX535" s="470"/>
      <c r="CY535" s="470"/>
      <c r="CZ535" s="470"/>
      <c r="DA535" s="470"/>
      <c r="DB535" s="470"/>
      <c r="DC535" s="470"/>
      <c r="DD535" s="470"/>
      <c r="DE535" s="470"/>
      <c r="DF535" s="470"/>
    </row>
    <row r="536" spans="1:110" s="471" customFormat="1" x14ac:dyDescent="0.2">
      <c r="A536" s="542"/>
      <c r="B536" s="469"/>
      <c r="D536" s="466"/>
      <c r="E536" s="466"/>
      <c r="F536" s="466"/>
      <c r="G536" s="634"/>
      <c r="H536" s="466"/>
      <c r="I536" s="791"/>
      <c r="J536" s="791"/>
      <c r="K536" s="466"/>
      <c r="L536" s="466"/>
      <c r="M536" s="466"/>
      <c r="N536" s="466"/>
      <c r="O536" s="466"/>
      <c r="P536" s="466"/>
      <c r="Q536" s="533"/>
      <c r="R536" s="542"/>
      <c r="AS536" s="443"/>
      <c r="BF536" s="444"/>
      <c r="BG536" s="444"/>
      <c r="BH536" s="445"/>
      <c r="BI536" s="445"/>
      <c r="BJ536" s="443"/>
      <c r="BK536" s="773"/>
      <c r="BL536" s="446"/>
      <c r="BM536" s="470"/>
      <c r="BN536" s="652"/>
      <c r="BO536" s="665"/>
      <c r="BP536" s="652"/>
      <c r="BQ536" s="652"/>
      <c r="BR536" s="652"/>
      <c r="BS536" s="665"/>
      <c r="BT536" s="652"/>
      <c r="BU536" s="652"/>
      <c r="BV536" s="652"/>
      <c r="BW536" s="665"/>
      <c r="BX536" s="652"/>
      <c r="BY536" s="652"/>
      <c r="BZ536" s="652"/>
      <c r="CA536" s="665"/>
      <c r="CB536" s="652"/>
      <c r="CC536" s="652"/>
      <c r="CD536" s="652"/>
      <c r="CE536" s="665"/>
      <c r="CF536" s="652"/>
      <c r="CG536" s="652"/>
      <c r="CH536" s="652"/>
      <c r="CI536" s="665"/>
      <c r="CJ536" s="652"/>
      <c r="CK536" s="652"/>
      <c r="CL536" s="652"/>
      <c r="CM536" s="665"/>
      <c r="CN536" s="652"/>
      <c r="CO536" s="652"/>
      <c r="CP536" s="652"/>
      <c r="CQ536" s="665"/>
      <c r="CR536" s="652"/>
      <c r="CS536" s="652"/>
      <c r="CT536" s="661"/>
      <c r="CU536" s="470"/>
      <c r="CV536" s="470"/>
      <c r="CW536" s="470"/>
      <c r="CX536" s="470"/>
      <c r="CY536" s="470"/>
      <c r="CZ536" s="470"/>
      <c r="DA536" s="470"/>
      <c r="DB536" s="470"/>
      <c r="DC536" s="470"/>
      <c r="DD536" s="470"/>
      <c r="DE536" s="470"/>
      <c r="DF536" s="470"/>
    </row>
    <row r="537" spans="1:110" s="471" customFormat="1" x14ac:dyDescent="0.2">
      <c r="A537" s="542"/>
      <c r="B537" s="469"/>
      <c r="D537" s="466"/>
      <c r="E537" s="466"/>
      <c r="F537" s="466"/>
      <c r="G537" s="634"/>
      <c r="H537" s="466"/>
      <c r="I537" s="791"/>
      <c r="J537" s="791"/>
      <c r="K537" s="466"/>
      <c r="L537" s="466"/>
      <c r="M537" s="466"/>
      <c r="N537" s="466"/>
      <c r="O537" s="466"/>
      <c r="P537" s="466"/>
      <c r="Q537" s="533"/>
      <c r="R537" s="542"/>
      <c r="AS537" s="443"/>
      <c r="BF537" s="444"/>
      <c r="BG537" s="444"/>
      <c r="BH537" s="445"/>
      <c r="BI537" s="445"/>
      <c r="BJ537" s="443"/>
      <c r="BK537" s="773"/>
      <c r="BL537" s="446"/>
      <c r="BM537" s="470"/>
      <c r="BN537" s="652"/>
      <c r="BO537" s="665"/>
      <c r="BP537" s="652"/>
      <c r="BQ537" s="652"/>
      <c r="BR537" s="652"/>
      <c r="BS537" s="665"/>
      <c r="BT537" s="652"/>
      <c r="BU537" s="652"/>
      <c r="BV537" s="652"/>
      <c r="BW537" s="665"/>
      <c r="BX537" s="652"/>
      <c r="BY537" s="652"/>
      <c r="BZ537" s="652"/>
      <c r="CA537" s="665"/>
      <c r="CB537" s="652"/>
      <c r="CC537" s="652"/>
      <c r="CD537" s="652"/>
      <c r="CE537" s="665"/>
      <c r="CF537" s="652"/>
      <c r="CG537" s="652"/>
      <c r="CH537" s="652"/>
      <c r="CI537" s="665"/>
      <c r="CJ537" s="652"/>
      <c r="CK537" s="652"/>
      <c r="CL537" s="652"/>
      <c r="CM537" s="665"/>
      <c r="CN537" s="652"/>
      <c r="CO537" s="652"/>
      <c r="CP537" s="652"/>
      <c r="CQ537" s="665"/>
      <c r="CR537" s="652"/>
      <c r="CS537" s="652"/>
      <c r="CT537" s="661"/>
      <c r="CU537" s="470"/>
      <c r="CV537" s="470"/>
      <c r="CW537" s="470"/>
      <c r="CX537" s="470"/>
      <c r="CY537" s="470"/>
      <c r="CZ537" s="470"/>
      <c r="DA537" s="470"/>
      <c r="DB537" s="470"/>
      <c r="DC537" s="470"/>
      <c r="DD537" s="470"/>
      <c r="DE537" s="470"/>
      <c r="DF537" s="470"/>
    </row>
    <row r="538" spans="1:110" s="471" customFormat="1" x14ac:dyDescent="0.2">
      <c r="A538" s="542"/>
      <c r="B538" s="469"/>
      <c r="D538" s="466"/>
      <c r="E538" s="466"/>
      <c r="F538" s="466"/>
      <c r="G538" s="634"/>
      <c r="H538" s="466"/>
      <c r="I538" s="791"/>
      <c r="J538" s="791"/>
      <c r="K538" s="466"/>
      <c r="L538" s="466"/>
      <c r="M538" s="466"/>
      <c r="N538" s="466"/>
      <c r="O538" s="466"/>
      <c r="P538" s="466"/>
      <c r="Q538" s="533"/>
      <c r="R538" s="542"/>
      <c r="AS538" s="443"/>
      <c r="BF538" s="444"/>
      <c r="BG538" s="444"/>
      <c r="BH538" s="445"/>
      <c r="BI538" s="445"/>
      <c r="BJ538" s="443"/>
      <c r="BK538" s="773"/>
      <c r="BL538" s="446"/>
      <c r="BM538" s="470"/>
      <c r="BN538" s="652"/>
      <c r="BO538" s="665"/>
      <c r="BP538" s="652"/>
      <c r="BQ538" s="652"/>
      <c r="BR538" s="652"/>
      <c r="BS538" s="665"/>
      <c r="BT538" s="652"/>
      <c r="BU538" s="652"/>
      <c r="BV538" s="652"/>
      <c r="BW538" s="665"/>
      <c r="BX538" s="652"/>
      <c r="BY538" s="652"/>
      <c r="BZ538" s="652"/>
      <c r="CA538" s="665"/>
      <c r="CB538" s="652"/>
      <c r="CC538" s="652"/>
      <c r="CD538" s="652"/>
      <c r="CE538" s="665"/>
      <c r="CF538" s="652"/>
      <c r="CG538" s="652"/>
      <c r="CH538" s="652"/>
      <c r="CI538" s="665"/>
      <c r="CJ538" s="652"/>
      <c r="CK538" s="652"/>
      <c r="CL538" s="652"/>
      <c r="CM538" s="665"/>
      <c r="CN538" s="652"/>
      <c r="CO538" s="652"/>
      <c r="CP538" s="652"/>
      <c r="CQ538" s="665"/>
      <c r="CR538" s="652"/>
      <c r="CS538" s="652"/>
      <c r="CT538" s="661"/>
      <c r="CU538" s="470"/>
      <c r="CV538" s="470"/>
      <c r="CW538" s="470"/>
      <c r="CX538" s="470"/>
      <c r="CY538" s="470"/>
      <c r="CZ538" s="470"/>
      <c r="DA538" s="470"/>
      <c r="DB538" s="470"/>
      <c r="DC538" s="470"/>
      <c r="DD538" s="470"/>
      <c r="DE538" s="470"/>
      <c r="DF538" s="470"/>
    </row>
    <row r="539" spans="1:110" s="471" customFormat="1" x14ac:dyDescent="0.2">
      <c r="A539" s="542"/>
      <c r="B539" s="469"/>
      <c r="D539" s="466"/>
      <c r="E539" s="466"/>
      <c r="F539" s="466"/>
      <c r="G539" s="634"/>
      <c r="H539" s="466"/>
      <c r="I539" s="791"/>
      <c r="J539" s="791"/>
      <c r="K539" s="466"/>
      <c r="L539" s="466"/>
      <c r="M539" s="466"/>
      <c r="N539" s="466"/>
      <c r="O539" s="466"/>
      <c r="P539" s="466"/>
      <c r="Q539" s="533"/>
      <c r="R539" s="542"/>
      <c r="AS539" s="443"/>
      <c r="BF539" s="444"/>
      <c r="BG539" s="444"/>
      <c r="BH539" s="445"/>
      <c r="BI539" s="445"/>
      <c r="BJ539" s="443"/>
      <c r="BK539" s="773"/>
      <c r="BL539" s="446"/>
      <c r="BM539" s="470"/>
      <c r="BN539" s="652"/>
      <c r="BO539" s="665"/>
      <c r="BP539" s="652"/>
      <c r="BQ539" s="652"/>
      <c r="BR539" s="652"/>
      <c r="BS539" s="665"/>
      <c r="BT539" s="652"/>
      <c r="BU539" s="652"/>
      <c r="BV539" s="652"/>
      <c r="BW539" s="665"/>
      <c r="BX539" s="652"/>
      <c r="BY539" s="652"/>
      <c r="BZ539" s="652"/>
      <c r="CA539" s="665"/>
      <c r="CB539" s="652"/>
      <c r="CC539" s="652"/>
      <c r="CD539" s="652"/>
      <c r="CE539" s="665"/>
      <c r="CF539" s="652"/>
      <c r="CG539" s="652"/>
      <c r="CH539" s="652"/>
      <c r="CI539" s="665"/>
      <c r="CJ539" s="652"/>
      <c r="CK539" s="652"/>
      <c r="CL539" s="652"/>
      <c r="CM539" s="665"/>
      <c r="CN539" s="652"/>
      <c r="CO539" s="652"/>
      <c r="CP539" s="652"/>
      <c r="CQ539" s="665"/>
      <c r="CR539" s="652"/>
      <c r="CS539" s="652"/>
      <c r="CT539" s="661"/>
      <c r="CU539" s="470"/>
      <c r="CV539" s="470"/>
      <c r="CW539" s="470"/>
      <c r="CX539" s="470"/>
      <c r="CY539" s="470"/>
      <c r="CZ539" s="470"/>
      <c r="DA539" s="470"/>
      <c r="DB539" s="470"/>
      <c r="DC539" s="470"/>
      <c r="DD539" s="470"/>
      <c r="DE539" s="470"/>
      <c r="DF539" s="470"/>
    </row>
    <row r="540" spans="1:110" s="471" customFormat="1" x14ac:dyDescent="0.2">
      <c r="A540" s="542"/>
      <c r="B540" s="469"/>
      <c r="D540" s="466"/>
      <c r="E540" s="466"/>
      <c r="F540" s="466"/>
      <c r="G540" s="634"/>
      <c r="H540" s="466"/>
      <c r="I540" s="791"/>
      <c r="J540" s="791"/>
      <c r="K540" s="466"/>
      <c r="L540" s="466"/>
      <c r="M540" s="466"/>
      <c r="N540" s="466"/>
      <c r="O540" s="466"/>
      <c r="P540" s="466"/>
      <c r="Q540" s="533"/>
      <c r="R540" s="542"/>
      <c r="AS540" s="443"/>
      <c r="BF540" s="444"/>
      <c r="BG540" s="444"/>
      <c r="BH540" s="445"/>
      <c r="BI540" s="445"/>
      <c r="BJ540" s="443"/>
      <c r="BK540" s="773"/>
      <c r="BL540" s="446"/>
      <c r="BM540" s="470"/>
      <c r="BN540" s="652"/>
      <c r="BO540" s="665"/>
      <c r="BP540" s="652"/>
      <c r="BQ540" s="652"/>
      <c r="BR540" s="652"/>
      <c r="BS540" s="665"/>
      <c r="BT540" s="652"/>
      <c r="BU540" s="652"/>
      <c r="BV540" s="652"/>
      <c r="BW540" s="665"/>
      <c r="BX540" s="652"/>
      <c r="BY540" s="652"/>
      <c r="BZ540" s="652"/>
      <c r="CA540" s="665"/>
      <c r="CB540" s="652"/>
      <c r="CC540" s="652"/>
      <c r="CD540" s="652"/>
      <c r="CE540" s="665"/>
      <c r="CF540" s="652"/>
      <c r="CG540" s="652"/>
      <c r="CH540" s="652"/>
      <c r="CI540" s="665"/>
      <c r="CJ540" s="652"/>
      <c r="CK540" s="652"/>
      <c r="CL540" s="652"/>
      <c r="CM540" s="665"/>
      <c r="CN540" s="652"/>
      <c r="CO540" s="652"/>
      <c r="CP540" s="652"/>
      <c r="CQ540" s="665"/>
      <c r="CR540" s="652"/>
      <c r="CS540" s="652"/>
      <c r="CT540" s="661"/>
      <c r="CU540" s="470"/>
      <c r="CV540" s="470"/>
      <c r="CW540" s="470"/>
      <c r="CX540" s="470"/>
      <c r="CY540" s="470"/>
      <c r="CZ540" s="470"/>
      <c r="DA540" s="470"/>
      <c r="DB540" s="470"/>
      <c r="DC540" s="470"/>
      <c r="DD540" s="470"/>
      <c r="DE540" s="470"/>
      <c r="DF540" s="470"/>
    </row>
    <row r="541" spans="1:110" s="471" customFormat="1" x14ac:dyDescent="0.2">
      <c r="A541" s="542"/>
      <c r="B541" s="469"/>
      <c r="D541" s="466"/>
      <c r="E541" s="466"/>
      <c r="F541" s="466"/>
      <c r="G541" s="634"/>
      <c r="H541" s="466"/>
      <c r="I541" s="791"/>
      <c r="J541" s="791"/>
      <c r="K541" s="466"/>
      <c r="L541" s="466"/>
      <c r="M541" s="466"/>
      <c r="N541" s="466"/>
      <c r="O541" s="466"/>
      <c r="P541" s="466"/>
      <c r="Q541" s="533"/>
      <c r="R541" s="542"/>
      <c r="AS541" s="443"/>
      <c r="BF541" s="444"/>
      <c r="BG541" s="444"/>
      <c r="BH541" s="445"/>
      <c r="BI541" s="445"/>
      <c r="BJ541" s="443"/>
      <c r="BK541" s="773"/>
      <c r="BL541" s="446"/>
      <c r="BM541" s="470"/>
      <c r="BN541" s="652"/>
      <c r="BO541" s="665"/>
      <c r="BP541" s="652"/>
      <c r="BQ541" s="652"/>
      <c r="BR541" s="652"/>
      <c r="BS541" s="665"/>
      <c r="BT541" s="652"/>
      <c r="BU541" s="652"/>
      <c r="BV541" s="652"/>
      <c r="BW541" s="665"/>
      <c r="BX541" s="652"/>
      <c r="BY541" s="652"/>
      <c r="BZ541" s="652"/>
      <c r="CA541" s="665"/>
      <c r="CB541" s="652"/>
      <c r="CC541" s="652"/>
      <c r="CD541" s="652"/>
      <c r="CE541" s="665"/>
      <c r="CF541" s="652"/>
      <c r="CG541" s="652"/>
      <c r="CH541" s="652"/>
      <c r="CI541" s="665"/>
      <c r="CJ541" s="652"/>
      <c r="CK541" s="652"/>
      <c r="CL541" s="652"/>
      <c r="CM541" s="665"/>
      <c r="CN541" s="652"/>
      <c r="CO541" s="652"/>
      <c r="CP541" s="652"/>
      <c r="CQ541" s="665"/>
      <c r="CR541" s="652"/>
      <c r="CS541" s="652"/>
      <c r="CT541" s="661"/>
      <c r="CU541" s="470"/>
      <c r="CV541" s="470"/>
      <c r="CW541" s="470"/>
      <c r="CX541" s="470"/>
      <c r="CY541" s="470"/>
      <c r="CZ541" s="470"/>
      <c r="DA541" s="470"/>
      <c r="DB541" s="470"/>
      <c r="DC541" s="470"/>
      <c r="DD541" s="470"/>
      <c r="DE541" s="470"/>
      <c r="DF541" s="470"/>
    </row>
    <row r="542" spans="1:110" s="471" customFormat="1" x14ac:dyDescent="0.2">
      <c r="A542" s="542"/>
      <c r="B542" s="469"/>
      <c r="D542" s="466"/>
      <c r="E542" s="466"/>
      <c r="F542" s="466"/>
      <c r="G542" s="634"/>
      <c r="H542" s="466"/>
      <c r="I542" s="791"/>
      <c r="J542" s="791"/>
      <c r="K542" s="466"/>
      <c r="L542" s="466"/>
      <c r="M542" s="466"/>
      <c r="N542" s="466"/>
      <c r="O542" s="466"/>
      <c r="P542" s="466"/>
      <c r="Q542" s="533"/>
      <c r="R542" s="542"/>
      <c r="AS542" s="443"/>
      <c r="BF542" s="444"/>
      <c r="BG542" s="444"/>
      <c r="BH542" s="445"/>
      <c r="BI542" s="445"/>
      <c r="BJ542" s="443"/>
      <c r="BK542" s="773"/>
      <c r="BL542" s="446"/>
      <c r="BM542" s="470"/>
      <c r="BN542" s="652"/>
      <c r="BO542" s="665"/>
      <c r="BP542" s="652"/>
      <c r="BQ542" s="652"/>
      <c r="BR542" s="652"/>
      <c r="BS542" s="665"/>
      <c r="BT542" s="652"/>
      <c r="BU542" s="652"/>
      <c r="BV542" s="652"/>
      <c r="BW542" s="665"/>
      <c r="BX542" s="652"/>
      <c r="BY542" s="652"/>
      <c r="BZ542" s="652"/>
      <c r="CA542" s="665"/>
      <c r="CB542" s="652"/>
      <c r="CC542" s="652"/>
      <c r="CD542" s="652"/>
      <c r="CE542" s="665"/>
      <c r="CF542" s="652"/>
      <c r="CG542" s="652"/>
      <c r="CH542" s="652"/>
      <c r="CI542" s="665"/>
      <c r="CJ542" s="652"/>
      <c r="CK542" s="652"/>
      <c r="CL542" s="652"/>
      <c r="CM542" s="665"/>
      <c r="CN542" s="652"/>
      <c r="CO542" s="652"/>
      <c r="CP542" s="652"/>
      <c r="CQ542" s="665"/>
      <c r="CR542" s="652"/>
      <c r="CS542" s="652"/>
      <c r="CT542" s="661"/>
      <c r="CU542" s="470"/>
      <c r="CV542" s="470"/>
      <c r="CW542" s="470"/>
      <c r="CX542" s="470"/>
      <c r="CY542" s="470"/>
      <c r="CZ542" s="470"/>
      <c r="DA542" s="470"/>
      <c r="DB542" s="470"/>
      <c r="DC542" s="470"/>
      <c r="DD542" s="470"/>
      <c r="DE542" s="470"/>
      <c r="DF542" s="470"/>
    </row>
    <row r="543" spans="1:110" s="471" customFormat="1" x14ac:dyDescent="0.2">
      <c r="A543" s="542"/>
      <c r="B543" s="469"/>
      <c r="D543" s="466"/>
      <c r="E543" s="466"/>
      <c r="F543" s="466"/>
      <c r="G543" s="634"/>
      <c r="H543" s="466"/>
      <c r="I543" s="791"/>
      <c r="J543" s="791"/>
      <c r="K543" s="466"/>
      <c r="L543" s="466"/>
      <c r="M543" s="466"/>
      <c r="N543" s="466"/>
      <c r="O543" s="466"/>
      <c r="P543" s="466"/>
      <c r="Q543" s="533"/>
      <c r="R543" s="542"/>
      <c r="AS543" s="443"/>
      <c r="BF543" s="444"/>
      <c r="BG543" s="444"/>
      <c r="BH543" s="445"/>
      <c r="BI543" s="445"/>
      <c r="BJ543" s="443"/>
      <c r="BK543" s="773"/>
      <c r="BL543" s="446"/>
      <c r="BM543" s="470"/>
      <c r="BN543" s="652"/>
      <c r="BO543" s="665"/>
      <c r="BP543" s="652"/>
      <c r="BQ543" s="652"/>
      <c r="BR543" s="652"/>
      <c r="BS543" s="665"/>
      <c r="BT543" s="652"/>
      <c r="BU543" s="652"/>
      <c r="BV543" s="652"/>
      <c r="BW543" s="665"/>
      <c r="BX543" s="652"/>
      <c r="BY543" s="652"/>
      <c r="BZ543" s="652"/>
      <c r="CA543" s="665"/>
      <c r="CB543" s="652"/>
      <c r="CC543" s="652"/>
      <c r="CD543" s="652"/>
      <c r="CE543" s="665"/>
      <c r="CF543" s="652"/>
      <c r="CG543" s="652"/>
      <c r="CH543" s="652"/>
      <c r="CI543" s="665"/>
      <c r="CJ543" s="652"/>
      <c r="CK543" s="652"/>
      <c r="CL543" s="652"/>
      <c r="CM543" s="665"/>
      <c r="CN543" s="652"/>
      <c r="CO543" s="652"/>
      <c r="CP543" s="652"/>
      <c r="CQ543" s="665"/>
      <c r="CR543" s="652"/>
      <c r="CS543" s="652"/>
      <c r="CT543" s="661"/>
      <c r="CU543" s="470"/>
      <c r="CV543" s="470"/>
      <c r="CW543" s="470"/>
      <c r="CX543" s="470"/>
      <c r="CY543" s="470"/>
      <c r="CZ543" s="470"/>
      <c r="DA543" s="470"/>
      <c r="DB543" s="470"/>
      <c r="DC543" s="470"/>
      <c r="DD543" s="470"/>
      <c r="DE543" s="470"/>
      <c r="DF543" s="470"/>
    </row>
    <row r="544" spans="1:110" s="471" customFormat="1" x14ac:dyDescent="0.2">
      <c r="A544" s="542"/>
      <c r="B544" s="469"/>
      <c r="D544" s="466"/>
      <c r="E544" s="466"/>
      <c r="F544" s="466"/>
      <c r="G544" s="634"/>
      <c r="H544" s="466"/>
      <c r="I544" s="791"/>
      <c r="J544" s="791"/>
      <c r="K544" s="466"/>
      <c r="L544" s="466"/>
      <c r="M544" s="466"/>
      <c r="N544" s="466"/>
      <c r="O544" s="466"/>
      <c r="P544" s="466"/>
      <c r="Q544" s="533"/>
      <c r="R544" s="542"/>
      <c r="AS544" s="443"/>
      <c r="BF544" s="444"/>
      <c r="BG544" s="444"/>
      <c r="BH544" s="445"/>
      <c r="BI544" s="445"/>
      <c r="BJ544" s="443"/>
      <c r="BK544" s="773"/>
      <c r="BL544" s="446"/>
      <c r="BM544" s="470"/>
      <c r="BN544" s="652"/>
      <c r="BO544" s="665"/>
      <c r="BP544" s="652"/>
      <c r="BQ544" s="652"/>
      <c r="BR544" s="652"/>
      <c r="BS544" s="665"/>
      <c r="BT544" s="652"/>
      <c r="BU544" s="652"/>
      <c r="BV544" s="652"/>
      <c r="BW544" s="665"/>
      <c r="BX544" s="652"/>
      <c r="BY544" s="652"/>
      <c r="BZ544" s="652"/>
      <c r="CA544" s="665"/>
      <c r="CB544" s="652"/>
      <c r="CC544" s="652"/>
      <c r="CD544" s="652"/>
      <c r="CE544" s="665"/>
      <c r="CF544" s="652"/>
      <c r="CG544" s="652"/>
      <c r="CH544" s="652"/>
      <c r="CI544" s="665"/>
      <c r="CJ544" s="652"/>
      <c r="CK544" s="652"/>
      <c r="CL544" s="652"/>
      <c r="CM544" s="665"/>
      <c r="CN544" s="652"/>
      <c r="CO544" s="652"/>
      <c r="CP544" s="652"/>
      <c r="CQ544" s="665"/>
      <c r="CR544" s="652"/>
      <c r="CS544" s="652"/>
      <c r="CT544" s="661"/>
      <c r="CU544" s="470"/>
      <c r="CV544" s="470"/>
      <c r="CW544" s="470"/>
      <c r="CX544" s="470"/>
      <c r="CY544" s="470"/>
      <c r="CZ544" s="470"/>
      <c r="DA544" s="470"/>
      <c r="DB544" s="470"/>
      <c r="DC544" s="470"/>
      <c r="DD544" s="470"/>
      <c r="DE544" s="470"/>
      <c r="DF544" s="470"/>
    </row>
    <row r="545" spans="1:110" s="471" customFormat="1" x14ac:dyDescent="0.2">
      <c r="A545" s="542"/>
      <c r="B545" s="469"/>
      <c r="D545" s="466"/>
      <c r="E545" s="466"/>
      <c r="F545" s="466"/>
      <c r="G545" s="634"/>
      <c r="H545" s="466"/>
      <c r="I545" s="791"/>
      <c r="J545" s="791"/>
      <c r="K545" s="466"/>
      <c r="L545" s="466"/>
      <c r="M545" s="466"/>
      <c r="N545" s="466"/>
      <c r="O545" s="466"/>
      <c r="P545" s="466"/>
      <c r="Q545" s="533"/>
      <c r="R545" s="542"/>
      <c r="AS545" s="443"/>
      <c r="BF545" s="444"/>
      <c r="BG545" s="444"/>
      <c r="BH545" s="445"/>
      <c r="BI545" s="445"/>
      <c r="BJ545" s="443"/>
      <c r="BK545" s="773"/>
      <c r="BL545" s="446"/>
      <c r="BM545" s="470"/>
      <c r="BN545" s="652"/>
      <c r="BO545" s="665"/>
      <c r="BP545" s="652"/>
      <c r="BQ545" s="652"/>
      <c r="BR545" s="652"/>
      <c r="BS545" s="665"/>
      <c r="BT545" s="652"/>
      <c r="BU545" s="652"/>
      <c r="BV545" s="652"/>
      <c r="BW545" s="665"/>
      <c r="BX545" s="652"/>
      <c r="BY545" s="652"/>
      <c r="BZ545" s="652"/>
      <c r="CA545" s="665"/>
      <c r="CB545" s="652"/>
      <c r="CC545" s="652"/>
      <c r="CD545" s="652"/>
      <c r="CE545" s="665"/>
      <c r="CF545" s="652"/>
      <c r="CG545" s="652"/>
      <c r="CH545" s="652"/>
      <c r="CI545" s="665"/>
      <c r="CJ545" s="652"/>
      <c r="CK545" s="652"/>
      <c r="CL545" s="652"/>
      <c r="CM545" s="665"/>
      <c r="CN545" s="652"/>
      <c r="CO545" s="652"/>
      <c r="CP545" s="652"/>
      <c r="CQ545" s="665"/>
      <c r="CR545" s="652"/>
      <c r="CS545" s="652"/>
      <c r="CT545" s="661"/>
      <c r="CU545" s="470"/>
      <c r="CV545" s="470"/>
      <c r="CW545" s="470"/>
      <c r="CX545" s="470"/>
      <c r="CY545" s="470"/>
      <c r="CZ545" s="470"/>
      <c r="DA545" s="470"/>
      <c r="DB545" s="470"/>
      <c r="DC545" s="470"/>
      <c r="DD545" s="470"/>
      <c r="DE545" s="470"/>
      <c r="DF545" s="470"/>
    </row>
    <row r="546" spans="1:110" s="471" customFormat="1" x14ac:dyDescent="0.2">
      <c r="A546" s="542"/>
      <c r="B546" s="469"/>
      <c r="D546" s="466"/>
      <c r="E546" s="466"/>
      <c r="F546" s="466"/>
      <c r="G546" s="634"/>
      <c r="H546" s="466"/>
      <c r="I546" s="791"/>
      <c r="J546" s="791"/>
      <c r="K546" s="466"/>
      <c r="L546" s="466"/>
      <c r="M546" s="466"/>
      <c r="N546" s="466"/>
      <c r="O546" s="466"/>
      <c r="P546" s="466"/>
      <c r="Q546" s="533"/>
      <c r="R546" s="542"/>
      <c r="AS546" s="443"/>
      <c r="BF546" s="444"/>
      <c r="BG546" s="444"/>
      <c r="BH546" s="445"/>
      <c r="BI546" s="445"/>
      <c r="BJ546" s="443"/>
      <c r="BK546" s="773"/>
      <c r="BL546" s="446"/>
      <c r="BM546" s="470"/>
      <c r="BN546" s="652"/>
      <c r="BO546" s="665"/>
      <c r="BP546" s="652"/>
      <c r="BQ546" s="652"/>
      <c r="BR546" s="652"/>
      <c r="BS546" s="665"/>
      <c r="BT546" s="652"/>
      <c r="BU546" s="652"/>
      <c r="BV546" s="652"/>
      <c r="BW546" s="665"/>
      <c r="BX546" s="652"/>
      <c r="BY546" s="652"/>
      <c r="BZ546" s="652"/>
      <c r="CA546" s="665"/>
      <c r="CB546" s="652"/>
      <c r="CC546" s="652"/>
      <c r="CD546" s="652"/>
      <c r="CE546" s="665"/>
      <c r="CF546" s="652"/>
      <c r="CG546" s="652"/>
      <c r="CH546" s="652"/>
      <c r="CI546" s="665"/>
      <c r="CJ546" s="652"/>
      <c r="CK546" s="652"/>
      <c r="CL546" s="652"/>
      <c r="CM546" s="665"/>
      <c r="CN546" s="652"/>
      <c r="CO546" s="652"/>
      <c r="CP546" s="652"/>
      <c r="CQ546" s="665"/>
      <c r="CR546" s="652"/>
      <c r="CS546" s="652"/>
      <c r="CT546" s="661"/>
      <c r="CU546" s="470"/>
      <c r="CV546" s="470"/>
      <c r="CW546" s="470"/>
      <c r="CX546" s="470"/>
      <c r="CY546" s="470"/>
      <c r="CZ546" s="470"/>
      <c r="DA546" s="470"/>
      <c r="DB546" s="470"/>
      <c r="DC546" s="470"/>
      <c r="DD546" s="470"/>
      <c r="DE546" s="470"/>
      <c r="DF546" s="470"/>
    </row>
    <row r="547" spans="1:110" s="471" customFormat="1" x14ac:dyDescent="0.2">
      <c r="A547" s="542"/>
      <c r="B547" s="469"/>
      <c r="D547" s="466"/>
      <c r="E547" s="466"/>
      <c r="F547" s="466"/>
      <c r="G547" s="634"/>
      <c r="H547" s="466"/>
      <c r="I547" s="791"/>
      <c r="J547" s="791"/>
      <c r="K547" s="466"/>
      <c r="L547" s="466"/>
      <c r="M547" s="466"/>
      <c r="N547" s="466"/>
      <c r="O547" s="466"/>
      <c r="P547" s="466"/>
      <c r="Q547" s="533"/>
      <c r="R547" s="542"/>
      <c r="AS547" s="443"/>
      <c r="BF547" s="444"/>
      <c r="BG547" s="444"/>
      <c r="BH547" s="445"/>
      <c r="BI547" s="445"/>
      <c r="BJ547" s="443"/>
      <c r="BK547" s="773"/>
      <c r="BL547" s="446"/>
      <c r="BM547" s="470"/>
      <c r="BN547" s="652"/>
      <c r="BO547" s="665"/>
      <c r="BP547" s="652"/>
      <c r="BQ547" s="652"/>
      <c r="BR547" s="652"/>
      <c r="BS547" s="665"/>
      <c r="BT547" s="652"/>
      <c r="BU547" s="652"/>
      <c r="BV547" s="652"/>
      <c r="BW547" s="665"/>
      <c r="BX547" s="652"/>
      <c r="BY547" s="652"/>
      <c r="BZ547" s="652"/>
      <c r="CA547" s="665"/>
      <c r="CB547" s="652"/>
      <c r="CC547" s="652"/>
      <c r="CD547" s="652"/>
      <c r="CE547" s="665"/>
      <c r="CF547" s="652"/>
      <c r="CG547" s="652"/>
      <c r="CH547" s="652"/>
      <c r="CI547" s="665"/>
      <c r="CJ547" s="652"/>
      <c r="CK547" s="652"/>
      <c r="CL547" s="652"/>
      <c r="CM547" s="665"/>
      <c r="CN547" s="652"/>
      <c r="CO547" s="652"/>
      <c r="CP547" s="652"/>
      <c r="CQ547" s="665"/>
      <c r="CR547" s="652"/>
      <c r="CS547" s="652"/>
      <c r="CT547" s="661"/>
      <c r="CU547" s="470"/>
      <c r="CV547" s="470"/>
      <c r="CW547" s="470"/>
      <c r="CX547" s="470"/>
      <c r="CY547" s="470"/>
      <c r="CZ547" s="470"/>
      <c r="DA547" s="470"/>
      <c r="DB547" s="470"/>
      <c r="DC547" s="470"/>
      <c r="DD547" s="470"/>
      <c r="DE547" s="470"/>
      <c r="DF547" s="470"/>
    </row>
    <row r="548" spans="1:110" s="471" customFormat="1" x14ac:dyDescent="0.2">
      <c r="A548" s="542"/>
      <c r="B548" s="469"/>
      <c r="D548" s="466"/>
      <c r="E548" s="466"/>
      <c r="F548" s="466"/>
      <c r="G548" s="634"/>
      <c r="H548" s="466"/>
      <c r="I548" s="791"/>
      <c r="J548" s="791"/>
      <c r="K548" s="466"/>
      <c r="L548" s="466"/>
      <c r="M548" s="466"/>
      <c r="N548" s="466"/>
      <c r="O548" s="466"/>
      <c r="P548" s="466"/>
      <c r="Q548" s="533"/>
      <c r="R548" s="542"/>
      <c r="AS548" s="443"/>
      <c r="BF548" s="444"/>
      <c r="BG548" s="444"/>
      <c r="BH548" s="445"/>
      <c r="BI548" s="445"/>
      <c r="BJ548" s="443"/>
      <c r="BK548" s="773"/>
      <c r="BL548" s="446"/>
      <c r="BM548" s="470"/>
      <c r="BN548" s="652"/>
      <c r="BO548" s="665"/>
      <c r="BP548" s="652"/>
      <c r="BQ548" s="652"/>
      <c r="BR548" s="652"/>
      <c r="BS548" s="665"/>
      <c r="BT548" s="652"/>
      <c r="BU548" s="652"/>
      <c r="BV548" s="652"/>
      <c r="BW548" s="665"/>
      <c r="BX548" s="652"/>
      <c r="BY548" s="652"/>
      <c r="BZ548" s="652"/>
      <c r="CA548" s="665"/>
      <c r="CB548" s="652"/>
      <c r="CC548" s="652"/>
      <c r="CD548" s="652"/>
      <c r="CE548" s="665"/>
      <c r="CF548" s="652"/>
      <c r="CG548" s="652"/>
      <c r="CH548" s="652"/>
      <c r="CI548" s="665"/>
      <c r="CJ548" s="652"/>
      <c r="CK548" s="652"/>
      <c r="CL548" s="652"/>
      <c r="CM548" s="665"/>
      <c r="CN548" s="652"/>
      <c r="CO548" s="652"/>
      <c r="CP548" s="652"/>
      <c r="CQ548" s="665"/>
      <c r="CR548" s="652"/>
      <c r="CS548" s="652"/>
      <c r="CT548" s="661"/>
      <c r="CU548" s="470"/>
      <c r="CV548" s="470"/>
      <c r="CW548" s="470"/>
      <c r="CX548" s="470"/>
      <c r="CY548" s="470"/>
      <c r="CZ548" s="470"/>
      <c r="DA548" s="470"/>
      <c r="DB548" s="470"/>
      <c r="DC548" s="470"/>
      <c r="DD548" s="470"/>
      <c r="DE548" s="470"/>
      <c r="DF548" s="470"/>
    </row>
    <row r="549" spans="1:110" s="471" customFormat="1" x14ac:dyDescent="0.2">
      <c r="A549" s="542"/>
      <c r="B549" s="469"/>
      <c r="D549" s="466"/>
      <c r="E549" s="466"/>
      <c r="F549" s="466"/>
      <c r="G549" s="634"/>
      <c r="H549" s="466"/>
      <c r="I549" s="791"/>
      <c r="J549" s="791"/>
      <c r="K549" s="466"/>
      <c r="L549" s="466"/>
      <c r="M549" s="466"/>
      <c r="N549" s="466"/>
      <c r="O549" s="466"/>
      <c r="P549" s="466"/>
      <c r="Q549" s="533"/>
      <c r="R549" s="542"/>
      <c r="AS549" s="443"/>
      <c r="BF549" s="444"/>
      <c r="BG549" s="444"/>
      <c r="BH549" s="445"/>
      <c r="BI549" s="445"/>
      <c r="BJ549" s="443"/>
      <c r="BK549" s="773"/>
      <c r="BL549" s="446"/>
      <c r="BM549" s="470"/>
      <c r="BN549" s="652"/>
      <c r="BO549" s="665"/>
      <c r="BP549" s="652"/>
      <c r="BQ549" s="652"/>
      <c r="BR549" s="652"/>
      <c r="BS549" s="665"/>
      <c r="BT549" s="652"/>
      <c r="BU549" s="652"/>
      <c r="BV549" s="652"/>
      <c r="BW549" s="665"/>
      <c r="BX549" s="652"/>
      <c r="BY549" s="652"/>
      <c r="BZ549" s="652"/>
      <c r="CA549" s="665"/>
      <c r="CB549" s="652"/>
      <c r="CC549" s="652"/>
      <c r="CD549" s="652"/>
      <c r="CE549" s="665"/>
      <c r="CF549" s="652"/>
      <c r="CG549" s="652"/>
      <c r="CH549" s="652"/>
      <c r="CI549" s="665"/>
      <c r="CJ549" s="652"/>
      <c r="CK549" s="652"/>
      <c r="CL549" s="652"/>
      <c r="CM549" s="665"/>
      <c r="CN549" s="652"/>
      <c r="CO549" s="652"/>
      <c r="CP549" s="652"/>
      <c r="CQ549" s="665"/>
      <c r="CR549" s="652"/>
      <c r="CS549" s="652"/>
      <c r="CT549" s="661"/>
      <c r="CU549" s="470"/>
      <c r="CV549" s="470"/>
      <c r="CW549" s="470"/>
      <c r="CX549" s="470"/>
      <c r="CY549" s="470"/>
      <c r="CZ549" s="470"/>
      <c r="DA549" s="470"/>
      <c r="DB549" s="470"/>
      <c r="DC549" s="470"/>
      <c r="DD549" s="470"/>
      <c r="DE549" s="470"/>
      <c r="DF549" s="470"/>
    </row>
    <row r="550" spans="1:110" s="471" customFormat="1" x14ac:dyDescent="0.2">
      <c r="A550" s="542"/>
      <c r="B550" s="469"/>
      <c r="D550" s="466"/>
      <c r="E550" s="466"/>
      <c r="F550" s="466"/>
      <c r="G550" s="634"/>
      <c r="H550" s="466"/>
      <c r="I550" s="791"/>
      <c r="J550" s="791"/>
      <c r="K550" s="466"/>
      <c r="L550" s="466"/>
      <c r="M550" s="466"/>
      <c r="N550" s="466"/>
      <c r="O550" s="466"/>
      <c r="P550" s="466"/>
      <c r="Q550" s="533"/>
      <c r="R550" s="542"/>
      <c r="AS550" s="443"/>
      <c r="BF550" s="444"/>
      <c r="BG550" s="444"/>
      <c r="BH550" s="445"/>
      <c r="BI550" s="445"/>
      <c r="BJ550" s="443"/>
      <c r="BK550" s="773"/>
      <c r="BL550" s="446"/>
      <c r="BM550" s="470"/>
      <c r="BN550" s="652"/>
      <c r="BO550" s="665"/>
      <c r="BP550" s="652"/>
      <c r="BQ550" s="652"/>
      <c r="BR550" s="652"/>
      <c r="BS550" s="665"/>
      <c r="BT550" s="652"/>
      <c r="BU550" s="652"/>
      <c r="BV550" s="652"/>
      <c r="BW550" s="665"/>
      <c r="BX550" s="652"/>
      <c r="BY550" s="652"/>
      <c r="BZ550" s="652"/>
      <c r="CA550" s="665"/>
      <c r="CB550" s="652"/>
      <c r="CC550" s="652"/>
      <c r="CD550" s="652"/>
      <c r="CE550" s="665"/>
      <c r="CF550" s="652"/>
      <c r="CG550" s="652"/>
      <c r="CH550" s="652"/>
      <c r="CI550" s="665"/>
      <c r="CJ550" s="652"/>
      <c r="CK550" s="652"/>
      <c r="CL550" s="652"/>
      <c r="CM550" s="665"/>
      <c r="CN550" s="652"/>
      <c r="CO550" s="652"/>
      <c r="CP550" s="652"/>
      <c r="CQ550" s="665"/>
      <c r="CR550" s="652"/>
      <c r="CS550" s="652"/>
      <c r="CT550" s="661"/>
      <c r="CU550" s="470"/>
      <c r="CV550" s="470"/>
      <c r="CW550" s="470"/>
      <c r="CX550" s="470"/>
      <c r="CY550" s="470"/>
      <c r="CZ550" s="470"/>
      <c r="DA550" s="470"/>
      <c r="DB550" s="470"/>
      <c r="DC550" s="470"/>
      <c r="DD550" s="470"/>
      <c r="DE550" s="470"/>
      <c r="DF550" s="470"/>
    </row>
    <row r="551" spans="1:110" s="471" customFormat="1" x14ac:dyDescent="0.2">
      <c r="A551" s="542"/>
      <c r="B551" s="469"/>
      <c r="D551" s="466"/>
      <c r="E551" s="466"/>
      <c r="F551" s="466"/>
      <c r="G551" s="634"/>
      <c r="H551" s="466"/>
      <c r="I551" s="791"/>
      <c r="J551" s="791"/>
      <c r="K551" s="466"/>
      <c r="L551" s="466"/>
      <c r="M551" s="466"/>
      <c r="N551" s="466"/>
      <c r="O551" s="466"/>
      <c r="P551" s="466"/>
      <c r="Q551" s="533"/>
      <c r="R551" s="542"/>
      <c r="AS551" s="443"/>
      <c r="BF551" s="444"/>
      <c r="BG551" s="444"/>
      <c r="BH551" s="445"/>
      <c r="BI551" s="445"/>
      <c r="BJ551" s="443"/>
      <c r="BK551" s="773"/>
      <c r="BL551" s="446"/>
      <c r="BM551" s="470"/>
      <c r="BN551" s="652"/>
      <c r="BO551" s="665"/>
      <c r="BP551" s="652"/>
      <c r="BQ551" s="652"/>
      <c r="BR551" s="652"/>
      <c r="BS551" s="665"/>
      <c r="BT551" s="652"/>
      <c r="BU551" s="652"/>
      <c r="BV551" s="652"/>
      <c r="BW551" s="665"/>
      <c r="BX551" s="652"/>
      <c r="BY551" s="652"/>
      <c r="BZ551" s="652"/>
      <c r="CA551" s="665"/>
      <c r="CB551" s="652"/>
      <c r="CC551" s="652"/>
      <c r="CD551" s="652"/>
      <c r="CE551" s="665"/>
      <c r="CF551" s="652"/>
      <c r="CG551" s="652"/>
      <c r="CH551" s="652"/>
      <c r="CI551" s="665"/>
      <c r="CJ551" s="652"/>
      <c r="CK551" s="652"/>
      <c r="CL551" s="652"/>
      <c r="CM551" s="665"/>
      <c r="CN551" s="652"/>
      <c r="CO551" s="652"/>
      <c r="CP551" s="652"/>
      <c r="CQ551" s="665"/>
      <c r="CR551" s="652"/>
      <c r="CS551" s="652"/>
      <c r="CT551" s="661"/>
      <c r="CU551" s="470"/>
      <c r="CV551" s="470"/>
      <c r="CW551" s="470"/>
      <c r="CX551" s="470"/>
      <c r="CY551" s="470"/>
      <c r="CZ551" s="470"/>
      <c r="DA551" s="470"/>
      <c r="DB551" s="470"/>
      <c r="DC551" s="470"/>
      <c r="DD551" s="470"/>
      <c r="DE551" s="470"/>
      <c r="DF551" s="470"/>
    </row>
    <row r="552" spans="1:110" s="471" customFormat="1" x14ac:dyDescent="0.2">
      <c r="A552" s="542"/>
      <c r="B552" s="469"/>
      <c r="D552" s="466"/>
      <c r="E552" s="466"/>
      <c r="F552" s="466"/>
      <c r="G552" s="634"/>
      <c r="H552" s="466"/>
      <c r="I552" s="791"/>
      <c r="J552" s="791"/>
      <c r="K552" s="466"/>
      <c r="L552" s="466"/>
      <c r="M552" s="466"/>
      <c r="N552" s="466"/>
      <c r="O552" s="466"/>
      <c r="P552" s="466"/>
      <c r="Q552" s="533"/>
      <c r="R552" s="542"/>
      <c r="AS552" s="443"/>
      <c r="BF552" s="444"/>
      <c r="BG552" s="444"/>
      <c r="BH552" s="445"/>
      <c r="BI552" s="445"/>
      <c r="BJ552" s="443"/>
      <c r="BK552" s="773"/>
      <c r="BL552" s="446"/>
      <c r="BM552" s="470"/>
      <c r="BN552" s="652"/>
      <c r="BO552" s="665"/>
      <c r="BP552" s="652"/>
      <c r="BQ552" s="652"/>
      <c r="BR552" s="652"/>
      <c r="BS552" s="665"/>
      <c r="BT552" s="652"/>
      <c r="BU552" s="652"/>
      <c r="BV552" s="652"/>
      <c r="BW552" s="665"/>
      <c r="BX552" s="652"/>
      <c r="BY552" s="652"/>
      <c r="BZ552" s="652"/>
      <c r="CA552" s="665"/>
      <c r="CB552" s="652"/>
      <c r="CC552" s="652"/>
      <c r="CD552" s="652"/>
      <c r="CE552" s="665"/>
      <c r="CF552" s="652"/>
      <c r="CG552" s="652"/>
      <c r="CH552" s="652"/>
      <c r="CI552" s="665"/>
      <c r="CJ552" s="652"/>
      <c r="CK552" s="652"/>
      <c r="CL552" s="652"/>
      <c r="CM552" s="665"/>
      <c r="CN552" s="652"/>
      <c r="CO552" s="652"/>
      <c r="CP552" s="652"/>
      <c r="CQ552" s="665"/>
      <c r="CR552" s="652"/>
      <c r="CS552" s="652"/>
      <c r="CT552" s="661"/>
      <c r="CU552" s="470"/>
      <c r="CV552" s="470"/>
      <c r="CW552" s="470"/>
      <c r="CX552" s="470"/>
      <c r="CY552" s="470"/>
      <c r="CZ552" s="470"/>
      <c r="DA552" s="470"/>
      <c r="DB552" s="470"/>
      <c r="DC552" s="470"/>
      <c r="DD552" s="470"/>
      <c r="DE552" s="470"/>
      <c r="DF552" s="470"/>
    </row>
    <row r="553" spans="1:110" s="471" customFormat="1" x14ac:dyDescent="0.2">
      <c r="A553" s="542"/>
      <c r="B553" s="469"/>
      <c r="D553" s="466"/>
      <c r="E553" s="466"/>
      <c r="F553" s="466"/>
      <c r="G553" s="634"/>
      <c r="H553" s="466"/>
      <c r="I553" s="791"/>
      <c r="J553" s="791"/>
      <c r="K553" s="466"/>
      <c r="L553" s="466"/>
      <c r="M553" s="466"/>
      <c r="N553" s="466"/>
      <c r="O553" s="466"/>
      <c r="P553" s="466"/>
      <c r="Q553" s="533"/>
      <c r="R553" s="542"/>
      <c r="AS553" s="443"/>
      <c r="BF553" s="444"/>
      <c r="BG553" s="444"/>
      <c r="BH553" s="445"/>
      <c r="BI553" s="445"/>
      <c r="BJ553" s="443"/>
      <c r="BK553" s="773"/>
      <c r="BL553" s="446"/>
      <c r="BM553" s="470"/>
      <c r="BN553" s="652"/>
      <c r="BO553" s="665"/>
      <c r="BP553" s="652"/>
      <c r="BQ553" s="652"/>
      <c r="BR553" s="652"/>
      <c r="BS553" s="665"/>
      <c r="BT553" s="652"/>
      <c r="BU553" s="652"/>
      <c r="BV553" s="652"/>
      <c r="BW553" s="665"/>
      <c r="BX553" s="652"/>
      <c r="BY553" s="652"/>
      <c r="BZ553" s="652"/>
      <c r="CA553" s="665"/>
      <c r="CB553" s="652"/>
      <c r="CC553" s="652"/>
      <c r="CD553" s="652"/>
      <c r="CE553" s="665"/>
      <c r="CF553" s="652"/>
      <c r="CG553" s="652"/>
      <c r="CH553" s="652"/>
      <c r="CI553" s="665"/>
      <c r="CJ553" s="652"/>
      <c r="CK553" s="652"/>
      <c r="CL553" s="652"/>
      <c r="CM553" s="665"/>
      <c r="CN553" s="652"/>
      <c r="CO553" s="652"/>
      <c r="CP553" s="652"/>
      <c r="CQ553" s="665"/>
      <c r="CR553" s="652"/>
      <c r="CS553" s="652"/>
      <c r="CT553" s="661"/>
      <c r="CU553" s="470"/>
      <c r="CV553" s="470"/>
      <c r="CW553" s="470"/>
      <c r="CX553" s="470"/>
      <c r="CY553" s="470"/>
      <c r="CZ553" s="470"/>
      <c r="DA553" s="470"/>
      <c r="DB553" s="470"/>
      <c r="DC553" s="470"/>
      <c r="DD553" s="470"/>
      <c r="DE553" s="470"/>
      <c r="DF553" s="470"/>
    </row>
    <row r="554" spans="1:110" s="471" customFormat="1" x14ac:dyDescent="0.2">
      <c r="A554" s="542"/>
      <c r="B554" s="469"/>
      <c r="D554" s="466"/>
      <c r="E554" s="466"/>
      <c r="F554" s="466"/>
      <c r="G554" s="634"/>
      <c r="H554" s="466"/>
      <c r="I554" s="791"/>
      <c r="J554" s="791"/>
      <c r="K554" s="466"/>
      <c r="L554" s="466"/>
      <c r="M554" s="466"/>
      <c r="N554" s="466"/>
      <c r="O554" s="466"/>
      <c r="P554" s="466"/>
      <c r="Q554" s="533"/>
      <c r="R554" s="542"/>
      <c r="AS554" s="443"/>
      <c r="BF554" s="444"/>
      <c r="BG554" s="444"/>
      <c r="BH554" s="445"/>
      <c r="BI554" s="445"/>
      <c r="BJ554" s="443"/>
      <c r="BK554" s="773"/>
      <c r="BL554" s="446"/>
      <c r="BM554" s="470"/>
      <c r="BN554" s="652"/>
      <c r="BO554" s="665"/>
      <c r="BP554" s="652"/>
      <c r="BQ554" s="652"/>
      <c r="BR554" s="652"/>
      <c r="BS554" s="665"/>
      <c r="BT554" s="652"/>
      <c r="BU554" s="652"/>
      <c r="BV554" s="652"/>
      <c r="BW554" s="665"/>
      <c r="BX554" s="652"/>
      <c r="BY554" s="652"/>
      <c r="BZ554" s="652"/>
      <c r="CA554" s="665"/>
      <c r="CB554" s="652"/>
      <c r="CC554" s="652"/>
      <c r="CD554" s="652"/>
      <c r="CE554" s="665"/>
      <c r="CF554" s="652"/>
      <c r="CG554" s="652"/>
      <c r="CH554" s="652"/>
      <c r="CI554" s="665"/>
      <c r="CJ554" s="652"/>
      <c r="CK554" s="652"/>
      <c r="CL554" s="652"/>
      <c r="CM554" s="665"/>
      <c r="CN554" s="652"/>
      <c r="CO554" s="652"/>
      <c r="CP554" s="652"/>
      <c r="CQ554" s="665"/>
      <c r="CR554" s="652"/>
      <c r="CS554" s="652"/>
      <c r="CT554" s="661"/>
      <c r="CU554" s="470"/>
      <c r="CV554" s="470"/>
      <c r="CW554" s="470"/>
      <c r="CX554" s="470"/>
      <c r="CY554" s="470"/>
      <c r="CZ554" s="470"/>
      <c r="DA554" s="470"/>
      <c r="DB554" s="470"/>
      <c r="DC554" s="470"/>
      <c r="DD554" s="470"/>
      <c r="DE554" s="470"/>
      <c r="DF554" s="470"/>
    </row>
    <row r="555" spans="1:110" s="471" customFormat="1" x14ac:dyDescent="0.2">
      <c r="A555" s="542"/>
      <c r="B555" s="469"/>
      <c r="D555" s="466"/>
      <c r="E555" s="466"/>
      <c r="F555" s="466"/>
      <c r="G555" s="634"/>
      <c r="H555" s="466"/>
      <c r="I555" s="791"/>
      <c r="J555" s="791"/>
      <c r="K555" s="466"/>
      <c r="L555" s="466"/>
      <c r="M555" s="466"/>
      <c r="N555" s="466"/>
      <c r="O555" s="466"/>
      <c r="P555" s="466"/>
      <c r="Q555" s="533"/>
      <c r="R555" s="542"/>
      <c r="AS555" s="443"/>
      <c r="BF555" s="444"/>
      <c r="BG555" s="444"/>
      <c r="BH555" s="445"/>
      <c r="BI555" s="445"/>
      <c r="BJ555" s="443"/>
      <c r="BK555" s="773"/>
      <c r="BL555" s="446"/>
      <c r="BM555" s="470"/>
      <c r="BN555" s="652"/>
      <c r="BO555" s="665"/>
      <c r="BP555" s="652"/>
      <c r="BQ555" s="652"/>
      <c r="BR555" s="652"/>
      <c r="BS555" s="665"/>
      <c r="BT555" s="652"/>
      <c r="BU555" s="652"/>
      <c r="BV555" s="652"/>
      <c r="BW555" s="665"/>
      <c r="BX555" s="652"/>
      <c r="BY555" s="652"/>
      <c r="BZ555" s="652"/>
      <c r="CA555" s="665"/>
      <c r="CB555" s="652"/>
      <c r="CC555" s="652"/>
      <c r="CD555" s="652"/>
      <c r="CE555" s="665"/>
      <c r="CF555" s="652"/>
      <c r="CG555" s="652"/>
      <c r="CH555" s="652"/>
      <c r="CI555" s="665"/>
      <c r="CJ555" s="652"/>
      <c r="CK555" s="652"/>
      <c r="CL555" s="652"/>
      <c r="CM555" s="665"/>
      <c r="CN555" s="652"/>
      <c r="CO555" s="652"/>
      <c r="CP555" s="652"/>
      <c r="CQ555" s="665"/>
      <c r="CR555" s="652"/>
      <c r="CS555" s="652"/>
      <c r="CT555" s="661"/>
      <c r="CU555" s="470"/>
      <c r="CV555" s="470"/>
      <c r="CW555" s="470"/>
      <c r="CX555" s="470"/>
      <c r="CY555" s="470"/>
      <c r="CZ555" s="470"/>
      <c r="DA555" s="470"/>
      <c r="DB555" s="470"/>
      <c r="DC555" s="470"/>
      <c r="DD555" s="470"/>
      <c r="DE555" s="470"/>
      <c r="DF555" s="470"/>
    </row>
    <row r="556" spans="1:110" s="471" customFormat="1" x14ac:dyDescent="0.2">
      <c r="A556" s="542"/>
      <c r="B556" s="469"/>
      <c r="D556" s="466"/>
      <c r="E556" s="466"/>
      <c r="F556" s="466"/>
      <c r="G556" s="634"/>
      <c r="H556" s="466"/>
      <c r="I556" s="791"/>
      <c r="J556" s="791"/>
      <c r="K556" s="466"/>
      <c r="L556" s="466"/>
      <c r="M556" s="466"/>
      <c r="N556" s="466"/>
      <c r="O556" s="466"/>
      <c r="P556" s="466"/>
      <c r="Q556" s="533"/>
      <c r="R556" s="542"/>
      <c r="AS556" s="443"/>
      <c r="BF556" s="444"/>
      <c r="BG556" s="444"/>
      <c r="BH556" s="445"/>
      <c r="BI556" s="445"/>
      <c r="BJ556" s="443"/>
      <c r="BK556" s="773"/>
      <c r="BL556" s="446"/>
      <c r="BM556" s="470"/>
      <c r="BN556" s="652"/>
      <c r="BO556" s="665"/>
      <c r="BP556" s="652"/>
      <c r="BQ556" s="652"/>
      <c r="BR556" s="652"/>
      <c r="BS556" s="665"/>
      <c r="BT556" s="652"/>
      <c r="BU556" s="652"/>
      <c r="BV556" s="652"/>
      <c r="BW556" s="665"/>
      <c r="BX556" s="652"/>
      <c r="BY556" s="652"/>
      <c r="BZ556" s="652"/>
      <c r="CA556" s="665"/>
      <c r="CB556" s="652"/>
      <c r="CC556" s="652"/>
      <c r="CD556" s="652"/>
      <c r="CE556" s="665"/>
      <c r="CF556" s="652"/>
      <c r="CG556" s="652"/>
      <c r="CH556" s="652"/>
      <c r="CI556" s="665"/>
      <c r="CJ556" s="652"/>
      <c r="CK556" s="652"/>
      <c r="CL556" s="652"/>
      <c r="CM556" s="665"/>
      <c r="CN556" s="652"/>
      <c r="CO556" s="652"/>
      <c r="CP556" s="652"/>
      <c r="CQ556" s="665"/>
      <c r="CR556" s="652"/>
      <c r="CS556" s="652"/>
      <c r="CT556" s="661"/>
      <c r="CU556" s="470"/>
      <c r="CV556" s="470"/>
      <c r="CW556" s="470"/>
      <c r="CX556" s="470"/>
      <c r="CY556" s="470"/>
      <c r="CZ556" s="470"/>
      <c r="DA556" s="470"/>
      <c r="DB556" s="470"/>
      <c r="DC556" s="470"/>
      <c r="DD556" s="470"/>
      <c r="DE556" s="470"/>
      <c r="DF556" s="470"/>
    </row>
    <row r="557" spans="1:110" s="471" customFormat="1" x14ac:dyDescent="0.2">
      <c r="A557" s="542"/>
      <c r="B557" s="469"/>
      <c r="D557" s="466"/>
      <c r="E557" s="466"/>
      <c r="F557" s="466"/>
      <c r="G557" s="634"/>
      <c r="H557" s="466"/>
      <c r="I557" s="791"/>
      <c r="J557" s="791"/>
      <c r="K557" s="466"/>
      <c r="L557" s="466"/>
      <c r="M557" s="466"/>
      <c r="N557" s="466"/>
      <c r="O557" s="466"/>
      <c r="P557" s="466"/>
      <c r="Q557" s="533"/>
      <c r="R557" s="542"/>
      <c r="AS557" s="443"/>
      <c r="BF557" s="444"/>
      <c r="BG557" s="444"/>
      <c r="BH557" s="445"/>
      <c r="BI557" s="445"/>
      <c r="BJ557" s="443"/>
      <c r="BK557" s="773"/>
      <c r="BL557" s="446"/>
      <c r="BM557" s="470"/>
      <c r="BN557" s="652"/>
      <c r="BO557" s="665"/>
      <c r="BP557" s="652"/>
      <c r="BQ557" s="652"/>
      <c r="BR557" s="652"/>
      <c r="BS557" s="665"/>
      <c r="BT557" s="652"/>
      <c r="BU557" s="652"/>
      <c r="BV557" s="652"/>
      <c r="BW557" s="665"/>
      <c r="BX557" s="652"/>
      <c r="BY557" s="652"/>
      <c r="BZ557" s="652"/>
      <c r="CA557" s="665"/>
      <c r="CB557" s="652"/>
      <c r="CC557" s="652"/>
      <c r="CD557" s="652"/>
      <c r="CE557" s="665"/>
      <c r="CF557" s="652"/>
      <c r="CG557" s="652"/>
      <c r="CH557" s="652"/>
      <c r="CI557" s="665"/>
      <c r="CJ557" s="652"/>
      <c r="CK557" s="652"/>
      <c r="CL557" s="652"/>
      <c r="CM557" s="665"/>
      <c r="CN557" s="652"/>
      <c r="CO557" s="652"/>
      <c r="CP557" s="652"/>
      <c r="CQ557" s="665"/>
      <c r="CR557" s="652"/>
      <c r="CS557" s="652"/>
      <c r="CT557" s="661"/>
      <c r="CU557" s="470"/>
      <c r="CV557" s="470"/>
      <c r="CW557" s="470"/>
      <c r="CX557" s="470"/>
      <c r="CY557" s="470"/>
      <c r="CZ557" s="470"/>
      <c r="DA557" s="470"/>
      <c r="DB557" s="470"/>
      <c r="DC557" s="470"/>
      <c r="DD557" s="470"/>
      <c r="DE557" s="470"/>
      <c r="DF557" s="470"/>
    </row>
    <row r="558" spans="1:110" s="471" customFormat="1" x14ac:dyDescent="0.2">
      <c r="A558" s="542"/>
      <c r="B558" s="469"/>
      <c r="D558" s="466"/>
      <c r="E558" s="466"/>
      <c r="F558" s="466"/>
      <c r="G558" s="634"/>
      <c r="H558" s="466"/>
      <c r="I558" s="791"/>
      <c r="J558" s="791"/>
      <c r="K558" s="466"/>
      <c r="L558" s="466"/>
      <c r="M558" s="466"/>
      <c r="N558" s="466"/>
      <c r="O558" s="466"/>
      <c r="P558" s="466"/>
      <c r="Q558" s="533"/>
      <c r="R558" s="542"/>
      <c r="AS558" s="443"/>
      <c r="BF558" s="444"/>
      <c r="BG558" s="444"/>
      <c r="BH558" s="445"/>
      <c r="BI558" s="445"/>
      <c r="BJ558" s="443"/>
      <c r="BK558" s="773"/>
      <c r="BL558" s="446"/>
      <c r="BM558" s="470"/>
      <c r="BN558" s="652"/>
      <c r="BO558" s="665"/>
      <c r="BP558" s="652"/>
      <c r="BQ558" s="652"/>
      <c r="BR558" s="652"/>
      <c r="BS558" s="665"/>
      <c r="BT558" s="652"/>
      <c r="BU558" s="652"/>
      <c r="BV558" s="652"/>
      <c r="BW558" s="665"/>
      <c r="BX558" s="652"/>
      <c r="BY558" s="652"/>
      <c r="BZ558" s="652"/>
      <c r="CA558" s="665"/>
      <c r="CB558" s="652"/>
      <c r="CC558" s="652"/>
      <c r="CD558" s="652"/>
      <c r="CE558" s="665"/>
      <c r="CF558" s="652"/>
      <c r="CG558" s="652"/>
      <c r="CH558" s="652"/>
      <c r="CI558" s="665"/>
      <c r="CJ558" s="652"/>
      <c r="CK558" s="652"/>
      <c r="CL558" s="652"/>
      <c r="CM558" s="665"/>
      <c r="CN558" s="652"/>
      <c r="CO558" s="652"/>
      <c r="CP558" s="652"/>
      <c r="CQ558" s="665"/>
      <c r="CR558" s="652"/>
      <c r="CS558" s="652"/>
      <c r="CT558" s="661"/>
      <c r="CU558" s="470"/>
      <c r="CV558" s="470"/>
      <c r="CW558" s="470"/>
      <c r="CX558" s="470"/>
      <c r="CY558" s="470"/>
      <c r="CZ558" s="470"/>
      <c r="DA558" s="470"/>
      <c r="DB558" s="470"/>
      <c r="DC558" s="470"/>
      <c r="DD558" s="470"/>
      <c r="DE558" s="470"/>
      <c r="DF558" s="470"/>
    </row>
    <row r="559" spans="1:110" s="471" customFormat="1" x14ac:dyDescent="0.2">
      <c r="A559" s="542"/>
      <c r="B559" s="469"/>
      <c r="D559" s="466"/>
      <c r="E559" s="466"/>
      <c r="F559" s="466"/>
      <c r="G559" s="634"/>
      <c r="H559" s="466"/>
      <c r="I559" s="791"/>
      <c r="J559" s="791"/>
      <c r="K559" s="466"/>
      <c r="L559" s="466"/>
      <c r="M559" s="466"/>
      <c r="N559" s="466"/>
      <c r="O559" s="466"/>
      <c r="P559" s="466"/>
      <c r="Q559" s="533"/>
      <c r="R559" s="542"/>
      <c r="AS559" s="443"/>
      <c r="BF559" s="444"/>
      <c r="BG559" s="444"/>
      <c r="BH559" s="445"/>
      <c r="BI559" s="445"/>
      <c r="BJ559" s="443"/>
      <c r="BK559" s="773"/>
      <c r="BL559" s="446"/>
      <c r="BM559" s="470"/>
      <c r="BN559" s="652"/>
      <c r="BO559" s="665"/>
      <c r="BP559" s="652"/>
      <c r="BQ559" s="652"/>
      <c r="BR559" s="652"/>
      <c r="BS559" s="665"/>
      <c r="BT559" s="652"/>
      <c r="BU559" s="652"/>
      <c r="BV559" s="652"/>
      <c r="BW559" s="665"/>
      <c r="BX559" s="652"/>
      <c r="BY559" s="652"/>
      <c r="BZ559" s="652"/>
      <c r="CA559" s="665"/>
      <c r="CB559" s="652"/>
      <c r="CC559" s="652"/>
      <c r="CD559" s="652"/>
      <c r="CE559" s="665"/>
      <c r="CF559" s="652"/>
      <c r="CG559" s="652"/>
      <c r="CH559" s="652"/>
      <c r="CI559" s="665"/>
      <c r="CJ559" s="652"/>
      <c r="CK559" s="652"/>
      <c r="CL559" s="652"/>
      <c r="CM559" s="665"/>
      <c r="CN559" s="652"/>
      <c r="CO559" s="652"/>
      <c r="CP559" s="652"/>
      <c r="CQ559" s="665"/>
      <c r="CR559" s="652"/>
      <c r="CS559" s="652"/>
      <c r="CT559" s="661"/>
      <c r="CU559" s="470"/>
      <c r="CV559" s="470"/>
      <c r="CW559" s="470"/>
      <c r="CX559" s="470"/>
      <c r="CY559" s="470"/>
      <c r="CZ559" s="470"/>
      <c r="DA559" s="470"/>
      <c r="DB559" s="470"/>
      <c r="DC559" s="470"/>
      <c r="DD559" s="470"/>
      <c r="DE559" s="470"/>
      <c r="DF559" s="470"/>
    </row>
    <row r="560" spans="1:110" s="471" customFormat="1" x14ac:dyDescent="0.2">
      <c r="A560" s="542"/>
      <c r="B560" s="469"/>
      <c r="D560" s="466"/>
      <c r="E560" s="466"/>
      <c r="F560" s="466"/>
      <c r="G560" s="634"/>
      <c r="H560" s="466"/>
      <c r="I560" s="791"/>
      <c r="J560" s="791"/>
      <c r="K560" s="466"/>
      <c r="L560" s="466"/>
      <c r="M560" s="466"/>
      <c r="N560" s="466"/>
      <c r="O560" s="466"/>
      <c r="P560" s="466"/>
      <c r="Q560" s="533"/>
      <c r="R560" s="542"/>
      <c r="AS560" s="443"/>
      <c r="BF560" s="444"/>
      <c r="BG560" s="444"/>
      <c r="BH560" s="445"/>
      <c r="BI560" s="445"/>
      <c r="BJ560" s="443"/>
      <c r="BK560" s="773"/>
      <c r="BL560" s="446"/>
      <c r="BM560" s="470"/>
      <c r="BN560" s="652"/>
      <c r="BO560" s="665"/>
      <c r="BP560" s="652"/>
      <c r="BQ560" s="652"/>
      <c r="BR560" s="652"/>
      <c r="BS560" s="665"/>
      <c r="BT560" s="652"/>
      <c r="BU560" s="652"/>
      <c r="BV560" s="652"/>
      <c r="BW560" s="665"/>
      <c r="BX560" s="652"/>
      <c r="BY560" s="652"/>
      <c r="BZ560" s="652"/>
      <c r="CA560" s="665"/>
      <c r="CB560" s="652"/>
      <c r="CC560" s="652"/>
      <c r="CD560" s="652"/>
      <c r="CE560" s="665"/>
      <c r="CF560" s="652"/>
      <c r="CG560" s="652"/>
      <c r="CH560" s="652"/>
      <c r="CI560" s="665"/>
      <c r="CJ560" s="652"/>
      <c r="CK560" s="652"/>
      <c r="CL560" s="652"/>
      <c r="CM560" s="665"/>
      <c r="CN560" s="652"/>
      <c r="CO560" s="652"/>
      <c r="CP560" s="652"/>
      <c r="CQ560" s="665"/>
      <c r="CR560" s="652"/>
      <c r="CS560" s="652"/>
      <c r="CT560" s="661"/>
      <c r="CU560" s="470"/>
      <c r="CV560" s="470"/>
      <c r="CW560" s="470"/>
      <c r="CX560" s="470"/>
      <c r="CY560" s="470"/>
      <c r="CZ560" s="470"/>
      <c r="DA560" s="470"/>
      <c r="DB560" s="470"/>
      <c r="DC560" s="470"/>
      <c r="DD560" s="470"/>
      <c r="DE560" s="470"/>
      <c r="DF560" s="470"/>
    </row>
    <row r="561" spans="1:110" s="471" customFormat="1" x14ac:dyDescent="0.2">
      <c r="A561" s="542"/>
      <c r="B561" s="469"/>
      <c r="D561" s="466"/>
      <c r="E561" s="466"/>
      <c r="F561" s="466"/>
      <c r="G561" s="634"/>
      <c r="H561" s="466"/>
      <c r="I561" s="791"/>
      <c r="J561" s="791"/>
      <c r="K561" s="466"/>
      <c r="L561" s="466"/>
      <c r="M561" s="466"/>
      <c r="N561" s="466"/>
      <c r="O561" s="466"/>
      <c r="P561" s="466"/>
      <c r="Q561" s="533"/>
      <c r="R561" s="542"/>
      <c r="AS561" s="443"/>
      <c r="BF561" s="444"/>
      <c r="BG561" s="444"/>
      <c r="BH561" s="445"/>
      <c r="BI561" s="445"/>
      <c r="BJ561" s="443"/>
      <c r="BK561" s="773"/>
      <c r="BL561" s="446"/>
      <c r="BM561" s="470"/>
      <c r="BN561" s="652"/>
      <c r="BO561" s="665"/>
      <c r="BP561" s="652"/>
      <c r="BQ561" s="652"/>
      <c r="BR561" s="652"/>
      <c r="BS561" s="665"/>
      <c r="BT561" s="652"/>
      <c r="BU561" s="652"/>
      <c r="BV561" s="652"/>
      <c r="BW561" s="665"/>
      <c r="BX561" s="652"/>
      <c r="BY561" s="652"/>
      <c r="BZ561" s="652"/>
      <c r="CA561" s="665"/>
      <c r="CB561" s="652"/>
      <c r="CC561" s="652"/>
      <c r="CD561" s="652"/>
      <c r="CE561" s="665"/>
      <c r="CF561" s="652"/>
      <c r="CG561" s="652"/>
      <c r="CH561" s="652"/>
      <c r="CI561" s="665"/>
      <c r="CJ561" s="652"/>
      <c r="CK561" s="652"/>
      <c r="CL561" s="652"/>
      <c r="CM561" s="665"/>
      <c r="CN561" s="652"/>
      <c r="CO561" s="652"/>
      <c r="CP561" s="652"/>
      <c r="CQ561" s="665"/>
      <c r="CR561" s="652"/>
      <c r="CS561" s="652"/>
      <c r="CT561" s="661"/>
      <c r="CU561" s="470"/>
      <c r="CV561" s="470"/>
      <c r="CW561" s="470"/>
      <c r="CX561" s="470"/>
      <c r="CY561" s="470"/>
      <c r="CZ561" s="470"/>
      <c r="DA561" s="470"/>
      <c r="DB561" s="470"/>
      <c r="DC561" s="470"/>
      <c r="DD561" s="470"/>
      <c r="DE561" s="470"/>
      <c r="DF561" s="470"/>
    </row>
    <row r="562" spans="1:110" s="471" customFormat="1" x14ac:dyDescent="0.2">
      <c r="A562" s="542"/>
      <c r="B562" s="469"/>
      <c r="D562" s="466"/>
      <c r="E562" s="466"/>
      <c r="F562" s="466"/>
      <c r="G562" s="634"/>
      <c r="H562" s="466"/>
      <c r="I562" s="791"/>
      <c r="J562" s="791"/>
      <c r="K562" s="466"/>
      <c r="L562" s="466"/>
      <c r="M562" s="466"/>
      <c r="N562" s="466"/>
      <c r="O562" s="466"/>
      <c r="P562" s="466"/>
      <c r="Q562" s="533"/>
      <c r="R562" s="542"/>
      <c r="AS562" s="443"/>
      <c r="BF562" s="444"/>
      <c r="BG562" s="444"/>
      <c r="BH562" s="445"/>
      <c r="BI562" s="445"/>
      <c r="BJ562" s="443"/>
      <c r="BK562" s="773"/>
      <c r="BL562" s="446"/>
      <c r="BM562" s="470"/>
      <c r="BN562" s="652"/>
      <c r="BO562" s="665"/>
      <c r="BP562" s="652"/>
      <c r="BQ562" s="652"/>
      <c r="BR562" s="652"/>
      <c r="BS562" s="665"/>
      <c r="BT562" s="652"/>
      <c r="BU562" s="652"/>
      <c r="BV562" s="652"/>
      <c r="BW562" s="665"/>
      <c r="BX562" s="652"/>
      <c r="BY562" s="652"/>
      <c r="BZ562" s="652"/>
      <c r="CA562" s="665"/>
      <c r="CB562" s="652"/>
      <c r="CC562" s="652"/>
      <c r="CD562" s="652"/>
      <c r="CE562" s="665"/>
      <c r="CF562" s="652"/>
      <c r="CG562" s="652"/>
      <c r="CH562" s="652"/>
      <c r="CI562" s="665"/>
      <c r="CJ562" s="652"/>
      <c r="CK562" s="652"/>
      <c r="CL562" s="652"/>
      <c r="CM562" s="665"/>
      <c r="CN562" s="652"/>
      <c r="CO562" s="652"/>
      <c r="CP562" s="652"/>
      <c r="CQ562" s="665"/>
      <c r="CR562" s="652"/>
      <c r="CS562" s="652"/>
      <c r="CT562" s="661"/>
      <c r="CU562" s="470"/>
      <c r="CV562" s="470"/>
      <c r="CW562" s="470"/>
      <c r="CX562" s="470"/>
      <c r="CY562" s="470"/>
      <c r="CZ562" s="470"/>
      <c r="DA562" s="470"/>
      <c r="DB562" s="470"/>
      <c r="DC562" s="470"/>
      <c r="DD562" s="470"/>
      <c r="DE562" s="470"/>
      <c r="DF562" s="470"/>
    </row>
    <row r="563" spans="1:110" s="471" customFormat="1" x14ac:dyDescent="0.2">
      <c r="A563" s="542"/>
      <c r="B563" s="469"/>
      <c r="D563" s="466"/>
      <c r="E563" s="466"/>
      <c r="F563" s="466"/>
      <c r="G563" s="634"/>
      <c r="H563" s="466"/>
      <c r="I563" s="791"/>
      <c r="J563" s="791"/>
      <c r="K563" s="466"/>
      <c r="L563" s="466"/>
      <c r="M563" s="466"/>
      <c r="N563" s="466"/>
      <c r="O563" s="466"/>
      <c r="P563" s="466"/>
      <c r="Q563" s="533"/>
      <c r="R563" s="542"/>
      <c r="AS563" s="443"/>
      <c r="BF563" s="444"/>
      <c r="BG563" s="444"/>
      <c r="BH563" s="445"/>
      <c r="BI563" s="445"/>
      <c r="BJ563" s="443"/>
      <c r="BK563" s="773"/>
      <c r="BL563" s="446"/>
      <c r="BM563" s="470"/>
      <c r="BN563" s="652"/>
      <c r="BO563" s="665"/>
      <c r="BP563" s="652"/>
      <c r="BQ563" s="652"/>
      <c r="BR563" s="652"/>
      <c r="BS563" s="665"/>
      <c r="BT563" s="652"/>
      <c r="BU563" s="652"/>
      <c r="BV563" s="652"/>
      <c r="BW563" s="665"/>
      <c r="BX563" s="652"/>
      <c r="BY563" s="652"/>
      <c r="BZ563" s="652"/>
      <c r="CA563" s="665"/>
      <c r="CB563" s="652"/>
      <c r="CC563" s="652"/>
      <c r="CD563" s="652"/>
      <c r="CE563" s="665"/>
      <c r="CF563" s="652"/>
      <c r="CG563" s="652"/>
      <c r="CH563" s="652"/>
      <c r="CI563" s="665"/>
      <c r="CJ563" s="652"/>
      <c r="CK563" s="652"/>
      <c r="CL563" s="652"/>
      <c r="CM563" s="665"/>
      <c r="CN563" s="652"/>
      <c r="CO563" s="652"/>
      <c r="CP563" s="652"/>
      <c r="CQ563" s="665"/>
      <c r="CR563" s="652"/>
      <c r="CS563" s="652"/>
      <c r="CT563" s="661"/>
      <c r="CU563" s="470"/>
      <c r="CV563" s="470"/>
      <c r="CW563" s="470"/>
      <c r="CX563" s="470"/>
      <c r="CY563" s="470"/>
      <c r="CZ563" s="470"/>
      <c r="DA563" s="470"/>
      <c r="DB563" s="470"/>
      <c r="DC563" s="470"/>
      <c r="DD563" s="470"/>
      <c r="DE563" s="470"/>
      <c r="DF563" s="470"/>
    </row>
    <row r="564" spans="1:110" s="471" customFormat="1" x14ac:dyDescent="0.2">
      <c r="A564" s="542"/>
      <c r="B564" s="469"/>
      <c r="D564" s="466"/>
      <c r="E564" s="466"/>
      <c r="F564" s="466"/>
      <c r="G564" s="634"/>
      <c r="H564" s="466"/>
      <c r="I564" s="791"/>
      <c r="J564" s="791"/>
      <c r="K564" s="466"/>
      <c r="L564" s="466"/>
      <c r="M564" s="466"/>
      <c r="N564" s="466"/>
      <c r="O564" s="466"/>
      <c r="P564" s="466"/>
      <c r="Q564" s="533"/>
      <c r="R564" s="542"/>
      <c r="AS564" s="443"/>
      <c r="BF564" s="444"/>
      <c r="BG564" s="444"/>
      <c r="BH564" s="445"/>
      <c r="BI564" s="445"/>
      <c r="BJ564" s="443"/>
      <c r="BK564" s="773"/>
      <c r="BL564" s="446"/>
      <c r="BM564" s="470"/>
      <c r="BN564" s="652"/>
      <c r="BO564" s="665"/>
      <c r="BP564" s="652"/>
      <c r="BQ564" s="652"/>
      <c r="BR564" s="652"/>
      <c r="BS564" s="665"/>
      <c r="BT564" s="652"/>
      <c r="BU564" s="652"/>
      <c r="BV564" s="652"/>
      <c r="BW564" s="665"/>
      <c r="BX564" s="652"/>
      <c r="BY564" s="652"/>
      <c r="BZ564" s="652"/>
      <c r="CA564" s="665"/>
      <c r="CB564" s="652"/>
      <c r="CC564" s="652"/>
      <c r="CD564" s="652"/>
      <c r="CE564" s="665"/>
      <c r="CF564" s="652"/>
      <c r="CG564" s="652"/>
      <c r="CH564" s="652"/>
      <c r="CI564" s="665"/>
      <c r="CJ564" s="652"/>
      <c r="CK564" s="652"/>
      <c r="CL564" s="652"/>
      <c r="CM564" s="665"/>
      <c r="CN564" s="652"/>
      <c r="CO564" s="652"/>
      <c r="CP564" s="652"/>
      <c r="CQ564" s="665"/>
      <c r="CR564" s="652"/>
      <c r="CS564" s="652"/>
      <c r="CT564" s="661"/>
      <c r="CU564" s="470"/>
      <c r="CV564" s="470"/>
      <c r="CW564" s="470"/>
      <c r="CX564" s="470"/>
      <c r="CY564" s="470"/>
      <c r="CZ564" s="470"/>
      <c r="DA564" s="470"/>
      <c r="DB564" s="470"/>
      <c r="DC564" s="470"/>
      <c r="DD564" s="470"/>
      <c r="DE564" s="470"/>
      <c r="DF564" s="470"/>
    </row>
    <row r="565" spans="1:110" s="471" customFormat="1" x14ac:dyDescent="0.2">
      <c r="A565" s="542"/>
      <c r="B565" s="469"/>
      <c r="D565" s="466"/>
      <c r="E565" s="466"/>
      <c r="F565" s="466"/>
      <c r="G565" s="634"/>
      <c r="H565" s="466"/>
      <c r="I565" s="791"/>
      <c r="J565" s="791"/>
      <c r="K565" s="466"/>
      <c r="L565" s="466"/>
      <c r="M565" s="466"/>
      <c r="N565" s="466"/>
      <c r="O565" s="466"/>
      <c r="P565" s="466"/>
      <c r="Q565" s="533"/>
      <c r="R565" s="542"/>
      <c r="AS565" s="443"/>
      <c r="BF565" s="444"/>
      <c r="BG565" s="444"/>
      <c r="BH565" s="445"/>
      <c r="BI565" s="445"/>
      <c r="BJ565" s="443"/>
      <c r="BK565" s="773"/>
      <c r="BL565" s="446"/>
      <c r="BM565" s="470"/>
      <c r="BN565" s="652"/>
      <c r="BO565" s="665"/>
      <c r="BP565" s="652"/>
      <c r="BQ565" s="652"/>
      <c r="BR565" s="652"/>
      <c r="BS565" s="665"/>
      <c r="BT565" s="652"/>
      <c r="BU565" s="652"/>
      <c r="BV565" s="652"/>
      <c r="BW565" s="665"/>
      <c r="BX565" s="652"/>
      <c r="BY565" s="652"/>
      <c r="BZ565" s="652"/>
      <c r="CA565" s="665"/>
      <c r="CB565" s="652"/>
      <c r="CC565" s="652"/>
      <c r="CD565" s="652"/>
      <c r="CE565" s="665"/>
      <c r="CF565" s="652"/>
      <c r="CG565" s="652"/>
      <c r="CH565" s="652"/>
      <c r="CI565" s="665"/>
      <c r="CJ565" s="652"/>
      <c r="CK565" s="652"/>
      <c r="CL565" s="652"/>
      <c r="CM565" s="665"/>
      <c r="CN565" s="652"/>
      <c r="CO565" s="652"/>
      <c r="CP565" s="652"/>
      <c r="CQ565" s="665"/>
      <c r="CR565" s="652"/>
      <c r="CS565" s="652"/>
      <c r="CT565" s="661"/>
      <c r="CU565" s="470"/>
      <c r="CV565" s="470"/>
      <c r="CW565" s="470"/>
      <c r="CX565" s="470"/>
      <c r="CY565" s="470"/>
      <c r="CZ565" s="470"/>
      <c r="DA565" s="470"/>
      <c r="DB565" s="470"/>
      <c r="DC565" s="470"/>
      <c r="DD565" s="470"/>
      <c r="DE565" s="470"/>
      <c r="DF565" s="470"/>
    </row>
    <row r="566" spans="1:110" s="471" customFormat="1" x14ac:dyDescent="0.2">
      <c r="A566" s="542"/>
      <c r="B566" s="469"/>
      <c r="D566" s="466"/>
      <c r="E566" s="466"/>
      <c r="F566" s="466"/>
      <c r="G566" s="634"/>
      <c r="H566" s="466"/>
      <c r="I566" s="791"/>
      <c r="J566" s="791"/>
      <c r="K566" s="466"/>
      <c r="L566" s="466"/>
      <c r="M566" s="466"/>
      <c r="N566" s="466"/>
      <c r="O566" s="466"/>
      <c r="P566" s="466"/>
      <c r="Q566" s="533"/>
      <c r="R566" s="542"/>
      <c r="AS566" s="443"/>
      <c r="BF566" s="444"/>
      <c r="BG566" s="444"/>
      <c r="BH566" s="445"/>
      <c r="BI566" s="445"/>
      <c r="BJ566" s="443"/>
      <c r="BK566" s="773"/>
      <c r="BL566" s="446"/>
      <c r="BM566" s="470"/>
      <c r="BN566" s="652"/>
      <c r="BO566" s="665"/>
      <c r="BP566" s="652"/>
      <c r="BQ566" s="652"/>
      <c r="BR566" s="652"/>
      <c r="BS566" s="665"/>
      <c r="BT566" s="652"/>
      <c r="BU566" s="652"/>
      <c r="BV566" s="652"/>
      <c r="BW566" s="665"/>
      <c r="BX566" s="652"/>
      <c r="BY566" s="652"/>
      <c r="BZ566" s="652"/>
      <c r="CA566" s="665"/>
      <c r="CB566" s="652"/>
      <c r="CC566" s="652"/>
      <c r="CD566" s="652"/>
      <c r="CE566" s="665"/>
      <c r="CF566" s="652"/>
      <c r="CG566" s="652"/>
      <c r="CH566" s="652"/>
      <c r="CI566" s="665"/>
      <c r="CJ566" s="652"/>
      <c r="CK566" s="652"/>
      <c r="CL566" s="652"/>
      <c r="CM566" s="665"/>
      <c r="CN566" s="652"/>
      <c r="CO566" s="652"/>
      <c r="CP566" s="652"/>
      <c r="CQ566" s="665"/>
      <c r="CR566" s="652"/>
      <c r="CS566" s="652"/>
      <c r="CT566" s="661"/>
      <c r="CU566" s="470"/>
      <c r="CV566" s="470"/>
      <c r="CW566" s="470"/>
      <c r="CX566" s="470"/>
      <c r="CY566" s="470"/>
      <c r="CZ566" s="470"/>
      <c r="DA566" s="470"/>
      <c r="DB566" s="470"/>
      <c r="DC566" s="470"/>
      <c r="DD566" s="470"/>
      <c r="DE566" s="470"/>
      <c r="DF566" s="470"/>
    </row>
    <row r="567" spans="1:110" s="471" customFormat="1" x14ac:dyDescent="0.2">
      <c r="A567" s="542"/>
      <c r="B567" s="469"/>
      <c r="D567" s="466"/>
      <c r="E567" s="466"/>
      <c r="F567" s="466"/>
      <c r="G567" s="634"/>
      <c r="H567" s="466"/>
      <c r="I567" s="791"/>
      <c r="J567" s="791"/>
      <c r="K567" s="466"/>
      <c r="L567" s="466"/>
      <c r="M567" s="466"/>
      <c r="N567" s="466"/>
      <c r="O567" s="466"/>
      <c r="P567" s="466"/>
      <c r="Q567" s="533"/>
      <c r="R567" s="542"/>
      <c r="AS567" s="443"/>
      <c r="BF567" s="444"/>
      <c r="BG567" s="444"/>
      <c r="BH567" s="445"/>
      <c r="BI567" s="445"/>
      <c r="BJ567" s="443"/>
      <c r="BK567" s="773"/>
      <c r="BL567" s="446"/>
      <c r="BM567" s="470"/>
      <c r="BN567" s="652"/>
      <c r="BO567" s="665"/>
      <c r="BP567" s="652"/>
      <c r="BQ567" s="652"/>
      <c r="BR567" s="652"/>
      <c r="BS567" s="665"/>
      <c r="BT567" s="652"/>
      <c r="BU567" s="652"/>
      <c r="BV567" s="652"/>
      <c r="BW567" s="665"/>
      <c r="BX567" s="652"/>
      <c r="BY567" s="652"/>
      <c r="BZ567" s="652"/>
      <c r="CA567" s="665"/>
      <c r="CB567" s="652"/>
      <c r="CC567" s="652"/>
      <c r="CD567" s="652"/>
      <c r="CE567" s="665"/>
      <c r="CF567" s="652"/>
      <c r="CG567" s="652"/>
      <c r="CH567" s="652"/>
      <c r="CI567" s="665"/>
      <c r="CJ567" s="652"/>
      <c r="CK567" s="652"/>
      <c r="CL567" s="652"/>
      <c r="CM567" s="665"/>
      <c r="CN567" s="652"/>
      <c r="CO567" s="652"/>
      <c r="CP567" s="652"/>
      <c r="CQ567" s="665"/>
      <c r="CR567" s="652"/>
      <c r="CS567" s="652"/>
      <c r="CT567" s="661"/>
      <c r="CU567" s="470"/>
      <c r="CV567" s="470"/>
      <c r="CW567" s="470"/>
      <c r="CX567" s="470"/>
      <c r="CY567" s="470"/>
      <c r="CZ567" s="470"/>
      <c r="DA567" s="470"/>
      <c r="DB567" s="470"/>
      <c r="DC567" s="470"/>
      <c r="DD567" s="470"/>
      <c r="DE567" s="470"/>
      <c r="DF567" s="470"/>
    </row>
    <row r="568" spans="1:110" s="471" customFormat="1" x14ac:dyDescent="0.2">
      <c r="A568" s="542"/>
      <c r="B568" s="469"/>
      <c r="D568" s="466"/>
      <c r="E568" s="466"/>
      <c r="F568" s="466"/>
      <c r="G568" s="634"/>
      <c r="H568" s="466"/>
      <c r="I568" s="791"/>
      <c r="J568" s="791"/>
      <c r="K568" s="466"/>
      <c r="L568" s="466"/>
      <c r="M568" s="466"/>
      <c r="N568" s="466"/>
      <c r="O568" s="466"/>
      <c r="P568" s="466"/>
      <c r="Q568" s="533"/>
      <c r="R568" s="542"/>
      <c r="AS568" s="443"/>
      <c r="BF568" s="444"/>
      <c r="BG568" s="444"/>
      <c r="BH568" s="445"/>
      <c r="BI568" s="445"/>
      <c r="BJ568" s="443"/>
      <c r="BK568" s="773"/>
      <c r="BL568" s="446"/>
      <c r="BM568" s="470"/>
      <c r="BN568" s="652"/>
      <c r="BO568" s="665"/>
      <c r="BP568" s="652"/>
      <c r="BQ568" s="652"/>
      <c r="BR568" s="652"/>
      <c r="BS568" s="665"/>
      <c r="BT568" s="652"/>
      <c r="BU568" s="652"/>
      <c r="BV568" s="652"/>
      <c r="BW568" s="665"/>
      <c r="BX568" s="652"/>
      <c r="BY568" s="652"/>
      <c r="BZ568" s="652"/>
      <c r="CA568" s="665"/>
      <c r="CB568" s="652"/>
      <c r="CC568" s="652"/>
      <c r="CD568" s="652"/>
      <c r="CE568" s="665"/>
      <c r="CF568" s="652"/>
      <c r="CG568" s="652"/>
      <c r="CH568" s="652"/>
      <c r="CI568" s="665"/>
      <c r="CJ568" s="652"/>
      <c r="CK568" s="652"/>
      <c r="CL568" s="652"/>
      <c r="CM568" s="665"/>
      <c r="CN568" s="652"/>
      <c r="CO568" s="652"/>
      <c r="CP568" s="652"/>
      <c r="CQ568" s="665"/>
      <c r="CR568" s="652"/>
      <c r="CS568" s="652"/>
      <c r="CT568" s="661"/>
      <c r="CU568" s="470"/>
      <c r="CV568" s="470"/>
      <c r="CW568" s="470"/>
      <c r="CX568" s="470"/>
      <c r="CY568" s="470"/>
      <c r="CZ568" s="470"/>
      <c r="DA568" s="470"/>
      <c r="DB568" s="470"/>
      <c r="DC568" s="470"/>
      <c r="DD568" s="470"/>
      <c r="DE568" s="470"/>
      <c r="DF568" s="470"/>
    </row>
    <row r="569" spans="1:110" s="471" customFormat="1" x14ac:dyDescent="0.2">
      <c r="A569" s="542"/>
      <c r="B569" s="469"/>
      <c r="D569" s="466"/>
      <c r="E569" s="466"/>
      <c r="F569" s="466"/>
      <c r="G569" s="634"/>
      <c r="H569" s="466"/>
      <c r="I569" s="791"/>
      <c r="J569" s="791"/>
      <c r="K569" s="466"/>
      <c r="L569" s="466"/>
      <c r="M569" s="466"/>
      <c r="N569" s="466"/>
      <c r="O569" s="466"/>
      <c r="P569" s="466"/>
      <c r="Q569" s="533"/>
      <c r="R569" s="542"/>
      <c r="AS569" s="443"/>
      <c r="BF569" s="444"/>
      <c r="BG569" s="444"/>
      <c r="BH569" s="445"/>
      <c r="BI569" s="445"/>
      <c r="BJ569" s="443"/>
      <c r="BK569" s="773"/>
      <c r="BL569" s="446"/>
      <c r="BM569" s="470"/>
      <c r="BN569" s="652"/>
      <c r="BO569" s="665"/>
      <c r="BP569" s="652"/>
      <c r="BQ569" s="652"/>
      <c r="BR569" s="652"/>
      <c r="BS569" s="665"/>
      <c r="BT569" s="652"/>
      <c r="BU569" s="652"/>
      <c r="BV569" s="652"/>
      <c r="BW569" s="665"/>
      <c r="BX569" s="652"/>
      <c r="BY569" s="652"/>
      <c r="BZ569" s="652"/>
      <c r="CA569" s="665"/>
      <c r="CB569" s="652"/>
      <c r="CC569" s="652"/>
      <c r="CD569" s="652"/>
      <c r="CE569" s="665"/>
      <c r="CF569" s="652"/>
      <c r="CG569" s="652"/>
      <c r="CH569" s="652"/>
      <c r="CI569" s="665"/>
      <c r="CJ569" s="652"/>
      <c r="CK569" s="652"/>
      <c r="CL569" s="652"/>
      <c r="CM569" s="665"/>
      <c r="CN569" s="652"/>
      <c r="CO569" s="652"/>
      <c r="CP569" s="652"/>
      <c r="CQ569" s="665"/>
      <c r="CR569" s="652"/>
      <c r="CS569" s="652"/>
      <c r="CT569" s="661"/>
      <c r="CU569" s="470"/>
      <c r="CV569" s="470"/>
      <c r="CW569" s="470"/>
      <c r="CX569" s="470"/>
      <c r="CY569" s="470"/>
      <c r="CZ569" s="470"/>
      <c r="DA569" s="470"/>
      <c r="DB569" s="470"/>
      <c r="DC569" s="470"/>
      <c r="DD569" s="470"/>
      <c r="DE569" s="470"/>
      <c r="DF569" s="470"/>
    </row>
    <row r="570" spans="1:110" s="471" customFormat="1" x14ac:dyDescent="0.2">
      <c r="A570" s="542"/>
      <c r="B570" s="469"/>
      <c r="D570" s="466"/>
      <c r="E570" s="466"/>
      <c r="F570" s="466"/>
      <c r="G570" s="634"/>
      <c r="H570" s="466"/>
      <c r="I570" s="791"/>
      <c r="J570" s="791"/>
      <c r="K570" s="466"/>
      <c r="L570" s="466"/>
      <c r="M570" s="466"/>
      <c r="N570" s="466"/>
      <c r="O570" s="466"/>
      <c r="P570" s="466"/>
      <c r="Q570" s="533"/>
      <c r="R570" s="542"/>
      <c r="AS570" s="443"/>
      <c r="BF570" s="444"/>
      <c r="BG570" s="444"/>
      <c r="BH570" s="445"/>
      <c r="BI570" s="445"/>
      <c r="BJ570" s="443"/>
      <c r="BK570" s="773"/>
      <c r="BL570" s="446"/>
      <c r="BM570" s="470"/>
      <c r="BN570" s="652"/>
      <c r="BO570" s="665"/>
      <c r="BP570" s="652"/>
      <c r="BQ570" s="652"/>
      <c r="BR570" s="652"/>
      <c r="BS570" s="665"/>
      <c r="BT570" s="652"/>
      <c r="BU570" s="652"/>
      <c r="BV570" s="652"/>
      <c r="BW570" s="665"/>
      <c r="BX570" s="652"/>
      <c r="BY570" s="652"/>
      <c r="BZ570" s="652"/>
      <c r="CA570" s="665"/>
      <c r="CB570" s="652"/>
      <c r="CC570" s="652"/>
      <c r="CD570" s="652"/>
      <c r="CE570" s="665"/>
      <c r="CF570" s="652"/>
      <c r="CG570" s="652"/>
      <c r="CH570" s="652"/>
      <c r="CI570" s="665"/>
      <c r="CJ570" s="652"/>
      <c r="CK570" s="652"/>
      <c r="CL570" s="652"/>
      <c r="CM570" s="665"/>
      <c r="CN570" s="652"/>
      <c r="CO570" s="652"/>
      <c r="CP570" s="652"/>
      <c r="CQ570" s="665"/>
      <c r="CR570" s="652"/>
      <c r="CS570" s="652"/>
      <c r="CT570" s="661"/>
      <c r="CU570" s="470"/>
      <c r="CV570" s="470"/>
      <c r="CW570" s="470"/>
      <c r="CX570" s="470"/>
      <c r="CY570" s="470"/>
      <c r="CZ570" s="470"/>
      <c r="DA570" s="470"/>
      <c r="DB570" s="470"/>
      <c r="DC570" s="470"/>
      <c r="DD570" s="470"/>
      <c r="DE570" s="470"/>
      <c r="DF570" s="470"/>
    </row>
    <row r="571" spans="1:110" s="471" customFormat="1" x14ac:dyDescent="0.2">
      <c r="A571" s="542"/>
      <c r="B571" s="469"/>
      <c r="D571" s="466"/>
      <c r="E571" s="466"/>
      <c r="F571" s="466"/>
      <c r="G571" s="634"/>
      <c r="H571" s="466"/>
      <c r="I571" s="791"/>
      <c r="J571" s="791"/>
      <c r="K571" s="466"/>
      <c r="L571" s="466"/>
      <c r="M571" s="466"/>
      <c r="N571" s="466"/>
      <c r="O571" s="466"/>
      <c r="P571" s="466"/>
      <c r="Q571" s="533"/>
      <c r="R571" s="542"/>
      <c r="AS571" s="443"/>
      <c r="BF571" s="444"/>
      <c r="BG571" s="444"/>
      <c r="BH571" s="445"/>
      <c r="BI571" s="445"/>
      <c r="BJ571" s="443"/>
      <c r="BK571" s="773"/>
      <c r="BL571" s="446"/>
      <c r="BM571" s="470"/>
      <c r="BN571" s="652"/>
      <c r="BO571" s="665"/>
      <c r="BP571" s="652"/>
      <c r="BQ571" s="652"/>
      <c r="BR571" s="652"/>
      <c r="BS571" s="665"/>
      <c r="BT571" s="652"/>
      <c r="BU571" s="652"/>
      <c r="BV571" s="652"/>
      <c r="BW571" s="665"/>
      <c r="BX571" s="652"/>
      <c r="BY571" s="652"/>
      <c r="BZ571" s="652"/>
      <c r="CA571" s="665"/>
      <c r="CB571" s="652"/>
      <c r="CC571" s="652"/>
      <c r="CD571" s="652"/>
      <c r="CE571" s="665"/>
      <c r="CF571" s="652"/>
      <c r="CG571" s="652"/>
      <c r="CH571" s="652"/>
      <c r="CI571" s="665"/>
      <c r="CJ571" s="652"/>
      <c r="CK571" s="652"/>
      <c r="CL571" s="652"/>
      <c r="CM571" s="665"/>
      <c r="CN571" s="652"/>
      <c r="CO571" s="652"/>
      <c r="CP571" s="652"/>
      <c r="CQ571" s="665"/>
      <c r="CR571" s="652"/>
      <c r="CS571" s="652"/>
      <c r="CT571" s="661"/>
      <c r="CU571" s="470"/>
      <c r="CV571" s="470"/>
      <c r="CW571" s="470"/>
      <c r="CX571" s="470"/>
      <c r="CY571" s="470"/>
      <c r="CZ571" s="470"/>
      <c r="DA571" s="470"/>
      <c r="DB571" s="470"/>
      <c r="DC571" s="470"/>
      <c r="DD571" s="470"/>
      <c r="DE571" s="470"/>
      <c r="DF571" s="470"/>
    </row>
    <row r="572" spans="1:110" s="471" customFormat="1" x14ac:dyDescent="0.2">
      <c r="A572" s="542"/>
      <c r="B572" s="469"/>
      <c r="D572" s="466"/>
      <c r="E572" s="466"/>
      <c r="F572" s="466"/>
      <c r="G572" s="634"/>
      <c r="H572" s="466"/>
      <c r="I572" s="791"/>
      <c r="J572" s="791"/>
      <c r="K572" s="466"/>
      <c r="L572" s="466"/>
      <c r="M572" s="466"/>
      <c r="N572" s="466"/>
      <c r="O572" s="466"/>
      <c r="P572" s="466"/>
      <c r="Q572" s="533"/>
      <c r="R572" s="542"/>
      <c r="AS572" s="443"/>
      <c r="BF572" s="444"/>
      <c r="BG572" s="444"/>
      <c r="BH572" s="445"/>
      <c r="BI572" s="445"/>
      <c r="BJ572" s="443"/>
      <c r="BK572" s="773"/>
      <c r="BL572" s="446"/>
      <c r="BM572" s="470"/>
      <c r="BN572" s="652"/>
      <c r="BO572" s="665"/>
      <c r="BP572" s="652"/>
      <c r="BQ572" s="652"/>
      <c r="BR572" s="652"/>
      <c r="BS572" s="665"/>
      <c r="BT572" s="652"/>
      <c r="BU572" s="652"/>
      <c r="BV572" s="652"/>
      <c r="BW572" s="665"/>
      <c r="BX572" s="652"/>
      <c r="BY572" s="652"/>
      <c r="BZ572" s="652"/>
      <c r="CA572" s="665"/>
      <c r="CB572" s="652"/>
      <c r="CC572" s="652"/>
      <c r="CD572" s="652"/>
      <c r="CE572" s="665"/>
      <c r="CF572" s="652"/>
      <c r="CG572" s="652"/>
      <c r="CH572" s="652"/>
      <c r="CI572" s="665"/>
      <c r="CJ572" s="652"/>
      <c r="CK572" s="652"/>
      <c r="CL572" s="652"/>
      <c r="CM572" s="665"/>
      <c r="CN572" s="652"/>
      <c r="CO572" s="652"/>
      <c r="CP572" s="652"/>
      <c r="CQ572" s="665"/>
      <c r="CR572" s="652"/>
      <c r="CS572" s="652"/>
      <c r="CT572" s="661"/>
      <c r="CU572" s="470"/>
      <c r="CV572" s="470"/>
      <c r="CW572" s="470"/>
      <c r="CX572" s="470"/>
      <c r="CY572" s="470"/>
      <c r="CZ572" s="470"/>
      <c r="DA572" s="470"/>
      <c r="DB572" s="470"/>
      <c r="DC572" s="470"/>
      <c r="DD572" s="470"/>
      <c r="DE572" s="470"/>
      <c r="DF572" s="470"/>
    </row>
    <row r="573" spans="1:110" s="471" customFormat="1" x14ac:dyDescent="0.2">
      <c r="A573" s="542"/>
      <c r="B573" s="469"/>
      <c r="D573" s="466"/>
      <c r="E573" s="466"/>
      <c r="F573" s="466"/>
      <c r="G573" s="634"/>
      <c r="H573" s="466"/>
      <c r="I573" s="791"/>
      <c r="J573" s="791"/>
      <c r="K573" s="466"/>
      <c r="L573" s="466"/>
      <c r="M573" s="466"/>
      <c r="N573" s="466"/>
      <c r="O573" s="466"/>
      <c r="P573" s="466"/>
      <c r="Q573" s="533"/>
      <c r="R573" s="542"/>
      <c r="AS573" s="443"/>
      <c r="BF573" s="444"/>
      <c r="BG573" s="444"/>
      <c r="BH573" s="445"/>
      <c r="BI573" s="445"/>
      <c r="BJ573" s="443"/>
      <c r="BK573" s="773"/>
      <c r="BL573" s="446"/>
      <c r="BM573" s="470"/>
      <c r="BN573" s="652"/>
      <c r="BO573" s="665"/>
      <c r="BP573" s="652"/>
      <c r="BQ573" s="652"/>
      <c r="BR573" s="652"/>
      <c r="BS573" s="665"/>
      <c r="BT573" s="652"/>
      <c r="BU573" s="652"/>
      <c r="BV573" s="652"/>
      <c r="BW573" s="665"/>
      <c r="BX573" s="652"/>
      <c r="BY573" s="652"/>
      <c r="BZ573" s="652"/>
      <c r="CA573" s="665"/>
      <c r="CB573" s="652"/>
      <c r="CC573" s="652"/>
      <c r="CD573" s="652"/>
      <c r="CE573" s="665"/>
      <c r="CF573" s="652"/>
      <c r="CG573" s="652"/>
      <c r="CH573" s="652"/>
      <c r="CI573" s="665"/>
      <c r="CJ573" s="652"/>
      <c r="CK573" s="652"/>
      <c r="CL573" s="652"/>
      <c r="CM573" s="665"/>
      <c r="CN573" s="652"/>
      <c r="CO573" s="652"/>
      <c r="CP573" s="652"/>
      <c r="CQ573" s="665"/>
      <c r="CR573" s="652"/>
      <c r="CS573" s="652"/>
      <c r="CT573" s="661"/>
      <c r="CU573" s="470"/>
      <c r="CV573" s="470"/>
      <c r="CW573" s="470"/>
      <c r="CX573" s="470"/>
      <c r="CY573" s="470"/>
      <c r="CZ573" s="470"/>
      <c r="DA573" s="470"/>
      <c r="DB573" s="470"/>
      <c r="DC573" s="470"/>
      <c r="DD573" s="470"/>
      <c r="DE573" s="470"/>
      <c r="DF573" s="470"/>
    </row>
    <row r="574" spans="1:110" s="471" customFormat="1" x14ac:dyDescent="0.2">
      <c r="A574" s="542"/>
      <c r="B574" s="469"/>
      <c r="D574" s="466"/>
      <c r="E574" s="466"/>
      <c r="F574" s="466"/>
      <c r="G574" s="634"/>
      <c r="H574" s="466"/>
      <c r="I574" s="791"/>
      <c r="J574" s="791"/>
      <c r="K574" s="466"/>
      <c r="L574" s="466"/>
      <c r="M574" s="466"/>
      <c r="N574" s="466"/>
      <c r="O574" s="466"/>
      <c r="P574" s="466"/>
      <c r="Q574" s="533"/>
      <c r="R574" s="542"/>
      <c r="AS574" s="443"/>
      <c r="BF574" s="444"/>
      <c r="BG574" s="444"/>
      <c r="BH574" s="445"/>
      <c r="BI574" s="445"/>
      <c r="BJ574" s="443"/>
      <c r="BK574" s="773"/>
      <c r="BL574" s="446"/>
      <c r="BM574" s="470"/>
      <c r="BN574" s="652"/>
      <c r="BO574" s="665"/>
      <c r="BP574" s="652"/>
      <c r="BQ574" s="652"/>
      <c r="BR574" s="652"/>
      <c r="BS574" s="665"/>
      <c r="BT574" s="652"/>
      <c r="BU574" s="652"/>
      <c r="BV574" s="652"/>
      <c r="BW574" s="665"/>
      <c r="BX574" s="652"/>
      <c r="BY574" s="652"/>
      <c r="BZ574" s="652"/>
      <c r="CA574" s="665"/>
      <c r="CB574" s="652"/>
      <c r="CC574" s="652"/>
      <c r="CD574" s="652"/>
      <c r="CE574" s="665"/>
      <c r="CF574" s="652"/>
      <c r="CG574" s="652"/>
      <c r="CH574" s="652"/>
      <c r="CI574" s="665"/>
      <c r="CJ574" s="652"/>
      <c r="CK574" s="652"/>
      <c r="CL574" s="652"/>
      <c r="CM574" s="665"/>
      <c r="CN574" s="652"/>
      <c r="CO574" s="652"/>
      <c r="CP574" s="652"/>
      <c r="CQ574" s="665"/>
      <c r="CR574" s="652"/>
      <c r="CS574" s="652"/>
      <c r="CT574" s="661"/>
      <c r="CU574" s="470"/>
      <c r="CV574" s="470"/>
      <c r="CW574" s="470"/>
      <c r="CX574" s="470"/>
      <c r="CY574" s="470"/>
      <c r="CZ574" s="470"/>
      <c r="DA574" s="470"/>
      <c r="DB574" s="470"/>
      <c r="DC574" s="470"/>
      <c r="DD574" s="470"/>
      <c r="DE574" s="470"/>
      <c r="DF574" s="470"/>
    </row>
    <row r="575" spans="1:110" s="471" customFormat="1" x14ac:dyDescent="0.2">
      <c r="A575" s="542"/>
      <c r="B575" s="469"/>
      <c r="D575" s="466"/>
      <c r="E575" s="466"/>
      <c r="F575" s="466"/>
      <c r="G575" s="634"/>
      <c r="H575" s="466"/>
      <c r="I575" s="791"/>
      <c r="J575" s="791"/>
      <c r="K575" s="466"/>
      <c r="L575" s="466"/>
      <c r="M575" s="466"/>
      <c r="N575" s="466"/>
      <c r="O575" s="466"/>
      <c r="P575" s="466"/>
      <c r="Q575" s="533"/>
      <c r="R575" s="542"/>
      <c r="AS575" s="443"/>
      <c r="BF575" s="444"/>
      <c r="BG575" s="444"/>
      <c r="BH575" s="445"/>
      <c r="BI575" s="445"/>
      <c r="BJ575" s="443"/>
      <c r="BK575" s="773"/>
      <c r="BL575" s="446"/>
      <c r="BM575" s="470"/>
      <c r="BN575" s="652"/>
      <c r="BO575" s="665"/>
      <c r="BP575" s="652"/>
      <c r="BQ575" s="652"/>
      <c r="BR575" s="652"/>
      <c r="BS575" s="665"/>
      <c r="BT575" s="652"/>
      <c r="BU575" s="652"/>
      <c r="BV575" s="652"/>
      <c r="BW575" s="665"/>
      <c r="BX575" s="652"/>
      <c r="BY575" s="652"/>
      <c r="BZ575" s="652"/>
      <c r="CA575" s="665"/>
      <c r="CB575" s="652"/>
      <c r="CC575" s="652"/>
      <c r="CD575" s="652"/>
      <c r="CE575" s="665"/>
      <c r="CF575" s="652"/>
      <c r="CG575" s="652"/>
      <c r="CH575" s="652"/>
      <c r="CI575" s="665"/>
      <c r="CJ575" s="652"/>
      <c r="CK575" s="652"/>
      <c r="CL575" s="652"/>
      <c r="CM575" s="665"/>
      <c r="CN575" s="652"/>
      <c r="CO575" s="652"/>
      <c r="CP575" s="652"/>
      <c r="CQ575" s="665"/>
      <c r="CR575" s="652"/>
      <c r="CS575" s="652"/>
      <c r="CT575" s="661"/>
      <c r="CU575" s="470"/>
      <c r="CV575" s="470"/>
      <c r="CW575" s="470"/>
      <c r="CX575" s="470"/>
      <c r="CY575" s="470"/>
      <c r="CZ575" s="470"/>
      <c r="DA575" s="470"/>
      <c r="DB575" s="470"/>
      <c r="DC575" s="470"/>
      <c r="DD575" s="470"/>
      <c r="DE575" s="470"/>
      <c r="DF575" s="470"/>
    </row>
    <row r="576" spans="1:110" s="471" customFormat="1" x14ac:dyDescent="0.2">
      <c r="A576" s="542"/>
      <c r="B576" s="469"/>
      <c r="D576" s="466"/>
      <c r="E576" s="466"/>
      <c r="F576" s="466"/>
      <c r="G576" s="634"/>
      <c r="H576" s="466"/>
      <c r="I576" s="791"/>
      <c r="J576" s="791"/>
      <c r="K576" s="466"/>
      <c r="L576" s="466"/>
      <c r="M576" s="466"/>
      <c r="N576" s="466"/>
      <c r="O576" s="466"/>
      <c r="P576" s="466"/>
      <c r="Q576" s="533"/>
      <c r="R576" s="542"/>
      <c r="AS576" s="443"/>
      <c r="BF576" s="444"/>
      <c r="BG576" s="444"/>
      <c r="BH576" s="445"/>
      <c r="BI576" s="445"/>
      <c r="BJ576" s="443"/>
      <c r="BK576" s="773"/>
      <c r="BL576" s="446"/>
      <c r="BM576" s="470"/>
      <c r="BN576" s="652"/>
      <c r="BO576" s="665"/>
      <c r="BP576" s="652"/>
      <c r="BQ576" s="652"/>
      <c r="BR576" s="652"/>
      <c r="BS576" s="665"/>
      <c r="BT576" s="652"/>
      <c r="BU576" s="652"/>
      <c r="BV576" s="652"/>
      <c r="BW576" s="665"/>
      <c r="BX576" s="652"/>
      <c r="BY576" s="652"/>
      <c r="BZ576" s="652"/>
      <c r="CA576" s="665"/>
      <c r="CB576" s="652"/>
      <c r="CC576" s="652"/>
      <c r="CD576" s="652"/>
      <c r="CE576" s="665"/>
      <c r="CF576" s="652"/>
      <c r="CG576" s="652"/>
      <c r="CH576" s="652"/>
      <c r="CI576" s="665"/>
      <c r="CJ576" s="652"/>
      <c r="CK576" s="652"/>
      <c r="CL576" s="652"/>
      <c r="CM576" s="665"/>
      <c r="CN576" s="652"/>
      <c r="CO576" s="652"/>
      <c r="CP576" s="652"/>
      <c r="CQ576" s="665"/>
      <c r="CR576" s="652"/>
      <c r="CS576" s="652"/>
      <c r="CT576" s="661"/>
      <c r="CU576" s="470"/>
      <c r="CV576" s="470"/>
      <c r="CW576" s="470"/>
      <c r="CX576" s="470"/>
      <c r="CY576" s="470"/>
      <c r="CZ576" s="470"/>
      <c r="DA576" s="470"/>
      <c r="DB576" s="470"/>
      <c r="DC576" s="470"/>
      <c r="DD576" s="470"/>
      <c r="DE576" s="470"/>
      <c r="DF576" s="470"/>
    </row>
    <row r="577" spans="1:110" s="471" customFormat="1" x14ac:dyDescent="0.2">
      <c r="A577" s="542"/>
      <c r="B577" s="469"/>
      <c r="D577" s="466"/>
      <c r="E577" s="466"/>
      <c r="F577" s="466"/>
      <c r="G577" s="634"/>
      <c r="H577" s="466"/>
      <c r="I577" s="791"/>
      <c r="J577" s="791"/>
      <c r="K577" s="466"/>
      <c r="L577" s="466"/>
      <c r="M577" s="466"/>
      <c r="N577" s="466"/>
      <c r="O577" s="466"/>
      <c r="P577" s="466"/>
      <c r="Q577" s="533"/>
      <c r="R577" s="542"/>
      <c r="AS577" s="443"/>
      <c r="BF577" s="444"/>
      <c r="BG577" s="444"/>
      <c r="BH577" s="445"/>
      <c r="BI577" s="445"/>
      <c r="BJ577" s="443"/>
      <c r="BK577" s="773"/>
      <c r="BL577" s="446"/>
      <c r="BM577" s="470"/>
      <c r="BN577" s="652"/>
      <c r="BO577" s="665"/>
      <c r="BP577" s="652"/>
      <c r="BQ577" s="652"/>
      <c r="BR577" s="652"/>
      <c r="BS577" s="665"/>
      <c r="BT577" s="652"/>
      <c r="BU577" s="652"/>
      <c r="BV577" s="652"/>
      <c r="BW577" s="665"/>
      <c r="BX577" s="652"/>
      <c r="BY577" s="652"/>
      <c r="BZ577" s="652"/>
      <c r="CA577" s="665"/>
      <c r="CB577" s="652"/>
      <c r="CC577" s="652"/>
      <c r="CD577" s="652"/>
      <c r="CE577" s="665"/>
      <c r="CF577" s="652"/>
      <c r="CG577" s="652"/>
      <c r="CH577" s="652"/>
      <c r="CI577" s="665"/>
      <c r="CJ577" s="652"/>
      <c r="CK577" s="652"/>
      <c r="CL577" s="652"/>
      <c r="CM577" s="665"/>
      <c r="CN577" s="652"/>
      <c r="CO577" s="652"/>
      <c r="CP577" s="652"/>
      <c r="CQ577" s="665"/>
      <c r="CR577" s="652"/>
      <c r="CS577" s="652"/>
      <c r="CT577" s="661"/>
      <c r="CU577" s="470"/>
      <c r="CV577" s="470"/>
      <c r="CW577" s="470"/>
      <c r="CX577" s="470"/>
      <c r="CY577" s="470"/>
      <c r="CZ577" s="470"/>
      <c r="DA577" s="470"/>
      <c r="DB577" s="470"/>
      <c r="DC577" s="470"/>
      <c r="DD577" s="470"/>
      <c r="DE577" s="470"/>
      <c r="DF577" s="470"/>
    </row>
    <row r="578" spans="1:110" s="471" customFormat="1" x14ac:dyDescent="0.2">
      <c r="A578" s="542"/>
      <c r="B578" s="469"/>
      <c r="D578" s="466"/>
      <c r="E578" s="466"/>
      <c r="F578" s="466"/>
      <c r="G578" s="634"/>
      <c r="H578" s="466"/>
      <c r="I578" s="791"/>
      <c r="J578" s="791"/>
      <c r="K578" s="466"/>
      <c r="L578" s="466"/>
      <c r="M578" s="466"/>
      <c r="N578" s="466"/>
      <c r="O578" s="466"/>
      <c r="P578" s="466"/>
      <c r="Q578" s="533"/>
      <c r="R578" s="542"/>
      <c r="AS578" s="443"/>
      <c r="BF578" s="444"/>
      <c r="BG578" s="444"/>
      <c r="BH578" s="445"/>
      <c r="BI578" s="445"/>
      <c r="BJ578" s="443"/>
      <c r="BK578" s="773"/>
      <c r="BL578" s="446"/>
      <c r="BM578" s="470"/>
      <c r="BN578" s="652"/>
      <c r="BO578" s="665"/>
      <c r="BP578" s="652"/>
      <c r="BQ578" s="652"/>
      <c r="BR578" s="652"/>
      <c r="BS578" s="665"/>
      <c r="BT578" s="652"/>
      <c r="BU578" s="652"/>
      <c r="BV578" s="652"/>
      <c r="BW578" s="665"/>
      <c r="BX578" s="652"/>
      <c r="BY578" s="652"/>
      <c r="BZ578" s="652"/>
      <c r="CA578" s="665"/>
      <c r="CB578" s="652"/>
      <c r="CC578" s="652"/>
      <c r="CD578" s="652"/>
      <c r="CE578" s="665"/>
      <c r="CF578" s="652"/>
      <c r="CG578" s="652"/>
      <c r="CH578" s="652"/>
      <c r="CI578" s="665"/>
      <c r="CJ578" s="652"/>
      <c r="CK578" s="652"/>
      <c r="CL578" s="652"/>
      <c r="CM578" s="665"/>
      <c r="CN578" s="652"/>
      <c r="CO578" s="652"/>
      <c r="CP578" s="652"/>
      <c r="CQ578" s="665"/>
      <c r="CR578" s="652"/>
      <c r="CS578" s="652"/>
      <c r="CT578" s="661"/>
      <c r="CU578" s="470"/>
      <c r="CV578" s="470"/>
      <c r="CW578" s="470"/>
      <c r="CX578" s="470"/>
      <c r="CY578" s="470"/>
      <c r="CZ578" s="470"/>
      <c r="DA578" s="470"/>
      <c r="DB578" s="470"/>
      <c r="DC578" s="470"/>
      <c r="DD578" s="470"/>
      <c r="DE578" s="470"/>
      <c r="DF578" s="470"/>
    </row>
    <row r="579" spans="1:110" s="471" customFormat="1" x14ac:dyDescent="0.2">
      <c r="A579" s="542"/>
      <c r="B579" s="469"/>
      <c r="D579" s="466"/>
      <c r="E579" s="466"/>
      <c r="F579" s="466"/>
      <c r="G579" s="634"/>
      <c r="H579" s="466"/>
      <c r="I579" s="791"/>
      <c r="J579" s="791"/>
      <c r="K579" s="466"/>
      <c r="L579" s="466"/>
      <c r="M579" s="466"/>
      <c r="N579" s="466"/>
      <c r="O579" s="466"/>
      <c r="P579" s="466"/>
      <c r="Q579" s="533"/>
      <c r="R579" s="542"/>
      <c r="AS579" s="443"/>
      <c r="BF579" s="444"/>
      <c r="BG579" s="444"/>
      <c r="BH579" s="445"/>
      <c r="BI579" s="445"/>
      <c r="BJ579" s="443"/>
      <c r="BK579" s="773"/>
      <c r="BL579" s="446"/>
      <c r="BM579" s="470"/>
      <c r="BN579" s="652"/>
      <c r="BO579" s="665"/>
      <c r="BP579" s="652"/>
      <c r="BQ579" s="652"/>
      <c r="BR579" s="652"/>
      <c r="BS579" s="665"/>
      <c r="BT579" s="652"/>
      <c r="BU579" s="652"/>
      <c r="BV579" s="652"/>
      <c r="BW579" s="665"/>
      <c r="BX579" s="652"/>
      <c r="BY579" s="652"/>
      <c r="BZ579" s="652"/>
      <c r="CA579" s="665"/>
      <c r="CB579" s="652"/>
      <c r="CC579" s="652"/>
      <c r="CD579" s="652"/>
      <c r="CE579" s="665"/>
      <c r="CF579" s="652"/>
      <c r="CG579" s="652"/>
      <c r="CH579" s="652"/>
      <c r="CI579" s="665"/>
      <c r="CJ579" s="652"/>
      <c r="CK579" s="652"/>
      <c r="CL579" s="652"/>
      <c r="CM579" s="665"/>
      <c r="CN579" s="652"/>
      <c r="CO579" s="652"/>
      <c r="CP579" s="652"/>
      <c r="CQ579" s="665"/>
      <c r="CR579" s="652"/>
      <c r="CS579" s="652"/>
      <c r="CT579" s="661"/>
      <c r="CU579" s="470"/>
      <c r="CV579" s="470"/>
      <c r="CW579" s="470"/>
      <c r="CX579" s="470"/>
      <c r="CY579" s="470"/>
      <c r="CZ579" s="470"/>
      <c r="DA579" s="470"/>
      <c r="DB579" s="470"/>
      <c r="DC579" s="470"/>
      <c r="DD579" s="470"/>
      <c r="DE579" s="470"/>
      <c r="DF579" s="470"/>
    </row>
    <row r="580" spans="1:110" s="471" customFormat="1" x14ac:dyDescent="0.2">
      <c r="A580" s="542"/>
      <c r="B580" s="469"/>
      <c r="D580" s="466"/>
      <c r="E580" s="466"/>
      <c r="F580" s="466"/>
      <c r="G580" s="634"/>
      <c r="H580" s="466"/>
      <c r="I580" s="791"/>
      <c r="J580" s="791"/>
      <c r="K580" s="466"/>
      <c r="L580" s="466"/>
      <c r="M580" s="466"/>
      <c r="N580" s="466"/>
      <c r="O580" s="466"/>
      <c r="P580" s="466"/>
      <c r="Q580" s="533"/>
      <c r="R580" s="542"/>
      <c r="AS580" s="443"/>
      <c r="BF580" s="444"/>
      <c r="BG580" s="444"/>
      <c r="BH580" s="445"/>
      <c r="BI580" s="445"/>
      <c r="BJ580" s="443"/>
      <c r="BK580" s="773"/>
      <c r="BL580" s="446"/>
      <c r="BM580" s="470"/>
      <c r="BN580" s="652"/>
      <c r="BO580" s="665"/>
      <c r="BP580" s="652"/>
      <c r="BQ580" s="652"/>
      <c r="BR580" s="652"/>
      <c r="BS580" s="665"/>
      <c r="BT580" s="652"/>
      <c r="BU580" s="652"/>
      <c r="BV580" s="652"/>
      <c r="BW580" s="665"/>
      <c r="BX580" s="652"/>
      <c r="BY580" s="652"/>
      <c r="BZ580" s="652"/>
      <c r="CA580" s="665"/>
      <c r="CB580" s="652"/>
      <c r="CC580" s="652"/>
      <c r="CD580" s="652"/>
      <c r="CE580" s="665"/>
      <c r="CF580" s="652"/>
      <c r="CG580" s="652"/>
      <c r="CH580" s="652"/>
      <c r="CI580" s="665"/>
      <c r="CJ580" s="652"/>
      <c r="CK580" s="652"/>
      <c r="CL580" s="652"/>
      <c r="CM580" s="665"/>
      <c r="CN580" s="652"/>
      <c r="CO580" s="652"/>
      <c r="CP580" s="652"/>
      <c r="CQ580" s="665"/>
      <c r="CR580" s="652"/>
      <c r="CS580" s="652"/>
      <c r="CT580" s="661"/>
      <c r="CU580" s="470"/>
      <c r="CV580" s="470"/>
      <c r="CW580" s="470"/>
      <c r="CX580" s="470"/>
      <c r="CY580" s="470"/>
      <c r="CZ580" s="470"/>
      <c r="DA580" s="470"/>
      <c r="DB580" s="470"/>
      <c r="DC580" s="470"/>
      <c r="DD580" s="470"/>
      <c r="DE580" s="470"/>
      <c r="DF580" s="470"/>
    </row>
    <row r="581" spans="1:110" s="471" customFormat="1" x14ac:dyDescent="0.2">
      <c r="A581" s="542"/>
      <c r="B581" s="469"/>
      <c r="D581" s="466"/>
      <c r="E581" s="466"/>
      <c r="F581" s="466"/>
      <c r="G581" s="634"/>
      <c r="H581" s="466"/>
      <c r="I581" s="791"/>
      <c r="J581" s="791"/>
      <c r="K581" s="466"/>
      <c r="L581" s="466"/>
      <c r="M581" s="466"/>
      <c r="N581" s="466"/>
      <c r="O581" s="466"/>
      <c r="P581" s="466"/>
      <c r="Q581" s="533"/>
      <c r="R581" s="542"/>
      <c r="AS581" s="443"/>
      <c r="BF581" s="444"/>
      <c r="BG581" s="444"/>
      <c r="BH581" s="445"/>
      <c r="BI581" s="445"/>
      <c r="BJ581" s="443"/>
      <c r="BK581" s="773"/>
      <c r="BL581" s="446"/>
      <c r="BM581" s="470"/>
      <c r="BN581" s="652"/>
      <c r="BO581" s="665"/>
      <c r="BP581" s="652"/>
      <c r="BQ581" s="652"/>
      <c r="BR581" s="652"/>
      <c r="BS581" s="665"/>
      <c r="BT581" s="652"/>
      <c r="BU581" s="652"/>
      <c r="BV581" s="652"/>
      <c r="BW581" s="665"/>
      <c r="BX581" s="652"/>
      <c r="BY581" s="652"/>
      <c r="BZ581" s="652"/>
      <c r="CA581" s="665"/>
      <c r="CB581" s="652"/>
      <c r="CC581" s="652"/>
      <c r="CD581" s="652"/>
      <c r="CE581" s="665"/>
      <c r="CF581" s="652"/>
      <c r="CG581" s="652"/>
      <c r="CH581" s="652"/>
      <c r="CI581" s="665"/>
      <c r="CJ581" s="652"/>
      <c r="CK581" s="652"/>
      <c r="CL581" s="652"/>
      <c r="CM581" s="665"/>
      <c r="CN581" s="652"/>
      <c r="CO581" s="652"/>
      <c r="CP581" s="652"/>
      <c r="CQ581" s="665"/>
      <c r="CR581" s="652"/>
      <c r="CS581" s="652"/>
      <c r="CT581" s="661"/>
      <c r="CU581" s="470"/>
      <c r="CV581" s="470"/>
      <c r="CW581" s="470"/>
      <c r="CX581" s="470"/>
      <c r="CY581" s="470"/>
      <c r="CZ581" s="470"/>
      <c r="DA581" s="470"/>
      <c r="DB581" s="470"/>
      <c r="DC581" s="470"/>
      <c r="DD581" s="470"/>
      <c r="DE581" s="470"/>
      <c r="DF581" s="470"/>
    </row>
    <row r="582" spans="1:110" s="471" customFormat="1" x14ac:dyDescent="0.2">
      <c r="A582" s="542"/>
      <c r="B582" s="469"/>
      <c r="D582" s="466"/>
      <c r="E582" s="466"/>
      <c r="F582" s="466"/>
      <c r="G582" s="634"/>
      <c r="H582" s="466"/>
      <c r="I582" s="791"/>
      <c r="J582" s="791"/>
      <c r="K582" s="466"/>
      <c r="L582" s="466"/>
      <c r="M582" s="466"/>
      <c r="N582" s="466"/>
      <c r="O582" s="466"/>
      <c r="P582" s="466"/>
      <c r="Q582" s="533"/>
      <c r="R582" s="542"/>
      <c r="AS582" s="443"/>
      <c r="BF582" s="444"/>
      <c r="BG582" s="444"/>
      <c r="BH582" s="445"/>
      <c r="BI582" s="445"/>
      <c r="BJ582" s="443"/>
      <c r="BK582" s="773"/>
      <c r="BL582" s="446"/>
      <c r="BM582" s="470"/>
      <c r="BN582" s="652"/>
      <c r="BO582" s="665"/>
      <c r="BP582" s="652"/>
      <c r="BQ582" s="652"/>
      <c r="BR582" s="652"/>
      <c r="BS582" s="665"/>
      <c r="BT582" s="652"/>
      <c r="BU582" s="652"/>
      <c r="BV582" s="652"/>
      <c r="BW582" s="665"/>
      <c r="BX582" s="652"/>
      <c r="BY582" s="652"/>
      <c r="BZ582" s="652"/>
      <c r="CA582" s="665"/>
      <c r="CB582" s="652"/>
      <c r="CC582" s="652"/>
      <c r="CD582" s="652"/>
      <c r="CE582" s="665"/>
      <c r="CF582" s="652"/>
      <c r="CG582" s="652"/>
      <c r="CH582" s="652"/>
      <c r="CI582" s="665"/>
      <c r="CJ582" s="652"/>
      <c r="CK582" s="652"/>
      <c r="CL582" s="652"/>
      <c r="CM582" s="665"/>
      <c r="CN582" s="652"/>
      <c r="CO582" s="652"/>
      <c r="CP582" s="652"/>
      <c r="CQ582" s="665"/>
      <c r="CR582" s="652"/>
      <c r="CS582" s="652"/>
      <c r="CT582" s="661"/>
      <c r="CU582" s="470"/>
      <c r="CV582" s="470"/>
      <c r="CW582" s="470"/>
      <c r="CX582" s="470"/>
      <c r="CY582" s="470"/>
      <c r="CZ582" s="470"/>
      <c r="DA582" s="470"/>
      <c r="DB582" s="470"/>
      <c r="DC582" s="470"/>
      <c r="DD582" s="470"/>
      <c r="DE582" s="470"/>
      <c r="DF582" s="470"/>
    </row>
  </sheetData>
  <mergeCells count="239">
    <mergeCell ref="CP66:CS66"/>
    <mergeCell ref="BH316:BH318"/>
    <mergeCell ref="BI182:BI184"/>
    <mergeCell ref="D183:D184"/>
    <mergeCell ref="BH182:BH184"/>
    <mergeCell ref="R182:R184"/>
    <mergeCell ref="E183:Q183"/>
    <mergeCell ref="S183:S184"/>
    <mergeCell ref="T183:AE183"/>
    <mergeCell ref="AF183:AF184"/>
    <mergeCell ref="AG183:AS183"/>
    <mergeCell ref="S182:AE182"/>
    <mergeCell ref="AF182:AS182"/>
    <mergeCell ref="BG182:BG184"/>
    <mergeCell ref="AT182:BF183"/>
    <mergeCell ref="AT217:BF218"/>
    <mergeCell ref="AT226:BF227"/>
    <mergeCell ref="AT235:BF236"/>
    <mergeCell ref="AT244:BF245"/>
    <mergeCell ref="AT253:BF254"/>
    <mergeCell ref="AT263:BF264"/>
    <mergeCell ref="AG317:AS317"/>
    <mergeCell ref="R316:R318"/>
    <mergeCell ref="S316:AE316"/>
    <mergeCell ref="AF316:AS316"/>
    <mergeCell ref="BG316:BG318"/>
    <mergeCell ref="AF81:AS81"/>
    <mergeCell ref="BG81:BG83"/>
    <mergeCell ref="AT304:BF305"/>
    <mergeCell ref="AT316:BF317"/>
    <mergeCell ref="T82:AE82"/>
    <mergeCell ref="AF82:AF83"/>
    <mergeCell ref="AG82:AS82"/>
    <mergeCell ref="AT81:BF82"/>
    <mergeCell ref="A314:B314"/>
    <mergeCell ref="A315:B315"/>
    <mergeCell ref="A316:A318"/>
    <mergeCell ref="B316:B318"/>
    <mergeCell ref="C316:C318"/>
    <mergeCell ref="D316:Q316"/>
    <mergeCell ref="BH304:BH306"/>
    <mergeCell ref="BI304:BI306"/>
    <mergeCell ref="D305:D306"/>
    <mergeCell ref="E305:Q305"/>
    <mergeCell ref="S305:S306"/>
    <mergeCell ref="T305:AE305"/>
    <mergeCell ref="AF305:AF306"/>
    <mergeCell ref="AG305:AS305"/>
    <mergeCell ref="R304:R306"/>
    <mergeCell ref="S304:AE304"/>
    <mergeCell ref="AF304:AS304"/>
    <mergeCell ref="BG304:BG306"/>
    <mergeCell ref="BI316:BI318"/>
    <mergeCell ref="D317:D318"/>
    <mergeCell ref="E317:Q317"/>
    <mergeCell ref="S317:S318"/>
    <mergeCell ref="T317:AE317"/>
    <mergeCell ref="AF317:AF318"/>
    <mergeCell ref="A302:B302"/>
    <mergeCell ref="A303:B303"/>
    <mergeCell ref="A304:A306"/>
    <mergeCell ref="B304:B306"/>
    <mergeCell ref="C304:C306"/>
    <mergeCell ref="D304:Q304"/>
    <mergeCell ref="BH263:BH265"/>
    <mergeCell ref="BI263:BI265"/>
    <mergeCell ref="D264:D265"/>
    <mergeCell ref="E264:Q264"/>
    <mergeCell ref="S264:S265"/>
    <mergeCell ref="T264:AE264"/>
    <mergeCell ref="AF264:AF265"/>
    <mergeCell ref="AG264:AS264"/>
    <mergeCell ref="R263:R265"/>
    <mergeCell ref="S263:AE263"/>
    <mergeCell ref="AF263:AS263"/>
    <mergeCell ref="BG263:BG265"/>
    <mergeCell ref="A261:B261"/>
    <mergeCell ref="A262:B262"/>
    <mergeCell ref="A263:A265"/>
    <mergeCell ref="B263:B265"/>
    <mergeCell ref="C263:C265"/>
    <mergeCell ref="D263:Q263"/>
    <mergeCell ref="BH253:BH255"/>
    <mergeCell ref="BI253:BI255"/>
    <mergeCell ref="D254:D255"/>
    <mergeCell ref="E254:Q254"/>
    <mergeCell ref="S254:S255"/>
    <mergeCell ref="T254:AE254"/>
    <mergeCell ref="AF254:AF255"/>
    <mergeCell ref="AG254:AS254"/>
    <mergeCell ref="R253:R255"/>
    <mergeCell ref="S253:AE253"/>
    <mergeCell ref="AF253:AS253"/>
    <mergeCell ref="BG253:BG255"/>
    <mergeCell ref="A251:B251"/>
    <mergeCell ref="A252:B252"/>
    <mergeCell ref="A253:A255"/>
    <mergeCell ref="B253:B255"/>
    <mergeCell ref="C253:C255"/>
    <mergeCell ref="D253:Q253"/>
    <mergeCell ref="BH244:BH246"/>
    <mergeCell ref="BI244:BI246"/>
    <mergeCell ref="D245:D246"/>
    <mergeCell ref="E245:Q245"/>
    <mergeCell ref="S245:S246"/>
    <mergeCell ref="T245:AE245"/>
    <mergeCell ref="AF245:AF246"/>
    <mergeCell ref="AG245:AS245"/>
    <mergeCell ref="R244:R246"/>
    <mergeCell ref="S244:AE244"/>
    <mergeCell ref="AF244:AS244"/>
    <mergeCell ref="BG244:BG246"/>
    <mergeCell ref="A242:B242"/>
    <mergeCell ref="A243:B243"/>
    <mergeCell ref="A244:A246"/>
    <mergeCell ref="B244:B246"/>
    <mergeCell ref="C244:C246"/>
    <mergeCell ref="D244:Q244"/>
    <mergeCell ref="BH235:BH237"/>
    <mergeCell ref="BI235:BI237"/>
    <mergeCell ref="D236:D237"/>
    <mergeCell ref="E236:Q236"/>
    <mergeCell ref="S236:S237"/>
    <mergeCell ref="T236:AE236"/>
    <mergeCell ref="AF236:AF237"/>
    <mergeCell ref="AG236:AS236"/>
    <mergeCell ref="R235:R237"/>
    <mergeCell ref="S235:AE235"/>
    <mergeCell ref="AF235:AS235"/>
    <mergeCell ref="BG235:BG237"/>
    <mergeCell ref="A233:B233"/>
    <mergeCell ref="A234:B234"/>
    <mergeCell ref="A235:A237"/>
    <mergeCell ref="B235:B237"/>
    <mergeCell ref="C235:C237"/>
    <mergeCell ref="D235:Q235"/>
    <mergeCell ref="BH226:BH228"/>
    <mergeCell ref="BI226:BI228"/>
    <mergeCell ref="D227:D228"/>
    <mergeCell ref="E227:Q227"/>
    <mergeCell ref="S227:S228"/>
    <mergeCell ref="T227:AE227"/>
    <mergeCell ref="AF227:AF228"/>
    <mergeCell ref="AG227:AS227"/>
    <mergeCell ref="R226:R228"/>
    <mergeCell ref="S226:AE226"/>
    <mergeCell ref="AF226:AS226"/>
    <mergeCell ref="BG226:BG228"/>
    <mergeCell ref="BI81:BI83"/>
    <mergeCell ref="BI217:BI219"/>
    <mergeCell ref="A224:B224"/>
    <mergeCell ref="A225:B225"/>
    <mergeCell ref="A226:A228"/>
    <mergeCell ref="B226:B228"/>
    <mergeCell ref="C226:C228"/>
    <mergeCell ref="D226:Q226"/>
    <mergeCell ref="BG217:BG219"/>
    <mergeCell ref="BH217:BH219"/>
    <mergeCell ref="D218:D219"/>
    <mergeCell ref="E218:Q218"/>
    <mergeCell ref="S218:S219"/>
    <mergeCell ref="T218:AE218"/>
    <mergeCell ref="AF218:AF219"/>
    <mergeCell ref="AG218:AS218"/>
    <mergeCell ref="D217:Q217"/>
    <mergeCell ref="R217:R219"/>
    <mergeCell ref="S217:AE217"/>
    <mergeCell ref="AF217:AS217"/>
    <mergeCell ref="A216:B216"/>
    <mergeCell ref="A217:A219"/>
    <mergeCell ref="B217:B219"/>
    <mergeCell ref="C217:C219"/>
    <mergeCell ref="A79:B79"/>
    <mergeCell ref="A80:B80"/>
    <mergeCell ref="A81:A83"/>
    <mergeCell ref="B81:B83"/>
    <mergeCell ref="C81:C83"/>
    <mergeCell ref="A180:B180"/>
    <mergeCell ref="A181:B181"/>
    <mergeCell ref="A182:A184"/>
    <mergeCell ref="B182:B184"/>
    <mergeCell ref="C182:C184"/>
    <mergeCell ref="A150:B150"/>
    <mergeCell ref="A151:B151"/>
    <mergeCell ref="A152:A154"/>
    <mergeCell ref="B152:B154"/>
    <mergeCell ref="C152:C154"/>
    <mergeCell ref="A215:B215"/>
    <mergeCell ref="D81:Q81"/>
    <mergeCell ref="D82:D83"/>
    <mergeCell ref="E82:Q82"/>
    <mergeCell ref="D182:Q182"/>
    <mergeCell ref="BH4:BH6"/>
    <mergeCell ref="BI4:BI6"/>
    <mergeCell ref="B4:B6"/>
    <mergeCell ref="C4:C6"/>
    <mergeCell ref="D5:D6"/>
    <mergeCell ref="R4:R6"/>
    <mergeCell ref="S5:S6"/>
    <mergeCell ref="T5:AE5"/>
    <mergeCell ref="AF5:AF6"/>
    <mergeCell ref="AG5:AS5"/>
    <mergeCell ref="BG4:BG6"/>
    <mergeCell ref="S4:AE4"/>
    <mergeCell ref="AF4:AS4"/>
    <mergeCell ref="D4:Q4"/>
    <mergeCell ref="AT4:BF5"/>
    <mergeCell ref="R81:R83"/>
    <mergeCell ref="S81:AE81"/>
    <mergeCell ref="S82:S83"/>
    <mergeCell ref="BH81:BH83"/>
    <mergeCell ref="CL66:CO66"/>
    <mergeCell ref="BR72:BU72"/>
    <mergeCell ref="BW72:BZ72"/>
    <mergeCell ref="BV66:BY66"/>
    <mergeCell ref="A1:B1"/>
    <mergeCell ref="E5:Q5"/>
    <mergeCell ref="A4:A6"/>
    <mergeCell ref="A2:B2"/>
    <mergeCell ref="A3:B3"/>
    <mergeCell ref="CD66:CG66"/>
    <mergeCell ref="BZ66:CC66"/>
    <mergeCell ref="BN66:BQ66"/>
    <mergeCell ref="BR66:BU66"/>
    <mergeCell ref="CH66:CK66"/>
    <mergeCell ref="D152:Q152"/>
    <mergeCell ref="R152:R154"/>
    <mergeCell ref="S152:AE152"/>
    <mergeCell ref="AF152:AS152"/>
    <mergeCell ref="AT152:BF153"/>
    <mergeCell ref="BG152:BG154"/>
    <mergeCell ref="BH152:BH154"/>
    <mergeCell ref="BI152:BI154"/>
    <mergeCell ref="D153:D154"/>
    <mergeCell ref="E153:Q153"/>
    <mergeCell ref="S153:S154"/>
    <mergeCell ref="T153:AE153"/>
    <mergeCell ref="AF153:AF154"/>
    <mergeCell ref="AG153:AS153"/>
  </mergeCells>
  <pageMargins left="0.70866141732283472" right="0.70866141732283472" top="0.74803149606299213" bottom="1.5354330708661419" header="0.31496062992125984" footer="0.31496062992125984"/>
  <pageSetup paperSize="5" orientation="landscape" horizontalDpi="0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FF00"/>
  </sheetPr>
  <dimension ref="A1:CT90"/>
  <sheetViews>
    <sheetView topLeftCell="A13" zoomScaleNormal="100" zoomScaleSheetLayoutView="80" workbookViewId="0">
      <selection activeCell="S56" sqref="S56"/>
    </sheetView>
  </sheetViews>
  <sheetFormatPr defaultRowHeight="15" x14ac:dyDescent="0.2"/>
  <cols>
    <col min="1" max="1" width="7.5" style="10" customWidth="1"/>
    <col min="2" max="2" width="70" style="9" customWidth="1"/>
    <col min="3" max="3" width="7.33203125" style="10" customWidth="1"/>
    <col min="4" max="4" width="10.83203125" style="9" customWidth="1"/>
    <col min="5" max="16" width="11.6640625" style="4" customWidth="1"/>
    <col min="17" max="17" width="11.6640625" style="15" customWidth="1"/>
    <col min="18" max="18" width="10.5" style="10" customWidth="1"/>
    <col min="19" max="19" width="18.1640625" style="407" customWidth="1"/>
    <col min="20" max="20" width="17.33203125" style="408" customWidth="1"/>
    <col min="21" max="21" width="17.83203125" customWidth="1"/>
    <col min="22" max="22" width="15.5" customWidth="1"/>
    <col min="23" max="23" width="13.1640625" customWidth="1"/>
    <col min="24" max="24" width="14.33203125" customWidth="1"/>
    <col min="25" max="25" width="13.5" customWidth="1"/>
    <col min="26" max="26" width="19.33203125" customWidth="1"/>
    <col min="27" max="30" width="11.6640625" customWidth="1"/>
    <col min="31" max="31" width="11.6640625" style="2" customWidth="1"/>
    <col min="32" max="32" width="20.5" style="11" customWidth="1"/>
    <col min="33" max="44" width="17.5" customWidth="1"/>
    <col min="45" max="45" width="17.5" style="13" customWidth="1"/>
    <col min="46" max="46" width="21.33203125" customWidth="1"/>
    <col min="47" max="51" width="17.5" customWidth="1"/>
    <col min="52" max="52" width="18.5" customWidth="1"/>
    <col min="53" max="57" width="17.5" customWidth="1"/>
    <col min="58" max="58" width="19.6640625" style="13" customWidth="1"/>
    <col min="59" max="59" width="17.5" style="13" customWidth="1"/>
    <col min="60" max="60" width="23.1640625" style="14" customWidth="1"/>
    <col min="61" max="61" width="17.5" style="14" customWidth="1"/>
    <col min="62" max="62" width="16.33203125" bestFit="1" customWidth="1"/>
    <col min="63" max="63" width="14.1640625" style="261" customWidth="1"/>
    <col min="64" max="64" width="26" style="3" customWidth="1"/>
    <col min="65" max="67" width="14.1640625" style="3" customWidth="1"/>
    <col min="68" max="68" width="16.6640625" style="3" bestFit="1" customWidth="1"/>
    <col min="69" max="80" width="9.33203125" style="3"/>
    <col min="81" max="81" width="28.6640625" bestFit="1" customWidth="1"/>
  </cols>
  <sheetData>
    <row r="1" spans="1:98" s="161" customFormat="1" ht="19.5" customHeight="1" x14ac:dyDescent="0.2">
      <c r="A1" s="1082" t="s">
        <v>43</v>
      </c>
      <c r="B1" s="1083"/>
      <c r="C1" s="153" t="s">
        <v>286</v>
      </c>
      <c r="D1" s="154"/>
      <c r="E1" s="154"/>
      <c r="F1" s="154"/>
      <c r="G1" s="154"/>
      <c r="H1" s="154"/>
      <c r="I1" s="154"/>
      <c r="J1" s="154"/>
      <c r="K1" s="154"/>
      <c r="L1" s="154"/>
      <c r="M1" s="154"/>
      <c r="N1" s="154"/>
      <c r="O1" s="154"/>
      <c r="P1" s="154"/>
      <c r="Q1" s="154"/>
      <c r="R1" s="154"/>
      <c r="S1" s="386"/>
      <c r="T1" s="387"/>
      <c r="U1" s="155"/>
      <c r="V1" s="155"/>
      <c r="W1" s="155"/>
      <c r="X1" s="155"/>
      <c r="Y1" s="155"/>
      <c r="Z1" s="155"/>
      <c r="AA1" s="155"/>
      <c r="AB1" s="155"/>
      <c r="AC1" s="155"/>
      <c r="AD1" s="155"/>
      <c r="AE1" s="156"/>
      <c r="AF1" s="154"/>
      <c r="AG1" s="155"/>
      <c r="AH1" s="155"/>
      <c r="AI1" s="155"/>
      <c r="AJ1" s="155"/>
      <c r="AK1" s="155"/>
      <c r="AL1" s="155"/>
      <c r="AM1" s="155"/>
      <c r="AN1" s="155"/>
      <c r="AO1" s="155"/>
      <c r="AP1" s="155"/>
      <c r="AQ1" s="155"/>
      <c r="AR1" s="155"/>
      <c r="AS1" s="157"/>
      <c r="AT1" s="155"/>
      <c r="AU1" s="155"/>
      <c r="AV1" s="155"/>
      <c r="AW1" s="155"/>
      <c r="AX1" s="155"/>
      <c r="AY1" s="155"/>
      <c r="AZ1" s="155"/>
      <c r="BA1" s="155"/>
      <c r="BB1" s="155"/>
      <c r="BC1" s="155"/>
      <c r="BD1" s="155"/>
      <c r="BE1" s="155"/>
      <c r="BF1" s="157"/>
      <c r="BG1" s="157"/>
      <c r="BH1" s="152"/>
      <c r="BI1" s="158"/>
      <c r="BJ1" s="154"/>
      <c r="BK1" s="263"/>
      <c r="BL1" s="155"/>
      <c r="BM1" s="155"/>
      <c r="BN1" s="155"/>
      <c r="BO1" s="155"/>
      <c r="BP1" s="156"/>
      <c r="BQ1" s="155"/>
      <c r="BR1" s="155"/>
      <c r="BS1" s="155"/>
      <c r="BT1" s="155"/>
      <c r="BU1" s="155"/>
      <c r="BV1" s="157"/>
      <c r="BW1" s="157"/>
      <c r="BX1" s="157"/>
      <c r="BY1" s="152"/>
      <c r="BZ1" s="158"/>
      <c r="CA1" s="157"/>
      <c r="CB1" s="157"/>
      <c r="CC1" s="159"/>
      <c r="CD1" s="159"/>
      <c r="CE1" s="159"/>
      <c r="CF1" s="159"/>
      <c r="CG1" s="159"/>
      <c r="CH1" s="160"/>
      <c r="CI1" s="159"/>
      <c r="CJ1" s="159"/>
      <c r="CK1" s="159"/>
      <c r="CL1" s="159"/>
      <c r="CM1" s="159"/>
      <c r="CN1" s="159"/>
      <c r="CO1" s="159"/>
      <c r="CP1" s="159"/>
      <c r="CQ1" s="159"/>
      <c r="CR1" s="159"/>
      <c r="CS1" s="159"/>
      <c r="CT1" s="159"/>
    </row>
    <row r="2" spans="1:98" s="161" customFormat="1" ht="19.5" customHeight="1" x14ac:dyDescent="0.2">
      <c r="A2" s="1084" t="s">
        <v>44</v>
      </c>
      <c r="B2" s="1085"/>
      <c r="C2" s="163" t="s">
        <v>11</v>
      </c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388"/>
      <c r="T2" s="389"/>
      <c r="U2" s="165"/>
      <c r="V2" s="165"/>
      <c r="W2" s="165"/>
      <c r="X2" s="165"/>
      <c r="Y2" s="165"/>
      <c r="Z2" s="165"/>
      <c r="AA2" s="165"/>
      <c r="AB2" s="165"/>
      <c r="AC2" s="165"/>
      <c r="AD2" s="165"/>
      <c r="AE2" s="166"/>
      <c r="AF2" s="164"/>
      <c r="AG2" s="165"/>
      <c r="AH2" s="165"/>
      <c r="AI2" s="165"/>
      <c r="AJ2" s="165"/>
      <c r="AK2" s="165"/>
      <c r="AL2" s="165"/>
      <c r="AM2" s="165"/>
      <c r="AN2" s="165"/>
      <c r="AO2" s="165"/>
      <c r="AP2" s="165"/>
      <c r="AQ2" s="165"/>
      <c r="AR2" s="165"/>
      <c r="AS2" s="166"/>
      <c r="AT2" s="165"/>
      <c r="AU2" s="165"/>
      <c r="AV2" s="165"/>
      <c r="AW2" s="165"/>
      <c r="AX2" s="165"/>
      <c r="AY2" s="165"/>
      <c r="AZ2" s="165"/>
      <c r="BA2" s="165"/>
      <c r="BB2" s="165"/>
      <c r="BC2" s="165"/>
      <c r="BD2" s="165"/>
      <c r="BE2" s="165"/>
      <c r="BF2" s="166"/>
      <c r="BG2" s="166"/>
      <c r="BH2" s="162"/>
      <c r="BI2" s="167"/>
      <c r="BJ2" s="154"/>
      <c r="BK2" s="263"/>
      <c r="BL2" s="154"/>
      <c r="BM2" s="154"/>
      <c r="BN2" s="154"/>
      <c r="BO2" s="154"/>
      <c r="BP2" s="154"/>
      <c r="BQ2" s="154"/>
      <c r="BR2" s="154"/>
      <c r="BS2" s="154"/>
      <c r="BT2" s="154"/>
      <c r="BU2" s="154"/>
      <c r="BV2" s="154"/>
      <c r="BW2" s="154"/>
      <c r="BX2" s="154"/>
      <c r="BY2" s="154"/>
      <c r="BZ2" s="154"/>
      <c r="CA2" s="157"/>
      <c r="CB2" s="157"/>
      <c r="CC2" s="159">
        <v>1100000</v>
      </c>
      <c r="CD2" s="159"/>
      <c r="CE2" s="159"/>
      <c r="CF2" s="159"/>
      <c r="CG2" s="159"/>
      <c r="CH2" s="160"/>
      <c r="CI2" s="159"/>
      <c r="CJ2" s="159"/>
      <c r="CK2" s="159"/>
      <c r="CL2" s="159"/>
      <c r="CM2" s="159"/>
      <c r="CN2" s="159"/>
      <c r="CO2" s="159"/>
      <c r="CP2" s="159"/>
      <c r="CQ2" s="159"/>
      <c r="CR2" s="159"/>
      <c r="CS2" s="159"/>
      <c r="CT2" s="159"/>
    </row>
    <row r="3" spans="1:98" s="8" customFormat="1" ht="19.5" customHeight="1" x14ac:dyDescent="0.2">
      <c r="A3" s="1019" t="s">
        <v>45</v>
      </c>
      <c r="B3" s="1022" t="s">
        <v>46</v>
      </c>
      <c r="C3" s="1022" t="s">
        <v>62</v>
      </c>
      <c r="D3" s="1025" t="s">
        <v>47</v>
      </c>
      <c r="E3" s="1025"/>
      <c r="F3" s="1025"/>
      <c r="G3" s="1025"/>
      <c r="H3" s="1025"/>
      <c r="I3" s="1025"/>
      <c r="J3" s="1025"/>
      <c r="K3" s="1025"/>
      <c r="L3" s="1025"/>
      <c r="M3" s="1025"/>
      <c r="N3" s="1025"/>
      <c r="O3" s="1025"/>
      <c r="P3" s="1025"/>
      <c r="Q3" s="1025"/>
      <c r="R3" s="1022" t="s">
        <v>59</v>
      </c>
      <c r="S3" s="1036" t="s">
        <v>56</v>
      </c>
      <c r="T3" s="1037"/>
      <c r="U3" s="1037"/>
      <c r="V3" s="1037"/>
      <c r="W3" s="1037"/>
      <c r="X3" s="1037"/>
      <c r="Y3" s="1037"/>
      <c r="Z3" s="1037"/>
      <c r="AA3" s="1037"/>
      <c r="AB3" s="1037"/>
      <c r="AC3" s="1037"/>
      <c r="AD3" s="1037"/>
      <c r="AE3" s="1038"/>
      <c r="AF3" s="1039" t="s">
        <v>38</v>
      </c>
      <c r="AG3" s="1039"/>
      <c r="AH3" s="1039"/>
      <c r="AI3" s="1039"/>
      <c r="AJ3" s="1039"/>
      <c r="AK3" s="1039"/>
      <c r="AL3" s="1039"/>
      <c r="AM3" s="1039"/>
      <c r="AN3" s="1039"/>
      <c r="AO3" s="1039"/>
      <c r="AP3" s="1039"/>
      <c r="AQ3" s="1039"/>
      <c r="AR3" s="1039"/>
      <c r="AS3" s="1039"/>
      <c r="AT3" s="1040" t="s">
        <v>82</v>
      </c>
      <c r="AU3" s="1041"/>
      <c r="AV3" s="1041"/>
      <c r="AW3" s="1041"/>
      <c r="AX3" s="1041"/>
      <c r="AY3" s="1041"/>
      <c r="AZ3" s="1041"/>
      <c r="BA3" s="1041"/>
      <c r="BB3" s="1041"/>
      <c r="BC3" s="1041"/>
      <c r="BD3" s="1041"/>
      <c r="BE3" s="1041"/>
      <c r="BF3" s="1042"/>
      <c r="BG3" s="1022" t="s">
        <v>78</v>
      </c>
      <c r="BH3" s="1022" t="s">
        <v>561</v>
      </c>
      <c r="BI3" s="1026" t="s">
        <v>79</v>
      </c>
      <c r="BJ3" s="173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4"/>
      <c r="CB3" s="34"/>
    </row>
    <row r="4" spans="1:98" s="8" customFormat="1" ht="19.5" customHeight="1" x14ac:dyDescent="0.2">
      <c r="A4" s="1020"/>
      <c r="B4" s="1023"/>
      <c r="C4" s="1023"/>
      <c r="D4" s="1033" t="s">
        <v>57</v>
      </c>
      <c r="E4" s="1031" t="s">
        <v>58</v>
      </c>
      <c r="F4" s="1032"/>
      <c r="G4" s="1032"/>
      <c r="H4" s="1032"/>
      <c r="I4" s="1032"/>
      <c r="J4" s="1032"/>
      <c r="K4" s="1032"/>
      <c r="L4" s="1032"/>
      <c r="M4" s="1032"/>
      <c r="N4" s="1032"/>
      <c r="O4" s="1032"/>
      <c r="P4" s="1032"/>
      <c r="Q4" s="1032"/>
      <c r="R4" s="1023"/>
      <c r="S4" s="1029" t="s">
        <v>57</v>
      </c>
      <c r="T4" s="1031" t="s">
        <v>58</v>
      </c>
      <c r="U4" s="1032"/>
      <c r="V4" s="1032"/>
      <c r="W4" s="1032"/>
      <c r="X4" s="1032"/>
      <c r="Y4" s="1032"/>
      <c r="Z4" s="1032"/>
      <c r="AA4" s="1032"/>
      <c r="AB4" s="1032"/>
      <c r="AC4" s="1032"/>
      <c r="AD4" s="1032"/>
      <c r="AE4" s="1035"/>
      <c r="AF4" s="1033" t="s">
        <v>57</v>
      </c>
      <c r="AG4" s="1031" t="s">
        <v>58</v>
      </c>
      <c r="AH4" s="1032"/>
      <c r="AI4" s="1032"/>
      <c r="AJ4" s="1032"/>
      <c r="AK4" s="1032"/>
      <c r="AL4" s="1032"/>
      <c r="AM4" s="1032"/>
      <c r="AN4" s="1032"/>
      <c r="AO4" s="1032"/>
      <c r="AP4" s="1032"/>
      <c r="AQ4" s="1032"/>
      <c r="AR4" s="1032"/>
      <c r="AS4" s="1035"/>
      <c r="AT4" s="1043"/>
      <c r="AU4" s="1044"/>
      <c r="AV4" s="1044"/>
      <c r="AW4" s="1044"/>
      <c r="AX4" s="1044"/>
      <c r="AY4" s="1044"/>
      <c r="AZ4" s="1044"/>
      <c r="BA4" s="1044"/>
      <c r="BB4" s="1044"/>
      <c r="BC4" s="1044"/>
      <c r="BD4" s="1044"/>
      <c r="BE4" s="1044"/>
      <c r="BF4" s="1045"/>
      <c r="BG4" s="1023"/>
      <c r="BH4" s="1023"/>
      <c r="BI4" s="1027"/>
      <c r="BJ4" s="173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4"/>
      <c r="CB4" s="34"/>
    </row>
    <row r="5" spans="1:98" s="6" customFormat="1" ht="19.5" customHeight="1" x14ac:dyDescent="0.2">
      <c r="A5" s="1021"/>
      <c r="B5" s="1024"/>
      <c r="C5" s="1024"/>
      <c r="D5" s="1034"/>
      <c r="E5" s="35">
        <v>1</v>
      </c>
      <c r="F5" s="35">
        <v>2</v>
      </c>
      <c r="G5" s="35">
        <v>3</v>
      </c>
      <c r="H5" s="35">
        <v>4</v>
      </c>
      <c r="I5" s="35">
        <v>5</v>
      </c>
      <c r="J5" s="35">
        <v>6</v>
      </c>
      <c r="K5" s="35">
        <v>7</v>
      </c>
      <c r="L5" s="35">
        <v>8</v>
      </c>
      <c r="M5" s="35">
        <v>9</v>
      </c>
      <c r="N5" s="35">
        <v>10</v>
      </c>
      <c r="O5" s="35">
        <v>11</v>
      </c>
      <c r="P5" s="35">
        <v>12</v>
      </c>
      <c r="Q5" s="35" t="s">
        <v>61</v>
      </c>
      <c r="R5" s="1024"/>
      <c r="S5" s="1030"/>
      <c r="T5" s="35">
        <v>1</v>
      </c>
      <c r="U5" s="35">
        <v>2</v>
      </c>
      <c r="V5" s="35">
        <v>3</v>
      </c>
      <c r="W5" s="35">
        <v>4</v>
      </c>
      <c r="X5" s="35">
        <v>5</v>
      </c>
      <c r="Y5" s="35">
        <v>6</v>
      </c>
      <c r="Z5" s="35">
        <v>7</v>
      </c>
      <c r="AA5" s="35">
        <v>8</v>
      </c>
      <c r="AB5" s="35">
        <v>9</v>
      </c>
      <c r="AC5" s="35">
        <v>10</v>
      </c>
      <c r="AD5" s="35">
        <v>11</v>
      </c>
      <c r="AE5" s="35">
        <v>12</v>
      </c>
      <c r="AF5" s="1034"/>
      <c r="AG5" s="35">
        <v>1</v>
      </c>
      <c r="AH5" s="35">
        <v>2</v>
      </c>
      <c r="AI5" s="35">
        <v>3</v>
      </c>
      <c r="AJ5" s="35">
        <v>4</v>
      </c>
      <c r="AK5" s="35">
        <v>5</v>
      </c>
      <c r="AL5" s="35">
        <v>6</v>
      </c>
      <c r="AM5" s="35">
        <v>7</v>
      </c>
      <c r="AN5" s="35">
        <v>8</v>
      </c>
      <c r="AO5" s="35">
        <v>9</v>
      </c>
      <c r="AP5" s="35">
        <v>10</v>
      </c>
      <c r="AQ5" s="35">
        <v>11</v>
      </c>
      <c r="AR5" s="35">
        <v>12</v>
      </c>
      <c r="AS5" s="35" t="s">
        <v>51</v>
      </c>
      <c r="AT5" s="266">
        <v>1</v>
      </c>
      <c r="AU5" s="266">
        <v>2</v>
      </c>
      <c r="AV5" s="266">
        <v>3</v>
      </c>
      <c r="AW5" s="266">
        <v>4</v>
      </c>
      <c r="AX5" s="266">
        <v>5</v>
      </c>
      <c r="AY5" s="266">
        <v>6</v>
      </c>
      <c r="AZ5" s="266">
        <v>7</v>
      </c>
      <c r="BA5" s="266">
        <v>8</v>
      </c>
      <c r="BB5" s="266">
        <v>9</v>
      </c>
      <c r="BC5" s="266">
        <v>10</v>
      </c>
      <c r="BD5" s="266">
        <v>11</v>
      </c>
      <c r="BE5" s="266">
        <v>12</v>
      </c>
      <c r="BF5" s="35" t="s">
        <v>51</v>
      </c>
      <c r="BG5" s="1024"/>
      <c r="BH5" s="1024"/>
      <c r="BI5" s="1028"/>
      <c r="BJ5" s="7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</row>
    <row r="6" spans="1:98" s="53" customFormat="1" ht="19.5" customHeight="1" x14ac:dyDescent="0.2">
      <c r="A6" s="37"/>
      <c r="B6" s="205" t="s">
        <v>288</v>
      </c>
      <c r="C6" s="38"/>
      <c r="D6" s="195"/>
      <c r="E6" s="195"/>
      <c r="F6" s="195"/>
      <c r="G6" s="39"/>
      <c r="H6" s="39"/>
      <c r="I6" s="39"/>
      <c r="J6" s="39"/>
      <c r="K6" s="39"/>
      <c r="L6" s="39"/>
      <c r="M6" s="39"/>
      <c r="N6" s="39"/>
      <c r="O6" s="39"/>
      <c r="P6" s="39"/>
      <c r="Q6" s="40"/>
      <c r="R6" s="196"/>
      <c r="S6" s="390"/>
      <c r="T6" s="391"/>
      <c r="U6" s="41"/>
      <c r="V6" s="41"/>
      <c r="W6" s="41"/>
      <c r="X6" s="41"/>
      <c r="Y6" s="41"/>
      <c r="Z6" s="41"/>
      <c r="AA6" s="41"/>
      <c r="AB6" s="41"/>
      <c r="AC6" s="41"/>
      <c r="AD6" s="41"/>
      <c r="AE6" s="42"/>
      <c r="AF6" s="43"/>
      <c r="AG6" s="44"/>
      <c r="AH6" s="44"/>
      <c r="AI6" s="44"/>
      <c r="AJ6" s="44"/>
      <c r="AK6" s="44"/>
      <c r="AL6" s="44"/>
      <c r="AM6" s="44"/>
      <c r="AN6" s="44"/>
      <c r="AO6" s="44"/>
      <c r="AP6" s="44"/>
      <c r="AQ6" s="44"/>
      <c r="AR6" s="44"/>
      <c r="AS6" s="45"/>
      <c r="AT6" s="44"/>
      <c r="AU6" s="44"/>
      <c r="AV6" s="44"/>
      <c r="AW6" s="44"/>
      <c r="AX6" s="44"/>
      <c r="AY6" s="44"/>
      <c r="AZ6" s="44"/>
      <c r="BA6" s="44"/>
      <c r="BB6" s="44"/>
      <c r="BC6" s="44"/>
      <c r="BD6" s="44"/>
      <c r="BE6" s="44"/>
      <c r="BF6" s="46"/>
      <c r="BG6" s="46"/>
      <c r="BH6" s="47"/>
      <c r="BI6" s="48"/>
      <c r="BJ6" s="49"/>
      <c r="BK6" s="262"/>
      <c r="BL6" s="51"/>
      <c r="BM6" s="50"/>
      <c r="BN6" s="50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2"/>
      <c r="CA6" s="52"/>
      <c r="CB6" s="52"/>
    </row>
    <row r="7" spans="1:98" s="53" customFormat="1" ht="19.5" customHeight="1" x14ac:dyDescent="0.2">
      <c r="A7" s="37"/>
      <c r="B7" s="194" t="s">
        <v>289</v>
      </c>
      <c r="C7" s="38" t="s">
        <v>64</v>
      </c>
      <c r="D7" s="214">
        <v>50</v>
      </c>
      <c r="E7" s="39">
        <v>50</v>
      </c>
      <c r="F7" s="195"/>
      <c r="G7" s="39"/>
      <c r="H7" s="39"/>
      <c r="I7" s="39"/>
      <c r="J7" s="39"/>
      <c r="K7" s="39"/>
      <c r="L7" s="39"/>
      <c r="M7" s="39"/>
      <c r="N7" s="39"/>
      <c r="O7" s="39"/>
      <c r="P7" s="39"/>
      <c r="Q7" s="40">
        <f>SUM(E7:P7)</f>
        <v>50</v>
      </c>
      <c r="R7" s="196" t="s">
        <v>73</v>
      </c>
      <c r="S7" s="392">
        <v>445000</v>
      </c>
      <c r="T7" s="392">
        <v>385000</v>
      </c>
      <c r="U7" s="41"/>
      <c r="V7" s="392"/>
      <c r="W7" s="41"/>
      <c r="X7" s="41"/>
      <c r="Y7" s="41"/>
      <c r="Z7" s="41"/>
      <c r="AA7" s="41"/>
      <c r="AB7" s="41"/>
      <c r="AC7" s="41"/>
      <c r="AD7" s="41"/>
      <c r="AE7" s="42"/>
      <c r="AF7" s="94">
        <f>SUM(Q7*S7)</f>
        <v>22250000</v>
      </c>
      <c r="AG7" s="95">
        <f>T7*E7</f>
        <v>19250000</v>
      </c>
      <c r="AH7" s="95">
        <f t="shared" ref="AH7:AH26" si="0">U7*F7</f>
        <v>0</v>
      </c>
      <c r="AI7" s="95">
        <f t="shared" ref="AI7:AI26" si="1">V7*G7</f>
        <v>0</v>
      </c>
      <c r="AJ7" s="95">
        <f t="shared" ref="AJ7:AR22" si="2">W7*H7</f>
        <v>0</v>
      </c>
      <c r="AK7" s="95">
        <f t="shared" si="2"/>
        <v>0</v>
      </c>
      <c r="AL7" s="95">
        <f t="shared" si="2"/>
        <v>0</v>
      </c>
      <c r="AM7" s="95">
        <f t="shared" si="2"/>
        <v>0</v>
      </c>
      <c r="AN7" s="95">
        <f t="shared" si="2"/>
        <v>0</v>
      </c>
      <c r="AO7" s="95">
        <f t="shared" si="2"/>
        <v>0</v>
      </c>
      <c r="AP7" s="95">
        <f t="shared" si="2"/>
        <v>0</v>
      </c>
      <c r="AQ7" s="95">
        <f t="shared" si="2"/>
        <v>0</v>
      </c>
      <c r="AR7" s="95">
        <f t="shared" si="2"/>
        <v>0</v>
      </c>
      <c r="AS7" s="96">
        <f t="shared" ref="AS7" si="3">SUM(AG7:AR7)</f>
        <v>19250000</v>
      </c>
      <c r="AT7" s="95">
        <f>SUM(AG7*14%)</f>
        <v>2695000.0000000005</v>
      </c>
      <c r="AU7" s="95">
        <f>SUM(AH7*14%)</f>
        <v>0</v>
      </c>
      <c r="AV7" s="95">
        <f>SUM(AI7*14%)</f>
        <v>0</v>
      </c>
      <c r="AW7" s="95">
        <f t="shared" ref="AW7:BE7" si="4">SUM(AJ7*14%)</f>
        <v>0</v>
      </c>
      <c r="AX7" s="95">
        <f t="shared" si="4"/>
        <v>0</v>
      </c>
      <c r="AY7" s="95">
        <f t="shared" si="4"/>
        <v>0</v>
      </c>
      <c r="AZ7" s="95">
        <f t="shared" si="4"/>
        <v>0</v>
      </c>
      <c r="BA7" s="95">
        <f t="shared" si="4"/>
        <v>0</v>
      </c>
      <c r="BB7" s="95">
        <f t="shared" si="4"/>
        <v>0</v>
      </c>
      <c r="BC7" s="95">
        <f t="shared" si="4"/>
        <v>0</v>
      </c>
      <c r="BD7" s="95">
        <f t="shared" si="4"/>
        <v>0</v>
      </c>
      <c r="BE7" s="95">
        <f t="shared" si="4"/>
        <v>0</v>
      </c>
      <c r="BF7" s="97">
        <f>SUM(AT7:BE7)</f>
        <v>2695000.0000000005</v>
      </c>
      <c r="BG7" s="46">
        <f t="shared" ref="BG7:BG16" si="5">AF7-AS7-BF7</f>
        <v>304999.99999999953</v>
      </c>
      <c r="BH7" s="47">
        <f t="shared" ref="BH7:BH16" si="6">S7*D7</f>
        <v>22250000</v>
      </c>
      <c r="BI7" s="48">
        <f>BH7-AS7-BF7</f>
        <v>304999.99999999953</v>
      </c>
      <c r="BJ7" s="248">
        <f>SUM(Q7/D7)</f>
        <v>1</v>
      </c>
      <c r="BK7" s="262">
        <v>1</v>
      </c>
      <c r="BL7" s="51"/>
      <c r="BM7" s="50"/>
      <c r="BN7" s="50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</row>
    <row r="8" spans="1:98" s="53" customFormat="1" ht="19.5" customHeight="1" x14ac:dyDescent="0.2">
      <c r="A8" s="37"/>
      <c r="B8" s="206" t="s">
        <v>290</v>
      </c>
      <c r="C8" s="38"/>
      <c r="D8" s="55"/>
      <c r="E8" s="55"/>
      <c r="F8" s="195"/>
      <c r="G8" s="39"/>
      <c r="H8" s="39"/>
      <c r="I8" s="39"/>
      <c r="J8" s="39"/>
      <c r="K8" s="39"/>
      <c r="L8" s="39"/>
      <c r="M8" s="39"/>
      <c r="N8" s="39"/>
      <c r="O8" s="39"/>
      <c r="P8" s="39"/>
      <c r="Q8" s="40"/>
      <c r="R8" s="55"/>
      <c r="S8" s="393"/>
      <c r="T8" s="393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94">
        <f t="shared" ref="AF8:AF26" si="7">SUM(Q8*S8)</f>
        <v>0</v>
      </c>
      <c r="AG8" s="44">
        <f t="shared" ref="AG8:AG26" si="8">T8*E8</f>
        <v>0</v>
      </c>
      <c r="AH8" s="44">
        <f t="shared" si="0"/>
        <v>0</v>
      </c>
      <c r="AI8" s="44">
        <f t="shared" si="1"/>
        <v>0</v>
      </c>
      <c r="AJ8" s="44">
        <f t="shared" si="2"/>
        <v>0</v>
      </c>
      <c r="AK8" s="44">
        <f t="shared" si="2"/>
        <v>0</v>
      </c>
      <c r="AL8" s="44">
        <f t="shared" si="2"/>
        <v>0</v>
      </c>
      <c r="AM8" s="44">
        <f t="shared" si="2"/>
        <v>0</v>
      </c>
      <c r="AN8" s="44">
        <f t="shared" si="2"/>
        <v>0</v>
      </c>
      <c r="AO8" s="44">
        <f t="shared" si="2"/>
        <v>0</v>
      </c>
      <c r="AP8" s="44">
        <f t="shared" si="2"/>
        <v>0</v>
      </c>
      <c r="AQ8" s="44">
        <f t="shared" si="2"/>
        <v>0</v>
      </c>
      <c r="AR8" s="44">
        <f t="shared" si="2"/>
        <v>0</v>
      </c>
      <c r="AS8" s="45">
        <f t="shared" ref="AS8:AS14" si="9">SUM(AG8:AR8)</f>
        <v>0</v>
      </c>
      <c r="AT8" s="44">
        <f t="shared" ref="AT8" si="10">AG8*R8</f>
        <v>0</v>
      </c>
      <c r="AU8" s="44">
        <f t="shared" ref="AU8:AU15" si="11">AH8*S8</f>
        <v>0</v>
      </c>
      <c r="AV8" s="44">
        <f t="shared" ref="AV8" si="12">AI8*T8</f>
        <v>0</v>
      </c>
      <c r="AW8" s="44">
        <f t="shared" ref="AW8" si="13">AJ8*U8</f>
        <v>0</v>
      </c>
      <c r="AX8" s="44">
        <f t="shared" ref="AX8" si="14">AK8*V8</f>
        <v>0</v>
      </c>
      <c r="AY8" s="44">
        <f t="shared" ref="AY8" si="15">AL8*W8</f>
        <v>0</v>
      </c>
      <c r="AZ8" s="44">
        <f t="shared" ref="AZ8" si="16">AM8*X8</f>
        <v>0</v>
      </c>
      <c r="BA8" s="44">
        <f t="shared" ref="BA8" si="17">AN8*Y8</f>
        <v>0</v>
      </c>
      <c r="BB8" s="44">
        <f t="shared" ref="BB8" si="18">AO8*Z8</f>
        <v>0</v>
      </c>
      <c r="BC8" s="44">
        <f t="shared" ref="BC8" si="19">AP8*AA8</f>
        <v>0</v>
      </c>
      <c r="BD8" s="44">
        <f t="shared" ref="BD8" si="20">AQ8*AB8</f>
        <v>0</v>
      </c>
      <c r="BE8" s="44">
        <f t="shared" ref="BE8" si="21">AR8*AC8</f>
        <v>0</v>
      </c>
      <c r="BF8" s="97">
        <f t="shared" ref="BF8:BF26" si="22">SUM(AT8:BE8)</f>
        <v>0</v>
      </c>
      <c r="BG8" s="46">
        <f t="shared" si="5"/>
        <v>0</v>
      </c>
      <c r="BH8" s="47">
        <f t="shared" si="6"/>
        <v>0</v>
      </c>
      <c r="BI8" s="48">
        <f t="shared" ref="BI8:BI15" si="23">BH8-AS8-BF8</f>
        <v>0</v>
      </c>
      <c r="BJ8" s="248"/>
      <c r="BK8" s="262"/>
      <c r="BL8" s="52"/>
      <c r="BM8" s="52"/>
      <c r="BN8" s="52"/>
      <c r="BO8" s="52"/>
      <c r="BP8" s="52"/>
      <c r="BQ8" s="52"/>
      <c r="BR8" s="52"/>
      <c r="BS8" s="52"/>
      <c r="BT8" s="52"/>
      <c r="BU8" s="52"/>
      <c r="BV8" s="52"/>
      <c r="BW8" s="52"/>
      <c r="BX8" s="52"/>
      <c r="BY8" s="52"/>
      <c r="BZ8" s="52"/>
      <c r="CA8" s="52"/>
      <c r="CB8" s="52"/>
    </row>
    <row r="9" spans="1:98" s="53" customFormat="1" ht="19.5" customHeight="1" x14ac:dyDescent="0.2">
      <c r="A9" s="37"/>
      <c r="B9" s="194" t="s">
        <v>287</v>
      </c>
      <c r="C9" s="38" t="s">
        <v>64</v>
      </c>
      <c r="D9" s="214">
        <v>2</v>
      </c>
      <c r="E9" s="55">
        <v>2</v>
      </c>
      <c r="F9" s="195"/>
      <c r="G9" s="39"/>
      <c r="H9" s="39"/>
      <c r="I9" s="39"/>
      <c r="J9" s="39"/>
      <c r="K9" s="39"/>
      <c r="L9" s="39"/>
      <c r="M9" s="39"/>
      <c r="N9" s="39"/>
      <c r="O9" s="39"/>
      <c r="P9" s="39"/>
      <c r="Q9" s="40">
        <f t="shared" ref="Q9:Q14" si="24">SUM(E9:P9)</f>
        <v>2</v>
      </c>
      <c r="R9" s="55" t="s">
        <v>73</v>
      </c>
      <c r="S9" s="392">
        <v>445000</v>
      </c>
      <c r="T9" s="392">
        <v>385000</v>
      </c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94">
        <f t="shared" si="7"/>
        <v>890000</v>
      </c>
      <c r="AG9" s="95">
        <f t="shared" si="8"/>
        <v>770000</v>
      </c>
      <c r="AH9" s="95">
        <f t="shared" si="0"/>
        <v>0</v>
      </c>
      <c r="AI9" s="95">
        <f t="shared" si="1"/>
        <v>0</v>
      </c>
      <c r="AJ9" s="95">
        <f t="shared" si="2"/>
        <v>0</v>
      </c>
      <c r="AK9" s="95">
        <f t="shared" si="2"/>
        <v>0</v>
      </c>
      <c r="AL9" s="95">
        <f t="shared" si="2"/>
        <v>0</v>
      </c>
      <c r="AM9" s="95">
        <f t="shared" si="2"/>
        <v>0</v>
      </c>
      <c r="AN9" s="95">
        <f t="shared" si="2"/>
        <v>0</v>
      </c>
      <c r="AO9" s="95">
        <f t="shared" si="2"/>
        <v>0</v>
      </c>
      <c r="AP9" s="95">
        <f t="shared" si="2"/>
        <v>0</v>
      </c>
      <c r="AQ9" s="95">
        <f t="shared" si="2"/>
        <v>0</v>
      </c>
      <c r="AR9" s="95">
        <f t="shared" si="2"/>
        <v>0</v>
      </c>
      <c r="AS9" s="96">
        <f t="shared" si="9"/>
        <v>770000</v>
      </c>
      <c r="AT9" s="95"/>
      <c r="AU9" s="95">
        <f t="shared" ref="AU9:AV14" si="25">SUM(AH9*14%)</f>
        <v>0</v>
      </c>
      <c r="AV9" s="95">
        <f t="shared" si="25"/>
        <v>0</v>
      </c>
      <c r="AW9" s="95">
        <f t="shared" ref="AW9:BE14" si="26">SUM(AJ9*14%)</f>
        <v>0</v>
      </c>
      <c r="AX9" s="95">
        <f t="shared" si="26"/>
        <v>0</v>
      </c>
      <c r="AY9" s="95">
        <f t="shared" si="26"/>
        <v>0</v>
      </c>
      <c r="AZ9" s="95">
        <f t="shared" si="26"/>
        <v>0</v>
      </c>
      <c r="BA9" s="95">
        <f t="shared" si="26"/>
        <v>0</v>
      </c>
      <c r="BB9" s="95">
        <f t="shared" si="26"/>
        <v>0</v>
      </c>
      <c r="BC9" s="95">
        <f t="shared" si="26"/>
        <v>0</v>
      </c>
      <c r="BD9" s="95">
        <f t="shared" si="26"/>
        <v>0</v>
      </c>
      <c r="BE9" s="95">
        <f t="shared" si="26"/>
        <v>0</v>
      </c>
      <c r="BF9" s="97">
        <f t="shared" si="22"/>
        <v>0</v>
      </c>
      <c r="BG9" s="46">
        <f t="shared" si="5"/>
        <v>120000</v>
      </c>
      <c r="BH9" s="47">
        <f t="shared" si="6"/>
        <v>890000</v>
      </c>
      <c r="BI9" s="48">
        <f>BH9-AS9-BF9</f>
        <v>120000</v>
      </c>
      <c r="BJ9" s="248">
        <f t="shared" ref="BJ9:BJ14" si="27">SUM(Q9/D9)</f>
        <v>1</v>
      </c>
      <c r="BK9" s="262">
        <v>2</v>
      </c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</row>
    <row r="10" spans="1:98" s="53" customFormat="1" ht="19.5" customHeight="1" x14ac:dyDescent="0.2">
      <c r="A10" s="37"/>
      <c r="B10" s="207" t="s">
        <v>291</v>
      </c>
      <c r="C10" s="38" t="s">
        <v>64</v>
      </c>
      <c r="D10" s="55">
        <v>100</v>
      </c>
      <c r="E10" s="55">
        <v>100</v>
      </c>
      <c r="F10" s="195"/>
      <c r="G10" s="195"/>
      <c r="H10" s="39"/>
      <c r="I10" s="39"/>
      <c r="J10" s="39"/>
      <c r="K10" s="39"/>
      <c r="L10" s="39"/>
      <c r="M10" s="39"/>
      <c r="N10" s="39"/>
      <c r="O10" s="39"/>
      <c r="P10" s="39"/>
      <c r="Q10" s="40">
        <f t="shared" si="24"/>
        <v>100</v>
      </c>
      <c r="R10" s="55" t="s">
        <v>71</v>
      </c>
      <c r="S10" s="245">
        <v>8800</v>
      </c>
      <c r="T10" s="393">
        <v>8000</v>
      </c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94">
        <f t="shared" si="7"/>
        <v>880000</v>
      </c>
      <c r="AG10" s="95">
        <f t="shared" si="8"/>
        <v>800000</v>
      </c>
      <c r="AH10" s="95">
        <f t="shared" si="0"/>
        <v>0</v>
      </c>
      <c r="AI10" s="95">
        <f t="shared" si="1"/>
        <v>0</v>
      </c>
      <c r="AJ10" s="95">
        <f t="shared" si="2"/>
        <v>0</v>
      </c>
      <c r="AK10" s="95">
        <f t="shared" si="2"/>
        <v>0</v>
      </c>
      <c r="AL10" s="95">
        <f t="shared" si="2"/>
        <v>0</v>
      </c>
      <c r="AM10" s="95">
        <f t="shared" si="2"/>
        <v>0</v>
      </c>
      <c r="AN10" s="95">
        <f t="shared" si="2"/>
        <v>0</v>
      </c>
      <c r="AO10" s="95">
        <f t="shared" si="2"/>
        <v>0</v>
      </c>
      <c r="AP10" s="95">
        <f t="shared" si="2"/>
        <v>0</v>
      </c>
      <c r="AQ10" s="95">
        <f t="shared" si="2"/>
        <v>0</v>
      </c>
      <c r="AR10" s="95">
        <f t="shared" si="2"/>
        <v>0</v>
      </c>
      <c r="AS10" s="96">
        <f t="shared" si="9"/>
        <v>800000</v>
      </c>
      <c r="AT10" s="95">
        <f>SUM(AG10*4%)</f>
        <v>32000</v>
      </c>
      <c r="AU10" s="95">
        <f t="shared" si="25"/>
        <v>0</v>
      </c>
      <c r="AV10" s="95">
        <f t="shared" si="25"/>
        <v>0</v>
      </c>
      <c r="AW10" s="95">
        <f t="shared" si="26"/>
        <v>0</v>
      </c>
      <c r="AX10" s="95">
        <f t="shared" si="26"/>
        <v>0</v>
      </c>
      <c r="AY10" s="95">
        <f t="shared" si="26"/>
        <v>0</v>
      </c>
      <c r="AZ10" s="95">
        <f t="shared" si="26"/>
        <v>0</v>
      </c>
      <c r="BA10" s="95">
        <f t="shared" si="26"/>
        <v>0</v>
      </c>
      <c r="BB10" s="95">
        <f t="shared" si="26"/>
        <v>0</v>
      </c>
      <c r="BC10" s="95">
        <f t="shared" si="26"/>
        <v>0</v>
      </c>
      <c r="BD10" s="95">
        <f t="shared" si="26"/>
        <v>0</v>
      </c>
      <c r="BE10" s="95">
        <f t="shared" si="26"/>
        <v>0</v>
      </c>
      <c r="BF10" s="97">
        <f t="shared" si="22"/>
        <v>32000</v>
      </c>
      <c r="BG10" s="46">
        <f t="shared" si="5"/>
        <v>48000</v>
      </c>
      <c r="BH10" s="47">
        <f t="shared" si="6"/>
        <v>880000</v>
      </c>
      <c r="BI10" s="48">
        <f t="shared" si="23"/>
        <v>48000</v>
      </c>
      <c r="BJ10" s="248">
        <f t="shared" si="27"/>
        <v>1</v>
      </c>
      <c r="BK10" s="262">
        <f t="shared" ref="BK10:BK24" si="28">BK9+1</f>
        <v>3</v>
      </c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</row>
    <row r="11" spans="1:98" s="53" customFormat="1" ht="19.5" customHeight="1" x14ac:dyDescent="0.2">
      <c r="A11" s="37"/>
      <c r="B11" s="208" t="s">
        <v>292</v>
      </c>
      <c r="C11" s="38" t="s">
        <v>64</v>
      </c>
      <c r="D11" s="55">
        <v>100</v>
      </c>
      <c r="E11" s="55">
        <v>100</v>
      </c>
      <c r="F11" s="195"/>
      <c r="G11" s="195"/>
      <c r="H11" s="39"/>
      <c r="I11" s="39"/>
      <c r="J11" s="39"/>
      <c r="K11" s="39"/>
      <c r="L11" s="39"/>
      <c r="M11" s="39"/>
      <c r="N11" s="39"/>
      <c r="O11" s="39"/>
      <c r="P11" s="39"/>
      <c r="Q11" s="40">
        <f t="shared" si="24"/>
        <v>100</v>
      </c>
      <c r="R11" s="55" t="s">
        <v>71</v>
      </c>
      <c r="S11" s="393">
        <v>24200</v>
      </c>
      <c r="T11" s="393">
        <v>22000</v>
      </c>
      <c r="U11" s="56"/>
      <c r="V11" s="56"/>
      <c r="W11" s="56"/>
      <c r="X11" s="56"/>
      <c r="Y11" s="56"/>
      <c r="Z11" s="56"/>
      <c r="AA11" s="56"/>
      <c r="AB11" s="56"/>
      <c r="AC11" s="56"/>
      <c r="AD11" s="56"/>
      <c r="AE11" s="41"/>
      <c r="AF11" s="94">
        <f t="shared" si="7"/>
        <v>2420000</v>
      </c>
      <c r="AG11" s="95">
        <f t="shared" si="8"/>
        <v>2200000</v>
      </c>
      <c r="AH11" s="95">
        <f t="shared" si="0"/>
        <v>0</v>
      </c>
      <c r="AI11" s="95">
        <f t="shared" si="1"/>
        <v>0</v>
      </c>
      <c r="AJ11" s="95">
        <f t="shared" si="2"/>
        <v>0</v>
      </c>
      <c r="AK11" s="95">
        <f t="shared" si="2"/>
        <v>0</v>
      </c>
      <c r="AL11" s="95">
        <f t="shared" si="2"/>
        <v>0</v>
      </c>
      <c r="AM11" s="95">
        <f t="shared" si="2"/>
        <v>0</v>
      </c>
      <c r="AN11" s="95">
        <f t="shared" si="2"/>
        <v>0</v>
      </c>
      <c r="AO11" s="95">
        <f t="shared" si="2"/>
        <v>0</v>
      </c>
      <c r="AP11" s="95">
        <f t="shared" si="2"/>
        <v>0</v>
      </c>
      <c r="AQ11" s="95">
        <f t="shared" si="2"/>
        <v>0</v>
      </c>
      <c r="AR11" s="95">
        <f t="shared" si="2"/>
        <v>0</v>
      </c>
      <c r="AS11" s="96">
        <f t="shared" si="9"/>
        <v>2200000</v>
      </c>
      <c r="AT11" s="95">
        <f t="shared" ref="AT11:AT12" si="29">SUM(AG11*4%)</f>
        <v>88000</v>
      </c>
      <c r="AU11" s="95">
        <f t="shared" si="25"/>
        <v>0</v>
      </c>
      <c r="AV11" s="95">
        <f t="shared" si="25"/>
        <v>0</v>
      </c>
      <c r="AW11" s="95">
        <f t="shared" si="26"/>
        <v>0</v>
      </c>
      <c r="AX11" s="95">
        <f t="shared" si="26"/>
        <v>0</v>
      </c>
      <c r="AY11" s="95">
        <f t="shared" si="26"/>
        <v>0</v>
      </c>
      <c r="AZ11" s="95">
        <f t="shared" si="26"/>
        <v>0</v>
      </c>
      <c r="BA11" s="95">
        <f t="shared" si="26"/>
        <v>0</v>
      </c>
      <c r="BB11" s="95">
        <f t="shared" si="26"/>
        <v>0</v>
      </c>
      <c r="BC11" s="95">
        <f t="shared" si="26"/>
        <v>0</v>
      </c>
      <c r="BD11" s="95">
        <f t="shared" si="26"/>
        <v>0</v>
      </c>
      <c r="BE11" s="95">
        <f t="shared" si="26"/>
        <v>0</v>
      </c>
      <c r="BF11" s="97">
        <f t="shared" si="22"/>
        <v>88000</v>
      </c>
      <c r="BG11" s="46">
        <f t="shared" si="5"/>
        <v>132000</v>
      </c>
      <c r="BH11" s="47">
        <f t="shared" si="6"/>
        <v>2420000</v>
      </c>
      <c r="BI11" s="48">
        <f t="shared" si="23"/>
        <v>132000</v>
      </c>
      <c r="BJ11" s="248">
        <f t="shared" si="27"/>
        <v>1</v>
      </c>
      <c r="BK11" s="262">
        <f t="shared" si="28"/>
        <v>4</v>
      </c>
      <c r="BL11" s="52"/>
      <c r="BM11" s="52"/>
      <c r="BN11" s="52"/>
      <c r="BO11" s="52"/>
      <c r="BP11" s="52"/>
      <c r="BQ11" s="52"/>
      <c r="BR11" s="52"/>
      <c r="BS11" s="52"/>
      <c r="BT11" s="52"/>
      <c r="BU11" s="52"/>
      <c r="BV11" s="52"/>
      <c r="BW11" s="52"/>
      <c r="BX11" s="52"/>
      <c r="BY11" s="52"/>
      <c r="BZ11" s="52"/>
      <c r="CA11" s="52"/>
      <c r="CB11" s="52"/>
    </row>
    <row r="12" spans="1:98" s="53" customFormat="1" ht="19.5" customHeight="1" x14ac:dyDescent="0.2">
      <c r="A12" s="37"/>
      <c r="B12" s="209" t="s">
        <v>223</v>
      </c>
      <c r="C12" s="38" t="s">
        <v>64</v>
      </c>
      <c r="D12" s="55">
        <v>5</v>
      </c>
      <c r="E12" s="55">
        <v>2</v>
      </c>
      <c r="F12" s="195"/>
      <c r="G12" s="39"/>
      <c r="H12" s="39"/>
      <c r="I12" s="39"/>
      <c r="J12" s="39"/>
      <c r="K12" s="39"/>
      <c r="L12" s="39"/>
      <c r="M12" s="39"/>
      <c r="N12" s="39"/>
      <c r="O12" s="39"/>
      <c r="P12" s="39"/>
      <c r="Q12" s="40">
        <f t="shared" si="24"/>
        <v>2</v>
      </c>
      <c r="R12" s="55" t="s">
        <v>55</v>
      </c>
      <c r="S12" s="391">
        <v>35000</v>
      </c>
      <c r="T12" s="391">
        <v>30000</v>
      </c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94">
        <f t="shared" si="7"/>
        <v>70000</v>
      </c>
      <c r="AG12" s="95">
        <f t="shared" si="8"/>
        <v>60000</v>
      </c>
      <c r="AH12" s="95">
        <f t="shared" si="0"/>
        <v>0</v>
      </c>
      <c r="AI12" s="95">
        <f t="shared" si="1"/>
        <v>0</v>
      </c>
      <c r="AJ12" s="95">
        <f t="shared" si="2"/>
        <v>0</v>
      </c>
      <c r="AK12" s="95">
        <f t="shared" si="2"/>
        <v>0</v>
      </c>
      <c r="AL12" s="95">
        <f t="shared" si="2"/>
        <v>0</v>
      </c>
      <c r="AM12" s="95">
        <f t="shared" si="2"/>
        <v>0</v>
      </c>
      <c r="AN12" s="95">
        <f t="shared" si="2"/>
        <v>0</v>
      </c>
      <c r="AO12" s="95">
        <f t="shared" si="2"/>
        <v>0</v>
      </c>
      <c r="AP12" s="95">
        <f t="shared" si="2"/>
        <v>0</v>
      </c>
      <c r="AQ12" s="95">
        <f t="shared" si="2"/>
        <v>0</v>
      </c>
      <c r="AR12" s="95">
        <f t="shared" si="2"/>
        <v>0</v>
      </c>
      <c r="AS12" s="96">
        <f t="shared" si="9"/>
        <v>60000</v>
      </c>
      <c r="AT12" s="95">
        <f t="shared" si="29"/>
        <v>2400</v>
      </c>
      <c r="AU12" s="95">
        <f t="shared" si="25"/>
        <v>0</v>
      </c>
      <c r="AV12" s="95">
        <f t="shared" si="25"/>
        <v>0</v>
      </c>
      <c r="AW12" s="95">
        <f t="shared" si="26"/>
        <v>0</v>
      </c>
      <c r="AX12" s="95">
        <f t="shared" si="26"/>
        <v>0</v>
      </c>
      <c r="AY12" s="95">
        <f t="shared" si="26"/>
        <v>0</v>
      </c>
      <c r="AZ12" s="95">
        <f t="shared" si="26"/>
        <v>0</v>
      </c>
      <c r="BA12" s="95">
        <f t="shared" si="26"/>
        <v>0</v>
      </c>
      <c r="BB12" s="95">
        <f t="shared" si="26"/>
        <v>0</v>
      </c>
      <c r="BC12" s="95">
        <f t="shared" si="26"/>
        <v>0</v>
      </c>
      <c r="BD12" s="95">
        <f t="shared" si="26"/>
        <v>0</v>
      </c>
      <c r="BE12" s="95">
        <f t="shared" si="26"/>
        <v>0</v>
      </c>
      <c r="BF12" s="97">
        <f t="shared" si="22"/>
        <v>2400</v>
      </c>
      <c r="BG12" s="46">
        <f t="shared" si="5"/>
        <v>7600</v>
      </c>
      <c r="BH12" s="47">
        <f t="shared" si="6"/>
        <v>175000</v>
      </c>
      <c r="BI12" s="48">
        <f t="shared" si="23"/>
        <v>112600</v>
      </c>
      <c r="BJ12" s="248">
        <f t="shared" si="27"/>
        <v>0.4</v>
      </c>
      <c r="BK12" s="262">
        <f t="shared" si="28"/>
        <v>5</v>
      </c>
      <c r="BL12" s="51"/>
      <c r="BM12" s="50"/>
      <c r="BN12" s="50"/>
      <c r="BO12" s="52"/>
      <c r="BP12" s="52"/>
      <c r="BQ12" s="52"/>
      <c r="BR12" s="52"/>
      <c r="BS12" s="52"/>
      <c r="BT12" s="52"/>
      <c r="BU12" s="52"/>
      <c r="BV12" s="52"/>
      <c r="BW12" s="52"/>
      <c r="BX12" s="52"/>
      <c r="BY12" s="52"/>
      <c r="BZ12" s="52"/>
      <c r="CA12" s="52"/>
      <c r="CB12" s="52"/>
    </row>
    <row r="13" spans="1:98" s="53" customFormat="1" ht="19.5" customHeight="1" x14ac:dyDescent="0.2">
      <c r="A13" s="37"/>
      <c r="B13" s="210" t="s">
        <v>293</v>
      </c>
      <c r="C13" s="38" t="s">
        <v>64</v>
      </c>
      <c r="D13" s="215">
        <v>3</v>
      </c>
      <c r="E13" s="55">
        <v>3</v>
      </c>
      <c r="F13" s="195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40">
        <f t="shared" si="24"/>
        <v>3</v>
      </c>
      <c r="R13" s="55" t="s">
        <v>75</v>
      </c>
      <c r="S13" s="394">
        <v>400000</v>
      </c>
      <c r="T13" s="391">
        <v>400000</v>
      </c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94">
        <f t="shared" si="7"/>
        <v>1200000</v>
      </c>
      <c r="AG13" s="95">
        <f t="shared" si="8"/>
        <v>1200000</v>
      </c>
      <c r="AH13" s="95">
        <f t="shared" si="0"/>
        <v>0</v>
      </c>
      <c r="AI13" s="95">
        <f t="shared" si="1"/>
        <v>0</v>
      </c>
      <c r="AJ13" s="95">
        <f t="shared" si="2"/>
        <v>0</v>
      </c>
      <c r="AK13" s="95">
        <f t="shared" si="2"/>
        <v>0</v>
      </c>
      <c r="AL13" s="95">
        <f t="shared" si="2"/>
        <v>0</v>
      </c>
      <c r="AM13" s="95">
        <f t="shared" si="2"/>
        <v>0</v>
      </c>
      <c r="AN13" s="95">
        <f t="shared" si="2"/>
        <v>0</v>
      </c>
      <c r="AO13" s="95">
        <f t="shared" si="2"/>
        <v>0</v>
      </c>
      <c r="AP13" s="95">
        <f t="shared" si="2"/>
        <v>0</v>
      </c>
      <c r="AQ13" s="95">
        <f t="shared" si="2"/>
        <v>0</v>
      </c>
      <c r="AR13" s="95">
        <f t="shared" si="2"/>
        <v>0</v>
      </c>
      <c r="AS13" s="96">
        <f t="shared" si="9"/>
        <v>1200000</v>
      </c>
      <c r="AT13" s="95"/>
      <c r="AU13" s="95">
        <f t="shared" si="25"/>
        <v>0</v>
      </c>
      <c r="AV13" s="95">
        <f t="shared" si="25"/>
        <v>0</v>
      </c>
      <c r="AW13" s="95">
        <f t="shared" si="26"/>
        <v>0</v>
      </c>
      <c r="AX13" s="95">
        <f t="shared" si="26"/>
        <v>0</v>
      </c>
      <c r="AY13" s="95">
        <f t="shared" si="26"/>
        <v>0</v>
      </c>
      <c r="AZ13" s="95">
        <f t="shared" si="26"/>
        <v>0</v>
      </c>
      <c r="BA13" s="95">
        <f t="shared" si="26"/>
        <v>0</v>
      </c>
      <c r="BB13" s="95">
        <f t="shared" si="26"/>
        <v>0</v>
      </c>
      <c r="BC13" s="95">
        <f t="shared" si="26"/>
        <v>0</v>
      </c>
      <c r="BD13" s="95">
        <f t="shared" si="26"/>
        <v>0</v>
      </c>
      <c r="BE13" s="95">
        <f t="shared" si="26"/>
        <v>0</v>
      </c>
      <c r="BF13" s="97">
        <f t="shared" si="22"/>
        <v>0</v>
      </c>
      <c r="BG13" s="46">
        <f t="shared" si="5"/>
        <v>0</v>
      </c>
      <c r="BH13" s="47">
        <f t="shared" si="6"/>
        <v>1200000</v>
      </c>
      <c r="BI13" s="48">
        <f t="shared" si="23"/>
        <v>0</v>
      </c>
      <c r="BJ13" s="248">
        <f t="shared" si="27"/>
        <v>1</v>
      </c>
      <c r="BK13" s="262">
        <f t="shared" si="28"/>
        <v>6</v>
      </c>
      <c r="BL13" s="51"/>
      <c r="BM13" s="50"/>
      <c r="BN13" s="50"/>
      <c r="BO13" s="52"/>
      <c r="BP13" s="52"/>
      <c r="BQ13" s="52"/>
      <c r="BR13" s="52"/>
      <c r="BS13" s="52"/>
      <c r="BT13" s="52"/>
      <c r="BU13" s="52"/>
      <c r="BV13" s="52"/>
      <c r="BW13" s="52"/>
      <c r="BX13" s="52"/>
      <c r="BY13" s="52"/>
      <c r="BZ13" s="52"/>
      <c r="CA13" s="52"/>
      <c r="CB13" s="52"/>
    </row>
    <row r="14" spans="1:98" s="53" customFormat="1" ht="19.5" customHeight="1" x14ac:dyDescent="0.2">
      <c r="A14" s="37"/>
      <c r="B14" s="210" t="s">
        <v>294</v>
      </c>
      <c r="C14" s="38" t="s">
        <v>64</v>
      </c>
      <c r="D14" s="215">
        <v>2</v>
      </c>
      <c r="E14" s="55"/>
      <c r="F14" s="195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40">
        <f t="shared" si="24"/>
        <v>0</v>
      </c>
      <c r="R14" s="55" t="s">
        <v>75</v>
      </c>
      <c r="S14" s="394">
        <v>500000</v>
      </c>
      <c r="T14" s="39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94">
        <f t="shared" si="7"/>
        <v>0</v>
      </c>
      <c r="AG14" s="95">
        <f t="shared" si="8"/>
        <v>0</v>
      </c>
      <c r="AH14" s="95">
        <f t="shared" si="0"/>
        <v>0</v>
      </c>
      <c r="AI14" s="95">
        <f t="shared" si="1"/>
        <v>0</v>
      </c>
      <c r="AJ14" s="95">
        <f t="shared" si="2"/>
        <v>0</v>
      </c>
      <c r="AK14" s="95">
        <f t="shared" si="2"/>
        <v>0</v>
      </c>
      <c r="AL14" s="95">
        <f t="shared" si="2"/>
        <v>0</v>
      </c>
      <c r="AM14" s="95">
        <f t="shared" si="2"/>
        <v>0</v>
      </c>
      <c r="AN14" s="95">
        <f t="shared" si="2"/>
        <v>0</v>
      </c>
      <c r="AO14" s="95">
        <f t="shared" si="2"/>
        <v>0</v>
      </c>
      <c r="AP14" s="95">
        <f t="shared" si="2"/>
        <v>0</v>
      </c>
      <c r="AQ14" s="95">
        <f t="shared" si="2"/>
        <v>0</v>
      </c>
      <c r="AR14" s="95">
        <f t="shared" si="2"/>
        <v>0</v>
      </c>
      <c r="AS14" s="96">
        <f t="shared" si="9"/>
        <v>0</v>
      </c>
      <c r="AT14" s="95"/>
      <c r="AU14" s="95">
        <f t="shared" si="25"/>
        <v>0</v>
      </c>
      <c r="AV14" s="95">
        <f t="shared" si="25"/>
        <v>0</v>
      </c>
      <c r="AW14" s="95">
        <f t="shared" si="26"/>
        <v>0</v>
      </c>
      <c r="AX14" s="95">
        <f t="shared" si="26"/>
        <v>0</v>
      </c>
      <c r="AY14" s="95">
        <f t="shared" si="26"/>
        <v>0</v>
      </c>
      <c r="AZ14" s="95">
        <f t="shared" si="26"/>
        <v>0</v>
      </c>
      <c r="BA14" s="95">
        <f t="shared" si="26"/>
        <v>0</v>
      </c>
      <c r="BB14" s="95">
        <f t="shared" si="26"/>
        <v>0</v>
      </c>
      <c r="BC14" s="95">
        <f t="shared" si="26"/>
        <v>0</v>
      </c>
      <c r="BD14" s="95">
        <f t="shared" si="26"/>
        <v>0</v>
      </c>
      <c r="BE14" s="95">
        <f t="shared" si="26"/>
        <v>0</v>
      </c>
      <c r="BF14" s="97">
        <f t="shared" si="22"/>
        <v>0</v>
      </c>
      <c r="BG14" s="46">
        <f t="shared" si="5"/>
        <v>0</v>
      </c>
      <c r="BH14" s="47">
        <f t="shared" si="6"/>
        <v>1000000</v>
      </c>
      <c r="BI14" s="48">
        <f t="shared" si="23"/>
        <v>1000000</v>
      </c>
      <c r="BJ14" s="248">
        <f t="shared" si="27"/>
        <v>0</v>
      </c>
      <c r="BK14" s="262">
        <f t="shared" si="28"/>
        <v>7</v>
      </c>
      <c r="BL14" s="51"/>
      <c r="BM14" s="50"/>
      <c r="BN14" s="50"/>
      <c r="BO14" s="52"/>
      <c r="BP14" s="52"/>
      <c r="BQ14" s="52"/>
      <c r="BR14" s="52"/>
      <c r="BS14" s="52"/>
      <c r="BT14" s="52"/>
      <c r="BU14" s="52"/>
      <c r="BV14" s="52"/>
      <c r="BW14" s="52"/>
      <c r="BX14" s="52"/>
      <c r="BY14" s="52"/>
      <c r="BZ14" s="52"/>
      <c r="CA14" s="52"/>
      <c r="CB14" s="52"/>
    </row>
    <row r="15" spans="1:98" s="53" customFormat="1" ht="19.5" customHeight="1" x14ac:dyDescent="0.2">
      <c r="A15" s="37"/>
      <c r="B15" s="211" t="s">
        <v>295</v>
      </c>
      <c r="C15" s="38"/>
      <c r="D15" s="55"/>
      <c r="E15" s="55"/>
      <c r="F15" s="195"/>
      <c r="G15" s="39"/>
      <c r="H15" s="39"/>
      <c r="I15" s="39"/>
      <c r="J15" s="39"/>
      <c r="K15" s="39"/>
      <c r="L15" s="39"/>
      <c r="M15" s="39"/>
      <c r="N15" s="39"/>
      <c r="O15" s="39"/>
      <c r="P15" s="39"/>
      <c r="Q15" s="40"/>
      <c r="R15" s="55"/>
      <c r="S15" s="391"/>
      <c r="T15" s="39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94">
        <f t="shared" si="7"/>
        <v>0</v>
      </c>
      <c r="AG15" s="44">
        <f t="shared" si="8"/>
        <v>0</v>
      </c>
      <c r="AH15" s="44">
        <f t="shared" si="0"/>
        <v>0</v>
      </c>
      <c r="AI15" s="44">
        <f t="shared" si="1"/>
        <v>0</v>
      </c>
      <c r="AJ15" s="44">
        <f t="shared" si="2"/>
        <v>0</v>
      </c>
      <c r="AK15" s="44">
        <f t="shared" si="2"/>
        <v>0</v>
      </c>
      <c r="AL15" s="44">
        <f t="shared" si="2"/>
        <v>0</v>
      </c>
      <c r="AM15" s="44">
        <f t="shared" si="2"/>
        <v>0</v>
      </c>
      <c r="AN15" s="44">
        <f t="shared" si="2"/>
        <v>0</v>
      </c>
      <c r="AO15" s="44">
        <f t="shared" si="2"/>
        <v>0</v>
      </c>
      <c r="AP15" s="44">
        <f t="shared" si="2"/>
        <v>0</v>
      </c>
      <c r="AQ15" s="44">
        <f t="shared" si="2"/>
        <v>0</v>
      </c>
      <c r="AR15" s="44">
        <f t="shared" si="2"/>
        <v>0</v>
      </c>
      <c r="AS15" s="45">
        <f t="shared" ref="AS15:AS26" si="30">SUM(AG15:AR15)</f>
        <v>0</v>
      </c>
      <c r="AT15" s="44">
        <f>AG15*R15</f>
        <v>0</v>
      </c>
      <c r="AU15" s="44">
        <f t="shared" si="11"/>
        <v>0</v>
      </c>
      <c r="AV15" s="44">
        <f t="shared" ref="AV15" si="31">AI15*T15</f>
        <v>0</v>
      </c>
      <c r="AW15" s="44">
        <f t="shared" ref="AW15" si="32">AJ15*U15</f>
        <v>0</v>
      </c>
      <c r="AX15" s="44">
        <f t="shared" ref="AX15" si="33">AK15*V15</f>
        <v>0</v>
      </c>
      <c r="AY15" s="44">
        <f t="shared" ref="AY15" si="34">AL15*W15</f>
        <v>0</v>
      </c>
      <c r="AZ15" s="44">
        <f t="shared" ref="AZ15" si="35">AM15*X15</f>
        <v>0</v>
      </c>
      <c r="BA15" s="44">
        <f t="shared" ref="BA15" si="36">AN15*Y15</f>
        <v>0</v>
      </c>
      <c r="BB15" s="44">
        <f t="shared" ref="BB15" si="37">AO15*Z15</f>
        <v>0</v>
      </c>
      <c r="BC15" s="44">
        <f t="shared" ref="BC15" si="38">AP15*AA15</f>
        <v>0</v>
      </c>
      <c r="BD15" s="44">
        <f t="shared" ref="BD15" si="39">AQ15*AB15</f>
        <v>0</v>
      </c>
      <c r="BE15" s="44">
        <f t="shared" ref="BE15" si="40">AR15*AC15</f>
        <v>0</v>
      </c>
      <c r="BF15" s="97">
        <f t="shared" si="22"/>
        <v>0</v>
      </c>
      <c r="BG15" s="46">
        <f t="shared" si="5"/>
        <v>0</v>
      </c>
      <c r="BH15" s="47">
        <f t="shared" si="6"/>
        <v>0</v>
      </c>
      <c r="BI15" s="48">
        <f t="shared" si="23"/>
        <v>0</v>
      </c>
      <c r="BJ15" s="248"/>
      <c r="BK15" s="262"/>
      <c r="BL15" s="51"/>
      <c r="BM15" s="50"/>
      <c r="BN15" s="50"/>
      <c r="BO15" s="52"/>
      <c r="BP15" s="52"/>
      <c r="BQ15" s="52"/>
      <c r="BR15" s="52"/>
      <c r="BS15" s="52"/>
      <c r="BT15" s="52"/>
      <c r="BU15" s="52"/>
      <c r="BV15" s="52"/>
      <c r="BW15" s="52"/>
      <c r="BX15" s="52"/>
      <c r="BY15" s="52"/>
      <c r="BZ15" s="52"/>
      <c r="CA15" s="52"/>
      <c r="CB15" s="52"/>
    </row>
    <row r="16" spans="1:98" s="53" customFormat="1" ht="19.5" customHeight="1" x14ac:dyDescent="0.2">
      <c r="A16" s="37"/>
      <c r="B16" s="212" t="s">
        <v>296</v>
      </c>
      <c r="C16" s="38" t="s">
        <v>64</v>
      </c>
      <c r="D16" s="215">
        <v>2</v>
      </c>
      <c r="E16" s="215">
        <v>2</v>
      </c>
      <c r="F16" s="195"/>
      <c r="G16" s="215"/>
      <c r="H16" s="39"/>
      <c r="I16" s="39"/>
      <c r="J16" s="39"/>
      <c r="K16" s="39"/>
      <c r="L16" s="39"/>
      <c r="M16" s="39"/>
      <c r="N16" s="39"/>
      <c r="O16" s="39"/>
      <c r="P16" s="39"/>
      <c r="Q16" s="40">
        <f t="shared" ref="Q16:Q21" si="41">SUM(E16:P16)</f>
        <v>2</v>
      </c>
      <c r="R16" s="217" t="s">
        <v>16</v>
      </c>
      <c r="S16" s="395">
        <v>3135000</v>
      </c>
      <c r="T16" s="41">
        <v>2600000</v>
      </c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94">
        <f t="shared" ref="AF16:AF21" si="42">SUM(Q16*S16)</f>
        <v>6270000</v>
      </c>
      <c r="AG16" s="95">
        <f t="shared" si="8"/>
        <v>5200000</v>
      </c>
      <c r="AH16" s="95">
        <f t="shared" si="0"/>
        <v>0</v>
      </c>
      <c r="AI16" s="95">
        <f t="shared" si="1"/>
        <v>0</v>
      </c>
      <c r="AJ16" s="95">
        <f t="shared" si="2"/>
        <v>0</v>
      </c>
      <c r="AK16" s="95">
        <f t="shared" si="2"/>
        <v>0</v>
      </c>
      <c r="AL16" s="95">
        <f t="shared" si="2"/>
        <v>0</v>
      </c>
      <c r="AM16" s="95">
        <f t="shared" si="2"/>
        <v>0</v>
      </c>
      <c r="AN16" s="95">
        <f t="shared" si="2"/>
        <v>0</v>
      </c>
      <c r="AO16" s="95">
        <f t="shared" si="2"/>
        <v>0</v>
      </c>
      <c r="AP16" s="95">
        <f t="shared" si="2"/>
        <v>0</v>
      </c>
      <c r="AQ16" s="95">
        <f t="shared" si="2"/>
        <v>0</v>
      </c>
      <c r="AR16" s="95">
        <f t="shared" si="2"/>
        <v>0</v>
      </c>
      <c r="AS16" s="96">
        <f t="shared" si="30"/>
        <v>5200000</v>
      </c>
      <c r="AT16" s="95">
        <f t="shared" ref="AT16:AV21" si="43">SUM(AG16*14%)</f>
        <v>728000.00000000012</v>
      </c>
      <c r="AU16" s="95">
        <f t="shared" si="43"/>
        <v>0</v>
      </c>
      <c r="AV16" s="95">
        <f t="shared" si="43"/>
        <v>0</v>
      </c>
      <c r="AW16" s="95">
        <f t="shared" ref="AW16:BE21" si="44">SUM(AJ16*14%)</f>
        <v>0</v>
      </c>
      <c r="AX16" s="95">
        <f t="shared" si="44"/>
        <v>0</v>
      </c>
      <c r="AY16" s="95">
        <f t="shared" si="44"/>
        <v>0</v>
      </c>
      <c r="AZ16" s="95">
        <f t="shared" si="44"/>
        <v>0</v>
      </c>
      <c r="BA16" s="95">
        <f t="shared" si="44"/>
        <v>0</v>
      </c>
      <c r="BB16" s="95">
        <f t="shared" si="44"/>
        <v>0</v>
      </c>
      <c r="BC16" s="95">
        <f t="shared" si="44"/>
        <v>0</v>
      </c>
      <c r="BD16" s="95">
        <f t="shared" si="44"/>
        <v>0</v>
      </c>
      <c r="BE16" s="95">
        <f t="shared" si="44"/>
        <v>0</v>
      </c>
      <c r="BF16" s="97">
        <f t="shared" si="22"/>
        <v>728000.00000000012</v>
      </c>
      <c r="BG16" s="46">
        <f t="shared" si="5"/>
        <v>341999.99999999988</v>
      </c>
      <c r="BH16" s="47">
        <f t="shared" si="6"/>
        <v>6270000</v>
      </c>
      <c r="BI16" s="48">
        <f>BH16-AS16-BF16</f>
        <v>341999.99999999988</v>
      </c>
      <c r="BJ16" s="248">
        <f t="shared" ref="BJ16:BJ21" si="45">SUM(Q16/D16)</f>
        <v>1</v>
      </c>
      <c r="BK16" s="262">
        <v>8</v>
      </c>
      <c r="BL16" s="51"/>
      <c r="BM16" s="50"/>
      <c r="BN16" s="50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</row>
    <row r="17" spans="1:98" s="53" customFormat="1" ht="19.5" customHeight="1" x14ac:dyDescent="0.2">
      <c r="A17" s="37"/>
      <c r="B17" s="212" t="s">
        <v>297</v>
      </c>
      <c r="C17" s="38" t="s">
        <v>64</v>
      </c>
      <c r="D17" s="215">
        <v>6</v>
      </c>
      <c r="E17" s="215">
        <v>6</v>
      </c>
      <c r="F17" s="195"/>
      <c r="G17" s="215"/>
      <c r="H17" s="39"/>
      <c r="I17" s="39"/>
      <c r="J17" s="39"/>
      <c r="K17" s="39"/>
      <c r="L17" s="39"/>
      <c r="M17" s="39"/>
      <c r="N17" s="39"/>
      <c r="O17" s="39"/>
      <c r="P17" s="39"/>
      <c r="Q17" s="40">
        <f t="shared" si="41"/>
        <v>6</v>
      </c>
      <c r="R17" s="217" t="s">
        <v>6</v>
      </c>
      <c r="S17" s="395">
        <v>185000</v>
      </c>
      <c r="T17" s="41">
        <v>100000</v>
      </c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94">
        <f t="shared" si="42"/>
        <v>1110000</v>
      </c>
      <c r="AG17" s="95">
        <f t="shared" si="8"/>
        <v>600000</v>
      </c>
      <c r="AH17" s="95">
        <f t="shared" si="0"/>
        <v>0</v>
      </c>
      <c r="AI17" s="95">
        <f t="shared" si="1"/>
        <v>0</v>
      </c>
      <c r="AJ17" s="95">
        <f t="shared" si="2"/>
        <v>0</v>
      </c>
      <c r="AK17" s="95">
        <f t="shared" si="2"/>
        <v>0</v>
      </c>
      <c r="AL17" s="95">
        <f t="shared" si="2"/>
        <v>0</v>
      </c>
      <c r="AM17" s="95">
        <f t="shared" si="2"/>
        <v>0</v>
      </c>
      <c r="AN17" s="95">
        <f t="shared" si="2"/>
        <v>0</v>
      </c>
      <c r="AO17" s="95">
        <f t="shared" si="2"/>
        <v>0</v>
      </c>
      <c r="AP17" s="95">
        <f t="shared" si="2"/>
        <v>0</v>
      </c>
      <c r="AQ17" s="95">
        <f t="shared" si="2"/>
        <v>0</v>
      </c>
      <c r="AR17" s="95">
        <f t="shared" si="2"/>
        <v>0</v>
      </c>
      <c r="AS17" s="96">
        <f t="shared" si="30"/>
        <v>600000</v>
      </c>
      <c r="AT17" s="95">
        <f t="shared" si="43"/>
        <v>84000.000000000015</v>
      </c>
      <c r="AU17" s="95">
        <f t="shared" si="43"/>
        <v>0</v>
      </c>
      <c r="AV17" s="95">
        <f t="shared" si="43"/>
        <v>0</v>
      </c>
      <c r="AW17" s="95">
        <f t="shared" si="44"/>
        <v>0</v>
      </c>
      <c r="AX17" s="95">
        <f t="shared" si="44"/>
        <v>0</v>
      </c>
      <c r="AY17" s="95">
        <f t="shared" si="44"/>
        <v>0</v>
      </c>
      <c r="AZ17" s="95">
        <f t="shared" si="44"/>
        <v>0</v>
      </c>
      <c r="BA17" s="95">
        <f t="shared" si="44"/>
        <v>0</v>
      </c>
      <c r="BB17" s="95">
        <f t="shared" si="44"/>
        <v>0</v>
      </c>
      <c r="BC17" s="95">
        <f t="shared" si="44"/>
        <v>0</v>
      </c>
      <c r="BD17" s="95">
        <f t="shared" si="44"/>
        <v>0</v>
      </c>
      <c r="BE17" s="95">
        <f t="shared" si="44"/>
        <v>0</v>
      </c>
      <c r="BF17" s="97">
        <f t="shared" si="22"/>
        <v>84000.000000000015</v>
      </c>
      <c r="BG17" s="46">
        <f>AF17-AS17-BF17</f>
        <v>426000</v>
      </c>
      <c r="BH17" s="47">
        <f>S17*D17</f>
        <v>1110000</v>
      </c>
      <c r="BI17" s="48">
        <f>BH17-AS17-BF17</f>
        <v>426000</v>
      </c>
      <c r="BJ17" s="248">
        <f t="shared" si="45"/>
        <v>1</v>
      </c>
      <c r="BK17" s="262">
        <f t="shared" si="28"/>
        <v>9</v>
      </c>
      <c r="BL17" s="51"/>
      <c r="BM17" s="50"/>
      <c r="BN17" s="50"/>
      <c r="BO17" s="52"/>
      <c r="BP17" s="52"/>
      <c r="BQ17" s="52"/>
      <c r="BR17" s="52"/>
      <c r="BS17" s="52"/>
      <c r="BT17" s="52"/>
      <c r="BU17" s="52"/>
      <c r="BV17" s="52"/>
      <c r="BW17" s="52"/>
      <c r="BX17" s="52"/>
      <c r="BY17" s="52"/>
      <c r="BZ17" s="52"/>
      <c r="CA17" s="52"/>
      <c r="CB17" s="52"/>
    </row>
    <row r="18" spans="1:98" s="171" customFormat="1" ht="19.5" customHeight="1" x14ac:dyDescent="0.2">
      <c r="A18" s="198"/>
      <c r="B18" s="212" t="s">
        <v>298</v>
      </c>
      <c r="C18" s="38" t="s">
        <v>64</v>
      </c>
      <c r="D18" s="215">
        <v>3</v>
      </c>
      <c r="E18" s="215">
        <v>3</v>
      </c>
      <c r="F18" s="199"/>
      <c r="G18" s="215"/>
      <c r="H18" s="40"/>
      <c r="I18" s="40"/>
      <c r="J18" s="40"/>
      <c r="K18" s="40"/>
      <c r="L18" s="40"/>
      <c r="M18" s="40"/>
      <c r="N18" s="40"/>
      <c r="O18" s="40"/>
      <c r="P18" s="40"/>
      <c r="Q18" s="40">
        <f t="shared" si="41"/>
        <v>3</v>
      </c>
      <c r="R18" s="217" t="s">
        <v>6</v>
      </c>
      <c r="S18" s="395">
        <v>160000</v>
      </c>
      <c r="T18" s="41">
        <v>130000</v>
      </c>
      <c r="U18" s="200"/>
      <c r="V18" s="41"/>
      <c r="W18" s="41"/>
      <c r="X18" s="41"/>
      <c r="Y18" s="41"/>
      <c r="Z18" s="41"/>
      <c r="AA18" s="41"/>
      <c r="AB18" s="41"/>
      <c r="AC18" s="41"/>
      <c r="AD18" s="41"/>
      <c r="AE18" s="201"/>
      <c r="AF18" s="94">
        <f t="shared" si="42"/>
        <v>480000</v>
      </c>
      <c r="AG18" s="95">
        <f t="shared" si="8"/>
        <v>390000</v>
      </c>
      <c r="AH18" s="95">
        <f t="shared" si="0"/>
        <v>0</v>
      </c>
      <c r="AI18" s="95">
        <f t="shared" si="1"/>
        <v>0</v>
      </c>
      <c r="AJ18" s="95">
        <f t="shared" si="2"/>
        <v>0</v>
      </c>
      <c r="AK18" s="95">
        <f t="shared" si="2"/>
        <v>0</v>
      </c>
      <c r="AL18" s="95">
        <f t="shared" si="2"/>
        <v>0</v>
      </c>
      <c r="AM18" s="95">
        <f t="shared" si="2"/>
        <v>0</v>
      </c>
      <c r="AN18" s="95">
        <f t="shared" si="2"/>
        <v>0</v>
      </c>
      <c r="AO18" s="95">
        <f t="shared" si="2"/>
        <v>0</v>
      </c>
      <c r="AP18" s="95">
        <f t="shared" si="2"/>
        <v>0</v>
      </c>
      <c r="AQ18" s="95">
        <f t="shared" si="2"/>
        <v>0</v>
      </c>
      <c r="AR18" s="95">
        <f t="shared" si="2"/>
        <v>0</v>
      </c>
      <c r="AS18" s="96">
        <f t="shared" si="30"/>
        <v>390000</v>
      </c>
      <c r="AT18" s="95">
        <f t="shared" si="43"/>
        <v>54600.000000000007</v>
      </c>
      <c r="AU18" s="95">
        <f t="shared" si="43"/>
        <v>0</v>
      </c>
      <c r="AV18" s="95">
        <f t="shared" si="43"/>
        <v>0</v>
      </c>
      <c r="AW18" s="95">
        <f t="shared" si="44"/>
        <v>0</v>
      </c>
      <c r="AX18" s="95">
        <f t="shared" si="44"/>
        <v>0</v>
      </c>
      <c r="AY18" s="95">
        <f t="shared" si="44"/>
        <v>0</v>
      </c>
      <c r="AZ18" s="95">
        <f t="shared" si="44"/>
        <v>0</v>
      </c>
      <c r="BA18" s="95">
        <f t="shared" si="44"/>
        <v>0</v>
      </c>
      <c r="BB18" s="95">
        <f t="shared" si="44"/>
        <v>0</v>
      </c>
      <c r="BC18" s="95">
        <f t="shared" si="44"/>
        <v>0</v>
      </c>
      <c r="BD18" s="95">
        <f t="shared" si="44"/>
        <v>0</v>
      </c>
      <c r="BE18" s="95">
        <f t="shared" si="44"/>
        <v>0</v>
      </c>
      <c r="BF18" s="97">
        <f t="shared" si="22"/>
        <v>54600.000000000007</v>
      </c>
      <c r="BG18" s="46">
        <f>AF18-AS18-BF18</f>
        <v>35399.999999999993</v>
      </c>
      <c r="BH18" s="47">
        <f>S18*D18</f>
        <v>480000</v>
      </c>
      <c r="BI18" s="48">
        <f>BH18-AS18-BF18</f>
        <v>35399.999999999993</v>
      </c>
      <c r="BJ18" s="248">
        <f t="shared" si="45"/>
        <v>1</v>
      </c>
      <c r="BK18" s="262">
        <f t="shared" si="28"/>
        <v>10</v>
      </c>
      <c r="BL18" s="203"/>
      <c r="BM18" s="202"/>
      <c r="BN18" s="202"/>
      <c r="BO18" s="204"/>
      <c r="BP18" s="204"/>
      <c r="BQ18" s="204"/>
      <c r="BR18" s="204"/>
      <c r="BS18" s="204"/>
      <c r="BT18" s="204"/>
      <c r="BU18" s="204"/>
      <c r="BV18" s="204"/>
      <c r="BW18" s="204"/>
      <c r="BX18" s="204"/>
      <c r="BY18" s="204"/>
      <c r="BZ18" s="204"/>
      <c r="CA18" s="204"/>
      <c r="CB18" s="204"/>
    </row>
    <row r="19" spans="1:98" s="53" customFormat="1" ht="19.5" customHeight="1" x14ac:dyDescent="0.2">
      <c r="A19" s="37"/>
      <c r="B19" s="212" t="s">
        <v>299</v>
      </c>
      <c r="C19" s="38" t="s">
        <v>64</v>
      </c>
      <c r="D19" s="215">
        <v>9</v>
      </c>
      <c r="E19" s="215">
        <v>9</v>
      </c>
      <c r="F19" s="195"/>
      <c r="G19" s="215"/>
      <c r="H19" s="39"/>
      <c r="I19" s="39"/>
      <c r="J19" s="39"/>
      <c r="K19" s="39"/>
      <c r="L19" s="39"/>
      <c r="M19" s="39"/>
      <c r="N19" s="39"/>
      <c r="O19" s="39"/>
      <c r="P19" s="39"/>
      <c r="Q19" s="40">
        <f t="shared" si="41"/>
        <v>9</v>
      </c>
      <c r="R19" s="217" t="s">
        <v>6</v>
      </c>
      <c r="S19" s="395">
        <v>100000</v>
      </c>
      <c r="T19" s="41">
        <v>85000</v>
      </c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2"/>
      <c r="AF19" s="94">
        <f t="shared" si="42"/>
        <v>900000</v>
      </c>
      <c r="AG19" s="95">
        <f t="shared" si="8"/>
        <v>765000</v>
      </c>
      <c r="AH19" s="95">
        <f t="shared" si="0"/>
        <v>0</v>
      </c>
      <c r="AI19" s="95">
        <f t="shared" si="1"/>
        <v>0</v>
      </c>
      <c r="AJ19" s="95">
        <f t="shared" si="2"/>
        <v>0</v>
      </c>
      <c r="AK19" s="95">
        <f t="shared" si="2"/>
        <v>0</v>
      </c>
      <c r="AL19" s="95">
        <f t="shared" si="2"/>
        <v>0</v>
      </c>
      <c r="AM19" s="95">
        <f t="shared" si="2"/>
        <v>0</v>
      </c>
      <c r="AN19" s="95">
        <f t="shared" si="2"/>
        <v>0</v>
      </c>
      <c r="AO19" s="95">
        <f t="shared" si="2"/>
        <v>0</v>
      </c>
      <c r="AP19" s="95">
        <f t="shared" si="2"/>
        <v>0</v>
      </c>
      <c r="AQ19" s="95">
        <f t="shared" si="2"/>
        <v>0</v>
      </c>
      <c r="AR19" s="95">
        <f t="shared" si="2"/>
        <v>0</v>
      </c>
      <c r="AS19" s="96">
        <f t="shared" si="30"/>
        <v>765000</v>
      </c>
      <c r="AT19" s="95">
        <f t="shared" si="43"/>
        <v>107100.00000000001</v>
      </c>
      <c r="AU19" s="95">
        <f t="shared" si="43"/>
        <v>0</v>
      </c>
      <c r="AV19" s="95">
        <f t="shared" si="43"/>
        <v>0</v>
      </c>
      <c r="AW19" s="95">
        <f t="shared" si="44"/>
        <v>0</v>
      </c>
      <c r="AX19" s="95">
        <f t="shared" si="44"/>
        <v>0</v>
      </c>
      <c r="AY19" s="95">
        <f t="shared" si="44"/>
        <v>0</v>
      </c>
      <c r="AZ19" s="95">
        <f t="shared" si="44"/>
        <v>0</v>
      </c>
      <c r="BA19" s="95">
        <f t="shared" si="44"/>
        <v>0</v>
      </c>
      <c r="BB19" s="95">
        <f t="shared" si="44"/>
        <v>0</v>
      </c>
      <c r="BC19" s="95">
        <f t="shared" si="44"/>
        <v>0</v>
      </c>
      <c r="BD19" s="95">
        <f t="shared" si="44"/>
        <v>0</v>
      </c>
      <c r="BE19" s="95">
        <f t="shared" si="44"/>
        <v>0</v>
      </c>
      <c r="BF19" s="97">
        <f t="shared" si="22"/>
        <v>107100.00000000001</v>
      </c>
      <c r="BG19" s="46">
        <f>AF19-AS19-BF19</f>
        <v>27899.999999999985</v>
      </c>
      <c r="BH19" s="47">
        <f>S19*D19</f>
        <v>900000</v>
      </c>
      <c r="BI19" s="48">
        <f>BH19-AS19-BF19</f>
        <v>27899.999999999985</v>
      </c>
      <c r="BJ19" s="248">
        <f t="shared" si="45"/>
        <v>1</v>
      </c>
      <c r="BK19" s="262">
        <f t="shared" si="28"/>
        <v>11</v>
      </c>
      <c r="BL19" s="51"/>
      <c r="BM19" s="50"/>
      <c r="BN19" s="50"/>
      <c r="BO19" s="52"/>
      <c r="BP19" s="52"/>
      <c r="BQ19" s="52"/>
      <c r="BR19" s="52"/>
      <c r="BS19" s="52"/>
      <c r="BT19" s="52"/>
      <c r="BU19" s="52"/>
      <c r="BV19" s="52"/>
      <c r="BW19" s="52"/>
      <c r="BX19" s="52"/>
      <c r="BY19" s="52"/>
      <c r="BZ19" s="52"/>
      <c r="CA19" s="52"/>
      <c r="CB19" s="52"/>
    </row>
    <row r="20" spans="1:98" s="53" customFormat="1" ht="19.5" customHeight="1" x14ac:dyDescent="0.2">
      <c r="A20" s="37"/>
      <c r="B20" s="213" t="s">
        <v>300</v>
      </c>
      <c r="C20" s="38" t="s">
        <v>64</v>
      </c>
      <c r="D20" s="216">
        <v>3</v>
      </c>
      <c r="E20" s="216">
        <v>3</v>
      </c>
      <c r="F20" s="195"/>
      <c r="G20" s="216"/>
      <c r="H20" s="39"/>
      <c r="I20" s="39"/>
      <c r="J20" s="39"/>
      <c r="K20" s="39"/>
      <c r="L20" s="39"/>
      <c r="M20" s="39"/>
      <c r="N20" s="39"/>
      <c r="O20" s="39"/>
      <c r="P20" s="39"/>
      <c r="Q20" s="40">
        <f t="shared" si="41"/>
        <v>3</v>
      </c>
      <c r="R20" s="218" t="s">
        <v>68</v>
      </c>
      <c r="S20" s="396">
        <v>3930000</v>
      </c>
      <c r="T20" s="41">
        <v>2250000</v>
      </c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2"/>
      <c r="AF20" s="94">
        <f t="shared" si="42"/>
        <v>11790000</v>
      </c>
      <c r="AG20" s="95">
        <f t="shared" si="8"/>
        <v>6750000</v>
      </c>
      <c r="AH20" s="95">
        <f t="shared" si="0"/>
        <v>0</v>
      </c>
      <c r="AI20" s="95">
        <f t="shared" si="1"/>
        <v>0</v>
      </c>
      <c r="AJ20" s="95">
        <f t="shared" si="2"/>
        <v>0</v>
      </c>
      <c r="AK20" s="95">
        <f t="shared" si="2"/>
        <v>0</v>
      </c>
      <c r="AL20" s="95">
        <f t="shared" si="2"/>
        <v>0</v>
      </c>
      <c r="AM20" s="95">
        <f t="shared" si="2"/>
        <v>0</v>
      </c>
      <c r="AN20" s="95">
        <f t="shared" si="2"/>
        <v>0</v>
      </c>
      <c r="AO20" s="95">
        <f t="shared" si="2"/>
        <v>0</v>
      </c>
      <c r="AP20" s="95">
        <f t="shared" si="2"/>
        <v>0</v>
      </c>
      <c r="AQ20" s="95">
        <f t="shared" si="2"/>
        <v>0</v>
      </c>
      <c r="AR20" s="95">
        <f t="shared" si="2"/>
        <v>0</v>
      </c>
      <c r="AS20" s="96">
        <f t="shared" si="30"/>
        <v>6750000</v>
      </c>
      <c r="AT20" s="95">
        <f t="shared" si="43"/>
        <v>945000.00000000012</v>
      </c>
      <c r="AU20" s="95">
        <f t="shared" si="43"/>
        <v>0</v>
      </c>
      <c r="AV20" s="95">
        <f t="shared" si="43"/>
        <v>0</v>
      </c>
      <c r="AW20" s="95">
        <f t="shared" si="44"/>
        <v>0</v>
      </c>
      <c r="AX20" s="95">
        <f t="shared" si="44"/>
        <v>0</v>
      </c>
      <c r="AY20" s="95">
        <f t="shared" si="44"/>
        <v>0</v>
      </c>
      <c r="AZ20" s="95">
        <f t="shared" si="44"/>
        <v>0</v>
      </c>
      <c r="BA20" s="95">
        <f t="shared" si="44"/>
        <v>0</v>
      </c>
      <c r="BB20" s="95">
        <f t="shared" si="44"/>
        <v>0</v>
      </c>
      <c r="BC20" s="95">
        <f t="shared" si="44"/>
        <v>0</v>
      </c>
      <c r="BD20" s="95">
        <f t="shared" si="44"/>
        <v>0</v>
      </c>
      <c r="BE20" s="95">
        <f t="shared" si="44"/>
        <v>0</v>
      </c>
      <c r="BF20" s="97">
        <f t="shared" si="22"/>
        <v>945000.00000000012</v>
      </c>
      <c r="BG20" s="46">
        <f>AF20-AS20-BF20</f>
        <v>4095000</v>
      </c>
      <c r="BH20" s="47">
        <f t="shared" ref="BH20:BH26" si="46">S20*D20</f>
        <v>11790000</v>
      </c>
      <c r="BI20" s="48">
        <f t="shared" ref="BI20:BI26" si="47">BH20-AS20-BF20</f>
        <v>4095000</v>
      </c>
      <c r="BJ20" s="248">
        <f t="shared" si="45"/>
        <v>1</v>
      </c>
      <c r="BK20" s="262">
        <f t="shared" si="28"/>
        <v>12</v>
      </c>
      <c r="BL20" s="51"/>
      <c r="BM20" s="50"/>
      <c r="BN20" s="50"/>
      <c r="BO20" s="52"/>
      <c r="BP20" s="52"/>
      <c r="BQ20" s="52"/>
      <c r="BR20" s="52"/>
      <c r="BS20" s="52"/>
      <c r="BT20" s="52"/>
      <c r="BU20" s="52"/>
      <c r="BV20" s="52"/>
      <c r="BW20" s="52"/>
      <c r="BX20" s="52"/>
      <c r="BY20" s="52"/>
      <c r="BZ20" s="52"/>
      <c r="CA20" s="52"/>
      <c r="CB20" s="52"/>
    </row>
    <row r="21" spans="1:98" s="53" customFormat="1" ht="19.5" customHeight="1" x14ac:dyDescent="0.2">
      <c r="A21" s="37"/>
      <c r="B21" s="212" t="s">
        <v>301</v>
      </c>
      <c r="C21" s="38" t="s">
        <v>64</v>
      </c>
      <c r="D21" s="215">
        <v>4</v>
      </c>
      <c r="E21" s="215">
        <v>4</v>
      </c>
      <c r="F21" s="195"/>
      <c r="G21" s="215"/>
      <c r="H21" s="39"/>
      <c r="I21" s="39"/>
      <c r="J21" s="39"/>
      <c r="K21" s="39"/>
      <c r="L21" s="39"/>
      <c r="M21" s="39"/>
      <c r="N21" s="39"/>
      <c r="O21" s="39"/>
      <c r="P21" s="39"/>
      <c r="Q21" s="40">
        <f t="shared" si="41"/>
        <v>4</v>
      </c>
      <c r="R21" s="217" t="s">
        <v>68</v>
      </c>
      <c r="S21" s="395">
        <v>570000</v>
      </c>
      <c r="T21" s="41">
        <v>450000</v>
      </c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2"/>
      <c r="AF21" s="94">
        <f t="shared" si="42"/>
        <v>2280000</v>
      </c>
      <c r="AG21" s="95">
        <f t="shared" si="8"/>
        <v>1800000</v>
      </c>
      <c r="AH21" s="95">
        <f t="shared" si="0"/>
        <v>0</v>
      </c>
      <c r="AI21" s="95">
        <f t="shared" si="1"/>
        <v>0</v>
      </c>
      <c r="AJ21" s="95">
        <f t="shared" si="2"/>
        <v>0</v>
      </c>
      <c r="AK21" s="95">
        <f t="shared" si="2"/>
        <v>0</v>
      </c>
      <c r="AL21" s="95">
        <f t="shared" si="2"/>
        <v>0</v>
      </c>
      <c r="AM21" s="95">
        <f t="shared" si="2"/>
        <v>0</v>
      </c>
      <c r="AN21" s="95">
        <f t="shared" si="2"/>
        <v>0</v>
      </c>
      <c r="AO21" s="95">
        <f t="shared" si="2"/>
        <v>0</v>
      </c>
      <c r="AP21" s="95">
        <f t="shared" si="2"/>
        <v>0</v>
      </c>
      <c r="AQ21" s="95">
        <f t="shared" si="2"/>
        <v>0</v>
      </c>
      <c r="AR21" s="95">
        <f t="shared" si="2"/>
        <v>0</v>
      </c>
      <c r="AS21" s="96">
        <f t="shared" si="30"/>
        <v>1800000</v>
      </c>
      <c r="AT21" s="95">
        <f t="shared" si="43"/>
        <v>252000.00000000003</v>
      </c>
      <c r="AU21" s="95">
        <f t="shared" si="43"/>
        <v>0</v>
      </c>
      <c r="AV21" s="95">
        <f t="shared" si="43"/>
        <v>0</v>
      </c>
      <c r="AW21" s="95">
        <f t="shared" si="44"/>
        <v>0</v>
      </c>
      <c r="AX21" s="95">
        <f t="shared" si="44"/>
        <v>0</v>
      </c>
      <c r="AY21" s="95">
        <f t="shared" si="44"/>
        <v>0</v>
      </c>
      <c r="AZ21" s="95">
        <f t="shared" si="44"/>
        <v>0</v>
      </c>
      <c r="BA21" s="95">
        <f t="shared" si="44"/>
        <v>0</v>
      </c>
      <c r="BB21" s="95">
        <f t="shared" si="44"/>
        <v>0</v>
      </c>
      <c r="BC21" s="95">
        <f t="shared" si="44"/>
        <v>0</v>
      </c>
      <c r="BD21" s="95">
        <f t="shared" si="44"/>
        <v>0</v>
      </c>
      <c r="BE21" s="95">
        <f t="shared" si="44"/>
        <v>0</v>
      </c>
      <c r="BF21" s="97">
        <f t="shared" si="22"/>
        <v>252000.00000000003</v>
      </c>
      <c r="BG21" s="46">
        <f t="shared" ref="BG21:BG26" si="48">AF21-AS21-BF21</f>
        <v>227999.99999999997</v>
      </c>
      <c r="BH21" s="47">
        <f t="shared" si="46"/>
        <v>2280000</v>
      </c>
      <c r="BI21" s="48">
        <f t="shared" si="47"/>
        <v>227999.99999999997</v>
      </c>
      <c r="BJ21" s="248">
        <f t="shared" si="45"/>
        <v>1</v>
      </c>
      <c r="BK21" s="262">
        <f t="shared" si="28"/>
        <v>13</v>
      </c>
      <c r="BL21" s="51"/>
      <c r="BM21" s="50"/>
      <c r="BN21" s="50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</row>
    <row r="22" spans="1:98" s="53" customFormat="1" ht="19.5" customHeight="1" x14ac:dyDescent="0.2">
      <c r="A22" s="37"/>
      <c r="B22" s="211" t="s">
        <v>302</v>
      </c>
      <c r="C22" s="38"/>
      <c r="D22" s="55"/>
      <c r="E22" s="55"/>
      <c r="F22" s="195"/>
      <c r="G22" s="39"/>
      <c r="H22" s="39"/>
      <c r="I22" s="39"/>
      <c r="J22" s="39"/>
      <c r="K22" s="39"/>
      <c r="L22" s="39"/>
      <c r="M22" s="39"/>
      <c r="N22" s="39"/>
      <c r="O22" s="39"/>
      <c r="P22" s="39"/>
      <c r="Q22" s="40"/>
      <c r="R22" s="55"/>
      <c r="S22" s="390"/>
      <c r="T22" s="39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2"/>
      <c r="AF22" s="94">
        <f t="shared" si="7"/>
        <v>0</v>
      </c>
      <c r="AG22" s="44">
        <f t="shared" si="8"/>
        <v>0</v>
      </c>
      <c r="AH22" s="44">
        <f t="shared" si="0"/>
        <v>0</v>
      </c>
      <c r="AI22" s="44">
        <f t="shared" si="1"/>
        <v>0</v>
      </c>
      <c r="AJ22" s="44">
        <f t="shared" si="2"/>
        <v>0</v>
      </c>
      <c r="AK22" s="44">
        <f t="shared" si="2"/>
        <v>0</v>
      </c>
      <c r="AL22" s="44">
        <f t="shared" si="2"/>
        <v>0</v>
      </c>
      <c r="AM22" s="44">
        <f t="shared" si="2"/>
        <v>0</v>
      </c>
      <c r="AN22" s="44">
        <f t="shared" si="2"/>
        <v>0</v>
      </c>
      <c r="AO22" s="44">
        <f t="shared" si="2"/>
        <v>0</v>
      </c>
      <c r="AP22" s="44">
        <f t="shared" si="2"/>
        <v>0</v>
      </c>
      <c r="AQ22" s="44">
        <f t="shared" si="2"/>
        <v>0</v>
      </c>
      <c r="AR22" s="44">
        <f t="shared" si="2"/>
        <v>0</v>
      </c>
      <c r="AS22" s="45">
        <f t="shared" si="30"/>
        <v>0</v>
      </c>
      <c r="AT22" s="44">
        <f t="shared" ref="AT22:AT25" si="49">AG22*R22</f>
        <v>0</v>
      </c>
      <c r="AU22" s="44">
        <f t="shared" ref="AU22:AU25" si="50">AH22*S22</f>
        <v>0</v>
      </c>
      <c r="AV22" s="44">
        <f t="shared" ref="AV22:AV25" si="51">AI22*T22</f>
        <v>0</v>
      </c>
      <c r="AW22" s="44">
        <f t="shared" ref="AW22" si="52">AJ22*U22</f>
        <v>0</v>
      </c>
      <c r="AX22" s="44">
        <f t="shared" ref="AX22" si="53">AK22*V22</f>
        <v>0</v>
      </c>
      <c r="AY22" s="44">
        <f t="shared" ref="AY22" si="54">AL22*W22</f>
        <v>0</v>
      </c>
      <c r="AZ22" s="44">
        <f t="shared" ref="AZ22" si="55">AM22*X22</f>
        <v>0</v>
      </c>
      <c r="BA22" s="44">
        <f t="shared" ref="BA22" si="56">AN22*Y22</f>
        <v>0</v>
      </c>
      <c r="BB22" s="44">
        <f t="shared" ref="BB22" si="57">AO22*Z22</f>
        <v>0</v>
      </c>
      <c r="BC22" s="44">
        <f t="shared" ref="BC22" si="58">AP22*AA22</f>
        <v>0</v>
      </c>
      <c r="BD22" s="44">
        <f t="shared" ref="BD22" si="59">AQ22*AB22</f>
        <v>0</v>
      </c>
      <c r="BE22" s="44">
        <f t="shared" ref="BE22" si="60">AR22*AC22</f>
        <v>0</v>
      </c>
      <c r="BF22" s="97">
        <f t="shared" si="22"/>
        <v>0</v>
      </c>
      <c r="BG22" s="46">
        <f t="shared" si="48"/>
        <v>0</v>
      </c>
      <c r="BH22" s="47">
        <f t="shared" si="46"/>
        <v>0</v>
      </c>
      <c r="BI22" s="48">
        <f t="shared" si="47"/>
        <v>0</v>
      </c>
      <c r="BJ22" s="248"/>
      <c r="BK22" s="262"/>
      <c r="BL22" s="51"/>
      <c r="BM22" s="50"/>
      <c r="BN22" s="50"/>
      <c r="BO22" s="52"/>
      <c r="BP22" s="52"/>
      <c r="BQ22" s="52"/>
      <c r="BR22" s="52"/>
      <c r="BS22" s="52"/>
      <c r="BT22" s="52"/>
      <c r="BU22" s="52"/>
      <c r="BV22" s="52"/>
      <c r="BW22" s="52"/>
      <c r="BX22" s="52"/>
      <c r="BY22" s="52"/>
      <c r="BZ22" s="52"/>
      <c r="CA22" s="52"/>
      <c r="CB22" s="52"/>
    </row>
    <row r="23" spans="1:98" s="53" customFormat="1" ht="19.5" customHeight="1" x14ac:dyDescent="0.2">
      <c r="A23" s="37"/>
      <c r="B23" s="207" t="s">
        <v>566</v>
      </c>
      <c r="C23" s="38" t="s">
        <v>64</v>
      </c>
      <c r="D23" s="215">
        <v>1200</v>
      </c>
      <c r="E23" s="55">
        <v>100</v>
      </c>
      <c r="F23" s="55">
        <v>100</v>
      </c>
      <c r="G23" s="55">
        <v>100</v>
      </c>
      <c r="H23" s="39">
        <v>100</v>
      </c>
      <c r="I23" s="39">
        <v>100</v>
      </c>
      <c r="J23" s="39">
        <v>100</v>
      </c>
      <c r="K23" s="39">
        <v>100</v>
      </c>
      <c r="L23" s="39">
        <v>100</v>
      </c>
      <c r="M23" s="39">
        <v>100</v>
      </c>
      <c r="N23" s="39">
        <v>100</v>
      </c>
      <c r="O23" s="39">
        <v>100</v>
      </c>
      <c r="P23" s="39">
        <v>100</v>
      </c>
      <c r="Q23" s="40">
        <f>SUM(E23:P23)</f>
        <v>1200</v>
      </c>
      <c r="R23" s="55" t="s">
        <v>71</v>
      </c>
      <c r="S23" s="390">
        <v>24200</v>
      </c>
      <c r="T23" s="391">
        <v>22000</v>
      </c>
      <c r="U23" s="391">
        <v>22000</v>
      </c>
      <c r="V23" s="391">
        <v>22000</v>
      </c>
      <c r="W23" s="391">
        <v>22000</v>
      </c>
      <c r="X23" s="391">
        <v>22000</v>
      </c>
      <c r="Y23" s="391">
        <v>22000</v>
      </c>
      <c r="Z23" s="391">
        <v>22000</v>
      </c>
      <c r="AA23" s="391">
        <v>22000</v>
      </c>
      <c r="AB23" s="391">
        <v>22000</v>
      </c>
      <c r="AC23" s="391">
        <v>22000</v>
      </c>
      <c r="AD23" s="391">
        <v>22000</v>
      </c>
      <c r="AE23" s="391">
        <v>22000</v>
      </c>
      <c r="AF23" s="94">
        <f>SUM(Q23*S23)</f>
        <v>29040000</v>
      </c>
      <c r="AG23" s="95">
        <f t="shared" si="8"/>
        <v>2200000</v>
      </c>
      <c r="AH23" s="95">
        <f t="shared" si="0"/>
        <v>2200000</v>
      </c>
      <c r="AI23" s="95">
        <f t="shared" si="1"/>
        <v>2200000</v>
      </c>
      <c r="AJ23" s="95">
        <f t="shared" ref="AJ23:AR24" si="61">W23*H23</f>
        <v>2200000</v>
      </c>
      <c r="AK23" s="95">
        <f t="shared" si="61"/>
        <v>2200000</v>
      </c>
      <c r="AL23" s="95">
        <f t="shared" si="61"/>
        <v>2200000</v>
      </c>
      <c r="AM23" s="95">
        <f t="shared" si="61"/>
        <v>2200000</v>
      </c>
      <c r="AN23" s="95">
        <f t="shared" si="61"/>
        <v>2200000</v>
      </c>
      <c r="AO23" s="95">
        <f t="shared" si="61"/>
        <v>2200000</v>
      </c>
      <c r="AP23" s="95">
        <f t="shared" si="61"/>
        <v>2200000</v>
      </c>
      <c r="AQ23" s="95">
        <f t="shared" si="61"/>
        <v>2200000</v>
      </c>
      <c r="AR23" s="95">
        <f t="shared" si="61"/>
        <v>2200000</v>
      </c>
      <c r="AS23" s="96">
        <f t="shared" si="30"/>
        <v>26400000</v>
      </c>
      <c r="AT23" s="95">
        <f>SUM(AG23*4%)</f>
        <v>88000</v>
      </c>
      <c r="AU23" s="95">
        <f>SUM(AH23*4%)</f>
        <v>88000</v>
      </c>
      <c r="AV23" s="95">
        <f t="shared" ref="AV23:BE23" si="62">SUM(AI23*4%)</f>
        <v>88000</v>
      </c>
      <c r="AW23" s="95">
        <f t="shared" si="62"/>
        <v>88000</v>
      </c>
      <c r="AX23" s="95">
        <f t="shared" si="62"/>
        <v>88000</v>
      </c>
      <c r="AY23" s="95">
        <f t="shared" si="62"/>
        <v>88000</v>
      </c>
      <c r="AZ23" s="95">
        <f t="shared" si="62"/>
        <v>88000</v>
      </c>
      <c r="BA23" s="95">
        <f t="shared" si="62"/>
        <v>88000</v>
      </c>
      <c r="BB23" s="95">
        <f t="shared" si="62"/>
        <v>88000</v>
      </c>
      <c r="BC23" s="95">
        <f t="shared" si="62"/>
        <v>88000</v>
      </c>
      <c r="BD23" s="95">
        <f t="shared" si="62"/>
        <v>88000</v>
      </c>
      <c r="BE23" s="95">
        <f t="shared" si="62"/>
        <v>88000</v>
      </c>
      <c r="BF23" s="97">
        <f t="shared" si="22"/>
        <v>1056000</v>
      </c>
      <c r="BG23" s="46">
        <f t="shared" si="48"/>
        <v>1584000</v>
      </c>
      <c r="BH23" s="47">
        <f t="shared" si="46"/>
        <v>29040000</v>
      </c>
      <c r="BI23" s="48">
        <f t="shared" si="47"/>
        <v>1584000</v>
      </c>
      <c r="BJ23" s="248">
        <f>SUM(Q23/D23)</f>
        <v>1</v>
      </c>
      <c r="BK23" s="262">
        <v>14</v>
      </c>
      <c r="BL23" s="731"/>
      <c r="BM23" s="50"/>
      <c r="BN23" s="50"/>
      <c r="BO23" s="52"/>
      <c r="BP23" s="52"/>
      <c r="BQ23" s="52"/>
      <c r="BR23" s="52"/>
      <c r="BS23" s="52"/>
      <c r="BT23" s="52"/>
      <c r="BU23" s="52"/>
      <c r="BV23" s="52"/>
      <c r="BW23" s="52"/>
      <c r="BX23" s="52"/>
      <c r="BY23" s="52"/>
      <c r="BZ23" s="52"/>
      <c r="CA23" s="52"/>
      <c r="CB23" s="52"/>
    </row>
    <row r="24" spans="1:98" s="53" customFormat="1" ht="19.5" customHeight="1" x14ac:dyDescent="0.2">
      <c r="A24" s="37"/>
      <c r="B24" s="209" t="s">
        <v>303</v>
      </c>
      <c r="C24" s="38" t="s">
        <v>64</v>
      </c>
      <c r="D24" s="55">
        <v>24</v>
      </c>
      <c r="E24" s="55">
        <v>2</v>
      </c>
      <c r="F24" s="55">
        <v>2</v>
      </c>
      <c r="G24" s="55">
        <v>2</v>
      </c>
      <c r="H24" s="39">
        <v>2</v>
      </c>
      <c r="I24" s="39">
        <v>2</v>
      </c>
      <c r="J24" s="39">
        <v>2</v>
      </c>
      <c r="K24" s="39">
        <v>2</v>
      </c>
      <c r="L24" s="39">
        <v>2</v>
      </c>
      <c r="M24" s="39">
        <v>2</v>
      </c>
      <c r="N24" s="39">
        <v>2</v>
      </c>
      <c r="O24" s="39">
        <v>2</v>
      </c>
      <c r="P24" s="39">
        <v>2</v>
      </c>
      <c r="Q24" s="40">
        <f>SUM(E24:P24)</f>
        <v>24</v>
      </c>
      <c r="R24" s="55" t="s">
        <v>75</v>
      </c>
      <c r="S24" s="390">
        <v>400000</v>
      </c>
      <c r="T24" s="390">
        <v>400000</v>
      </c>
      <c r="U24" s="390">
        <v>400000</v>
      </c>
      <c r="V24" s="390">
        <v>400000</v>
      </c>
      <c r="W24" s="390">
        <v>400000</v>
      </c>
      <c r="X24" s="390">
        <v>400000</v>
      </c>
      <c r="Y24" s="390">
        <v>400000</v>
      </c>
      <c r="Z24" s="390">
        <v>400000</v>
      </c>
      <c r="AA24" s="390">
        <v>400000</v>
      </c>
      <c r="AB24" s="390">
        <v>400000</v>
      </c>
      <c r="AC24" s="390">
        <v>400000</v>
      </c>
      <c r="AD24" s="390">
        <v>400000</v>
      </c>
      <c r="AE24" s="390">
        <v>400000</v>
      </c>
      <c r="AF24" s="94">
        <f>SUM(Q24*S24)</f>
        <v>9600000</v>
      </c>
      <c r="AG24" s="95">
        <f t="shared" si="8"/>
        <v>800000</v>
      </c>
      <c r="AH24" s="95">
        <f t="shared" si="0"/>
        <v>800000</v>
      </c>
      <c r="AI24" s="95">
        <f t="shared" si="1"/>
        <v>800000</v>
      </c>
      <c r="AJ24" s="95">
        <f t="shared" si="61"/>
        <v>800000</v>
      </c>
      <c r="AK24" s="95">
        <f t="shared" si="61"/>
        <v>800000</v>
      </c>
      <c r="AL24" s="95">
        <f t="shared" si="61"/>
        <v>800000</v>
      </c>
      <c r="AM24" s="95">
        <f t="shared" si="61"/>
        <v>800000</v>
      </c>
      <c r="AN24" s="95">
        <f t="shared" si="61"/>
        <v>800000</v>
      </c>
      <c r="AO24" s="95">
        <f t="shared" si="61"/>
        <v>800000</v>
      </c>
      <c r="AP24" s="95">
        <f t="shared" si="61"/>
        <v>800000</v>
      </c>
      <c r="AQ24" s="95">
        <f t="shared" si="61"/>
        <v>800000</v>
      </c>
      <c r="AR24" s="95">
        <f t="shared" si="61"/>
        <v>800000</v>
      </c>
      <c r="AS24" s="96">
        <f t="shared" si="30"/>
        <v>9600000</v>
      </c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7">
        <f t="shared" si="22"/>
        <v>0</v>
      </c>
      <c r="BG24" s="46">
        <f t="shared" si="48"/>
        <v>0</v>
      </c>
      <c r="BH24" s="47">
        <f t="shared" si="46"/>
        <v>9600000</v>
      </c>
      <c r="BI24" s="48">
        <f t="shared" si="47"/>
        <v>0</v>
      </c>
      <c r="BJ24" s="248">
        <f>SUM(Q24/D24)</f>
        <v>1</v>
      </c>
      <c r="BK24" s="262">
        <f t="shared" si="28"/>
        <v>15</v>
      </c>
      <c r="BL24" s="51"/>
      <c r="BM24" s="50"/>
      <c r="BN24" s="50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</row>
    <row r="25" spans="1:98" s="53" customFormat="1" ht="19.5" customHeight="1" x14ac:dyDescent="0.2">
      <c r="A25" s="37"/>
      <c r="B25" s="211" t="s">
        <v>304</v>
      </c>
      <c r="C25" s="38" t="s">
        <v>64</v>
      </c>
      <c r="D25" s="55"/>
      <c r="E25" s="55"/>
      <c r="F25" s="195"/>
      <c r="G25" s="39"/>
      <c r="H25" s="39"/>
      <c r="I25" s="39"/>
      <c r="J25" s="39"/>
      <c r="K25" s="39"/>
      <c r="L25" s="39"/>
      <c r="M25" s="39"/>
      <c r="N25" s="39"/>
      <c r="O25" s="39"/>
      <c r="P25" s="39"/>
      <c r="Q25" s="40">
        <f>SUM(E25:P25)</f>
        <v>0</v>
      </c>
      <c r="R25" s="55"/>
      <c r="S25" s="390"/>
      <c r="T25" s="39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2"/>
      <c r="AF25" s="94">
        <f t="shared" si="7"/>
        <v>0</v>
      </c>
      <c r="AG25" s="44">
        <f t="shared" si="8"/>
        <v>0</v>
      </c>
      <c r="AH25" s="44">
        <f t="shared" si="0"/>
        <v>0</v>
      </c>
      <c r="AI25" s="44">
        <f t="shared" si="1"/>
        <v>0</v>
      </c>
      <c r="AJ25" s="44">
        <f t="shared" ref="AJ25:AR26" si="63">W25*H25</f>
        <v>0</v>
      </c>
      <c r="AK25" s="44">
        <f t="shared" si="63"/>
        <v>0</v>
      </c>
      <c r="AL25" s="44">
        <f t="shared" si="63"/>
        <v>0</v>
      </c>
      <c r="AM25" s="44">
        <f t="shared" si="63"/>
        <v>0</v>
      </c>
      <c r="AN25" s="44">
        <f t="shared" si="63"/>
        <v>0</v>
      </c>
      <c r="AO25" s="44">
        <f t="shared" si="63"/>
        <v>0</v>
      </c>
      <c r="AP25" s="44">
        <f t="shared" si="63"/>
        <v>0</v>
      </c>
      <c r="AQ25" s="44">
        <f t="shared" si="63"/>
        <v>0</v>
      </c>
      <c r="AR25" s="44">
        <f t="shared" si="63"/>
        <v>0</v>
      </c>
      <c r="AS25" s="45">
        <f t="shared" si="30"/>
        <v>0</v>
      </c>
      <c r="AT25" s="44">
        <f t="shared" si="49"/>
        <v>0</v>
      </c>
      <c r="AU25" s="44">
        <f t="shared" si="50"/>
        <v>0</v>
      </c>
      <c r="AV25" s="44">
        <f t="shared" si="51"/>
        <v>0</v>
      </c>
      <c r="AW25" s="44">
        <f t="shared" ref="AW25" si="64">AJ25*U25</f>
        <v>0</v>
      </c>
      <c r="AX25" s="44">
        <f t="shared" ref="AX25" si="65">AK25*V25</f>
        <v>0</v>
      </c>
      <c r="AY25" s="44">
        <f t="shared" ref="AY25" si="66">AL25*W25</f>
        <v>0</v>
      </c>
      <c r="AZ25" s="44">
        <f t="shared" ref="AZ25" si="67">AM25*X25</f>
        <v>0</v>
      </c>
      <c r="BA25" s="44">
        <f t="shared" ref="BA25" si="68">AN25*Y25</f>
        <v>0</v>
      </c>
      <c r="BB25" s="44">
        <f t="shared" ref="BB25" si="69">AO25*Z25</f>
        <v>0</v>
      </c>
      <c r="BC25" s="44">
        <f t="shared" ref="BC25" si="70">AP25*AA25</f>
        <v>0</v>
      </c>
      <c r="BD25" s="44">
        <f t="shared" ref="BD25" si="71">AQ25*AB25</f>
        <v>0</v>
      </c>
      <c r="BE25" s="44">
        <f t="shared" ref="BE25" si="72">AR25*AC25</f>
        <v>0</v>
      </c>
      <c r="BF25" s="97">
        <f t="shared" si="22"/>
        <v>0</v>
      </c>
      <c r="BG25" s="46">
        <f t="shared" si="48"/>
        <v>0</v>
      </c>
      <c r="BH25" s="47">
        <f t="shared" si="46"/>
        <v>0</v>
      </c>
      <c r="BI25" s="48">
        <f t="shared" si="47"/>
        <v>0</v>
      </c>
      <c r="BJ25" s="248"/>
      <c r="BK25" s="262"/>
      <c r="BL25" s="51"/>
      <c r="BM25" s="50"/>
      <c r="BN25" s="50"/>
      <c r="BO25" s="52"/>
      <c r="BP25" s="52"/>
      <c r="BQ25" s="52"/>
      <c r="BR25" s="52"/>
      <c r="BS25" s="52"/>
      <c r="BT25" s="52"/>
      <c r="BU25" s="52"/>
      <c r="BV25" s="52"/>
      <c r="BW25" s="52"/>
      <c r="BX25" s="52"/>
      <c r="BY25" s="52"/>
      <c r="BZ25" s="52"/>
      <c r="CA25" s="52"/>
      <c r="CB25" s="52"/>
    </row>
    <row r="26" spans="1:98" s="53" customFormat="1" ht="19.5" customHeight="1" thickBot="1" x14ac:dyDescent="0.25">
      <c r="A26" s="37"/>
      <c r="B26" s="197" t="s">
        <v>305</v>
      </c>
      <c r="C26" s="38" t="s">
        <v>64</v>
      </c>
      <c r="D26" s="55">
        <v>1</v>
      </c>
      <c r="E26" s="55"/>
      <c r="F26" s="195"/>
      <c r="G26" s="39"/>
      <c r="H26" s="39"/>
      <c r="I26" s="39"/>
      <c r="J26" s="39"/>
      <c r="K26" s="39">
        <v>1</v>
      </c>
      <c r="L26" s="39"/>
      <c r="M26" s="39"/>
      <c r="N26" s="39"/>
      <c r="O26" s="39"/>
      <c r="P26" s="39"/>
      <c r="Q26" s="40">
        <f>SUM(E26:P26)</f>
        <v>1</v>
      </c>
      <c r="R26" s="55" t="s">
        <v>53</v>
      </c>
      <c r="S26" s="390">
        <v>15000000</v>
      </c>
      <c r="T26" s="391"/>
      <c r="U26" s="41"/>
      <c r="V26" s="41"/>
      <c r="W26" s="41"/>
      <c r="X26" s="41"/>
      <c r="Y26" s="41"/>
      <c r="Z26" s="41">
        <v>13252000</v>
      </c>
      <c r="AA26" s="41"/>
      <c r="AB26" s="41"/>
      <c r="AC26" s="41"/>
      <c r="AD26" s="41"/>
      <c r="AE26" s="42"/>
      <c r="AF26" s="94">
        <f t="shared" si="7"/>
        <v>15000000</v>
      </c>
      <c r="AG26" s="95">
        <f t="shared" si="8"/>
        <v>0</v>
      </c>
      <c r="AH26" s="95">
        <f t="shared" si="0"/>
        <v>0</v>
      </c>
      <c r="AI26" s="95">
        <f t="shared" si="1"/>
        <v>0</v>
      </c>
      <c r="AJ26" s="95">
        <f t="shared" si="63"/>
        <v>0</v>
      </c>
      <c r="AK26" s="95">
        <f t="shared" si="63"/>
        <v>0</v>
      </c>
      <c r="AL26" s="95">
        <f t="shared" si="63"/>
        <v>0</v>
      </c>
      <c r="AM26" s="95">
        <f t="shared" si="63"/>
        <v>13252000</v>
      </c>
      <c r="AN26" s="95">
        <f t="shared" si="63"/>
        <v>0</v>
      </c>
      <c r="AO26" s="95">
        <f t="shared" si="63"/>
        <v>0</v>
      </c>
      <c r="AP26" s="95">
        <f t="shared" si="63"/>
        <v>0</v>
      </c>
      <c r="AQ26" s="95">
        <f t="shared" si="63"/>
        <v>0</v>
      </c>
      <c r="AR26" s="95">
        <f t="shared" si="63"/>
        <v>0</v>
      </c>
      <c r="AS26" s="96">
        <f t="shared" si="30"/>
        <v>13252000</v>
      </c>
      <c r="AT26" s="95">
        <f>SUM(AG26*14%)</f>
        <v>0</v>
      </c>
      <c r="AU26" s="95">
        <f>SUM(AH26*14%)</f>
        <v>0</v>
      </c>
      <c r="AV26" s="95">
        <f>SUM(AI26*14%)</f>
        <v>0</v>
      </c>
      <c r="AW26" s="95">
        <f t="shared" ref="AW26:BE26" si="73">SUM(AJ26*14%)</f>
        <v>0</v>
      </c>
      <c r="AX26" s="95">
        <f t="shared" si="73"/>
        <v>0</v>
      </c>
      <c r="AY26" s="95">
        <f t="shared" si="73"/>
        <v>0</v>
      </c>
      <c r="AZ26" s="95">
        <v>122400</v>
      </c>
      <c r="BA26" s="95">
        <f t="shared" si="73"/>
        <v>0</v>
      </c>
      <c r="BB26" s="95">
        <f t="shared" si="73"/>
        <v>0</v>
      </c>
      <c r="BC26" s="95">
        <f t="shared" si="73"/>
        <v>0</v>
      </c>
      <c r="BD26" s="95">
        <f t="shared" si="73"/>
        <v>0</v>
      </c>
      <c r="BE26" s="95">
        <f t="shared" si="73"/>
        <v>0</v>
      </c>
      <c r="BF26" s="97">
        <f t="shared" si="22"/>
        <v>122400</v>
      </c>
      <c r="BG26" s="46">
        <f t="shared" si="48"/>
        <v>1625600</v>
      </c>
      <c r="BH26" s="47">
        <f t="shared" si="46"/>
        <v>15000000</v>
      </c>
      <c r="BI26" s="48">
        <f t="shared" si="47"/>
        <v>1625600</v>
      </c>
      <c r="BJ26" s="248">
        <f>SUM(Q26/D26)</f>
        <v>1</v>
      </c>
      <c r="BK26" s="262">
        <v>16</v>
      </c>
      <c r="BL26" s="51"/>
      <c r="BM26" s="50"/>
      <c r="BN26" s="50"/>
      <c r="BO26" s="52"/>
      <c r="BP26" s="52"/>
      <c r="BQ26" s="52"/>
      <c r="BR26" s="52"/>
      <c r="BS26" s="52"/>
      <c r="BT26" s="52"/>
      <c r="BU26" s="52"/>
      <c r="BV26" s="52"/>
      <c r="BW26" s="52"/>
      <c r="BX26" s="52"/>
      <c r="BY26" s="52"/>
      <c r="BZ26" s="52"/>
      <c r="CA26" s="52"/>
      <c r="CB26" s="52"/>
    </row>
    <row r="27" spans="1:98" s="54" customFormat="1" ht="19.5" customHeight="1" thickBot="1" x14ac:dyDescent="0.25">
      <c r="A27" s="62"/>
      <c r="B27" s="63" t="s">
        <v>15</v>
      </c>
      <c r="C27" s="63"/>
      <c r="D27" s="64"/>
      <c r="E27" s="65"/>
      <c r="F27" s="65"/>
      <c r="G27" s="65"/>
      <c r="H27" s="65"/>
      <c r="I27" s="65"/>
      <c r="J27" s="65"/>
      <c r="K27" s="65"/>
      <c r="L27" s="65"/>
      <c r="M27" s="65"/>
      <c r="N27" s="65"/>
      <c r="O27" s="65"/>
      <c r="P27" s="65"/>
      <c r="Q27" s="66"/>
      <c r="R27" s="102"/>
      <c r="S27" s="397"/>
      <c r="T27" s="398"/>
      <c r="U27" s="67"/>
      <c r="V27" s="67"/>
      <c r="W27" s="67"/>
      <c r="X27" s="67"/>
      <c r="Y27" s="67"/>
      <c r="Z27" s="67"/>
      <c r="AA27" s="67"/>
      <c r="AB27" s="67"/>
      <c r="AC27" s="67"/>
      <c r="AD27" s="67"/>
      <c r="AE27" s="67"/>
      <c r="AF27" s="68">
        <f>SUM(AF7:AF26)</f>
        <v>104180000</v>
      </c>
      <c r="AG27" s="68">
        <f>SUM(AG7:AG26)</f>
        <v>42785000</v>
      </c>
      <c r="AH27" s="68">
        <f>SUM(AH7:AH26)</f>
        <v>3000000</v>
      </c>
      <c r="AI27" s="68">
        <f>SUM(AI7:AI26)</f>
        <v>3000000</v>
      </c>
      <c r="AJ27" s="68">
        <f t="shared" ref="AJ27:BH27" si="74">SUM(AJ7:AJ26)</f>
        <v>3000000</v>
      </c>
      <c r="AK27" s="68">
        <f t="shared" si="74"/>
        <v>3000000</v>
      </c>
      <c r="AL27" s="68">
        <f t="shared" si="74"/>
        <v>3000000</v>
      </c>
      <c r="AM27" s="68">
        <f t="shared" si="74"/>
        <v>16252000</v>
      </c>
      <c r="AN27" s="68">
        <f t="shared" si="74"/>
        <v>3000000</v>
      </c>
      <c r="AO27" s="68">
        <f t="shared" si="74"/>
        <v>3000000</v>
      </c>
      <c r="AP27" s="68">
        <f t="shared" si="74"/>
        <v>3000000</v>
      </c>
      <c r="AQ27" s="68">
        <f t="shared" si="74"/>
        <v>3000000</v>
      </c>
      <c r="AR27" s="68">
        <f t="shared" si="74"/>
        <v>3000000</v>
      </c>
      <c r="AS27" s="68">
        <f>SUM(AS7:AS26)</f>
        <v>89037000</v>
      </c>
      <c r="AT27" s="68">
        <f t="shared" si="74"/>
        <v>5076100.0000000009</v>
      </c>
      <c r="AU27" s="68">
        <f t="shared" si="74"/>
        <v>88000</v>
      </c>
      <c r="AV27" s="68">
        <f t="shared" si="74"/>
        <v>88000</v>
      </c>
      <c r="AW27" s="68">
        <f t="shared" si="74"/>
        <v>88000</v>
      </c>
      <c r="AX27" s="68">
        <f t="shared" si="74"/>
        <v>88000</v>
      </c>
      <c r="AY27" s="68">
        <f t="shared" si="74"/>
        <v>88000</v>
      </c>
      <c r="AZ27" s="68">
        <f t="shared" si="74"/>
        <v>210400</v>
      </c>
      <c r="BA27" s="68">
        <f t="shared" si="74"/>
        <v>88000</v>
      </c>
      <c r="BB27" s="68">
        <f t="shared" si="74"/>
        <v>88000</v>
      </c>
      <c r="BC27" s="68">
        <f t="shared" si="74"/>
        <v>88000</v>
      </c>
      <c r="BD27" s="68">
        <f t="shared" si="74"/>
        <v>88000</v>
      </c>
      <c r="BE27" s="68">
        <f t="shared" si="74"/>
        <v>88000</v>
      </c>
      <c r="BF27" s="68">
        <f>SUM(BF7:BF26)</f>
        <v>6166500.0000000009</v>
      </c>
      <c r="BG27" s="68">
        <f>SUM(BG7:BG26)</f>
        <v>8976500</v>
      </c>
      <c r="BH27" s="68">
        <f t="shared" si="74"/>
        <v>105285000</v>
      </c>
      <c r="BI27" s="68">
        <f>SUM(BI7:BI26)</f>
        <v>10081500</v>
      </c>
      <c r="BJ27" s="252">
        <v>1</v>
      </c>
      <c r="BK27" s="259"/>
      <c r="BL27" s="69"/>
      <c r="BM27" s="69"/>
      <c r="BN27" s="69"/>
      <c r="BO27" s="69"/>
      <c r="BP27" s="69"/>
      <c r="BQ27" s="69"/>
      <c r="BR27" s="69"/>
      <c r="BS27" s="69"/>
      <c r="BT27" s="69"/>
      <c r="BU27" s="69"/>
      <c r="BV27" s="69"/>
      <c r="BW27" s="69"/>
      <c r="BX27" s="69"/>
      <c r="BY27" s="69"/>
      <c r="BZ27" s="69"/>
      <c r="CA27" s="69"/>
      <c r="CB27" s="69"/>
    </row>
    <row r="28" spans="1:98" s="29" customFormat="1" ht="19.5" customHeight="1" x14ac:dyDescent="0.2">
      <c r="A28" s="70"/>
      <c r="D28" s="70"/>
      <c r="E28" s="70"/>
      <c r="F28" s="70"/>
      <c r="G28" s="70"/>
      <c r="H28" s="70"/>
      <c r="I28" s="70"/>
      <c r="J28" s="70"/>
      <c r="K28" s="70"/>
      <c r="L28" s="70"/>
      <c r="M28" s="70"/>
      <c r="N28" s="70"/>
      <c r="O28" s="70"/>
      <c r="P28" s="70"/>
      <c r="Q28" s="70"/>
      <c r="R28" s="70"/>
      <c r="S28" s="399"/>
      <c r="T28" s="399"/>
      <c r="AE28" s="57"/>
      <c r="AS28" s="71"/>
      <c r="BF28" s="72">
        <f>SUM(AS27+BF27)</f>
        <v>95203500</v>
      </c>
      <c r="BG28" s="73">
        <f>AF27-AS27-BF27</f>
        <v>8976500</v>
      </c>
      <c r="BH28" s="74">
        <f>SUM(BI27+AS27+BF27)</f>
        <v>105285000</v>
      </c>
      <c r="BI28" s="75">
        <f>SUM(BG27)</f>
        <v>8976500</v>
      </c>
      <c r="BJ28" s="57" t="s">
        <v>78</v>
      </c>
      <c r="BK28" s="260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</row>
    <row r="29" spans="1:98" s="29" customFormat="1" ht="19.5" customHeight="1" x14ac:dyDescent="0.2">
      <c r="A29" s="70"/>
      <c r="D29" s="70"/>
      <c r="E29" s="70"/>
      <c r="F29" s="70"/>
      <c r="G29" s="70"/>
      <c r="H29" s="70"/>
      <c r="I29" s="70"/>
      <c r="J29" s="70"/>
      <c r="K29" s="70"/>
      <c r="L29" s="70"/>
      <c r="M29" s="70"/>
      <c r="N29" s="70"/>
      <c r="O29" s="70"/>
      <c r="P29" s="70"/>
      <c r="Q29" s="70"/>
      <c r="R29" s="70"/>
      <c r="S29" s="399"/>
      <c r="T29" s="399"/>
      <c r="AE29" s="57"/>
      <c r="AS29" s="57"/>
      <c r="AT29" s="613">
        <f>SUM(AG27+AT27)</f>
        <v>47861100</v>
      </c>
      <c r="AU29" s="613">
        <f t="shared" ref="AU29:BE29" si="75">SUM(AH27+AU27)</f>
        <v>3088000</v>
      </c>
      <c r="AV29" s="613">
        <f t="shared" si="75"/>
        <v>3088000</v>
      </c>
      <c r="AW29" s="613">
        <f t="shared" si="75"/>
        <v>3088000</v>
      </c>
      <c r="AX29" s="613">
        <f t="shared" si="75"/>
        <v>3088000</v>
      </c>
      <c r="AY29" s="613">
        <f t="shared" si="75"/>
        <v>3088000</v>
      </c>
      <c r="AZ29" s="613">
        <f t="shared" si="75"/>
        <v>16462400</v>
      </c>
      <c r="BA29" s="613">
        <f t="shared" si="75"/>
        <v>3088000</v>
      </c>
      <c r="BB29" s="613">
        <f t="shared" si="75"/>
        <v>3088000</v>
      </c>
      <c r="BC29" s="613">
        <f t="shared" si="75"/>
        <v>3088000</v>
      </c>
      <c r="BD29" s="613">
        <f t="shared" si="75"/>
        <v>3088000</v>
      </c>
      <c r="BE29" s="613">
        <f t="shared" si="75"/>
        <v>3088000</v>
      </c>
      <c r="BF29" s="613">
        <f>SUM(AT29:BE29)</f>
        <v>95203500</v>
      </c>
      <c r="BG29" s="57"/>
      <c r="BH29" s="76"/>
      <c r="BI29" s="77">
        <f>SUM(BI27-BI28)</f>
        <v>1105000</v>
      </c>
      <c r="BJ29" s="57" t="s">
        <v>77</v>
      </c>
      <c r="BK29" s="260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</row>
    <row r="30" spans="1:98" s="145" customFormat="1" ht="19.5" customHeight="1" x14ac:dyDescent="0.2">
      <c r="A30" s="1086" t="s">
        <v>43</v>
      </c>
      <c r="B30" s="1087"/>
      <c r="C30" s="137" t="s">
        <v>306</v>
      </c>
      <c r="D30" s="138"/>
      <c r="E30" s="138"/>
      <c r="F30" s="138"/>
      <c r="G30" s="138"/>
      <c r="H30" s="138"/>
      <c r="I30" s="138"/>
      <c r="J30" s="138"/>
      <c r="K30" s="138"/>
      <c r="L30" s="138"/>
      <c r="M30" s="138"/>
      <c r="N30" s="138"/>
      <c r="O30" s="138"/>
      <c r="P30" s="138"/>
      <c r="Q30" s="138"/>
      <c r="R30" s="138"/>
      <c r="S30" s="401"/>
      <c r="T30" s="402"/>
      <c r="U30" s="139"/>
      <c r="V30" s="139"/>
      <c r="W30" s="139"/>
      <c r="X30" s="139"/>
      <c r="Y30" s="139"/>
      <c r="Z30" s="139"/>
      <c r="AA30" s="139"/>
      <c r="AB30" s="139"/>
      <c r="AC30" s="139"/>
      <c r="AD30" s="139"/>
      <c r="AE30" s="140"/>
      <c r="AF30" s="138"/>
      <c r="AG30" s="139"/>
      <c r="AH30" s="139"/>
      <c r="AI30" s="139"/>
      <c r="AJ30" s="139"/>
      <c r="AK30" s="139"/>
      <c r="AL30" s="139"/>
      <c r="AM30" s="139"/>
      <c r="AN30" s="139"/>
      <c r="AO30" s="139"/>
      <c r="AP30" s="139"/>
      <c r="AQ30" s="139"/>
      <c r="AR30" s="139"/>
      <c r="AS30" s="141"/>
      <c r="AT30" s="139"/>
      <c r="AU30" s="139"/>
      <c r="AV30" s="139"/>
      <c r="AW30" s="139"/>
      <c r="AX30" s="139"/>
      <c r="AY30" s="139"/>
      <c r="AZ30" s="139"/>
      <c r="BA30" s="139"/>
      <c r="BB30" s="139"/>
      <c r="BC30" s="139"/>
      <c r="BD30" s="139"/>
      <c r="BE30" s="139"/>
      <c r="BF30" s="141"/>
      <c r="BG30" s="141"/>
      <c r="BH30" s="136"/>
      <c r="BI30" s="142"/>
      <c r="BJ30" s="138"/>
      <c r="BK30" s="254"/>
      <c r="BL30" s="139"/>
      <c r="BM30" s="139"/>
      <c r="BN30" s="139"/>
      <c r="BO30" s="139"/>
      <c r="BP30" s="140"/>
      <c r="BQ30" s="139"/>
      <c r="BR30" s="139"/>
      <c r="BS30" s="139"/>
      <c r="BT30" s="139"/>
      <c r="BU30" s="139"/>
      <c r="BV30" s="141"/>
      <c r="BW30" s="141"/>
      <c r="BX30" s="141"/>
      <c r="BY30" s="136"/>
      <c r="BZ30" s="142"/>
      <c r="CA30" s="141"/>
      <c r="CB30" s="141"/>
      <c r="CC30" s="143"/>
      <c r="CD30" s="143"/>
      <c r="CE30" s="143"/>
      <c r="CF30" s="143"/>
      <c r="CG30" s="143"/>
      <c r="CH30" s="144"/>
      <c r="CI30" s="143"/>
      <c r="CJ30" s="143"/>
      <c r="CK30" s="143"/>
      <c r="CL30" s="143"/>
      <c r="CM30" s="143"/>
      <c r="CN30" s="143"/>
      <c r="CO30" s="143"/>
      <c r="CP30" s="143"/>
      <c r="CQ30" s="143"/>
      <c r="CR30" s="143"/>
      <c r="CS30" s="143"/>
      <c r="CT30" s="143"/>
    </row>
    <row r="31" spans="1:98" s="145" customFormat="1" ht="19.5" customHeight="1" x14ac:dyDescent="0.2">
      <c r="A31" s="1088" t="s">
        <v>44</v>
      </c>
      <c r="B31" s="1089"/>
      <c r="C31" s="147" t="s">
        <v>151</v>
      </c>
      <c r="D31" s="148"/>
      <c r="E31" s="148"/>
      <c r="F31" s="148"/>
      <c r="G31" s="148"/>
      <c r="H31" s="148"/>
      <c r="I31" s="148"/>
      <c r="J31" s="148"/>
      <c r="K31" s="148"/>
      <c r="L31" s="148"/>
      <c r="M31" s="148"/>
      <c r="N31" s="148"/>
      <c r="O31" s="148"/>
      <c r="P31" s="148"/>
      <c r="Q31" s="148"/>
      <c r="R31" s="148"/>
      <c r="S31" s="403"/>
      <c r="T31" s="404"/>
      <c r="U31" s="149"/>
      <c r="V31" s="149"/>
      <c r="W31" s="149"/>
      <c r="X31" s="149"/>
      <c r="Y31" s="149"/>
      <c r="Z31" s="149"/>
      <c r="AA31" s="149"/>
      <c r="AB31" s="149"/>
      <c r="AC31" s="149"/>
      <c r="AD31" s="149"/>
      <c r="AE31" s="150"/>
      <c r="AF31" s="148"/>
      <c r="AG31" s="149"/>
      <c r="AH31" s="149"/>
      <c r="AI31" s="149"/>
      <c r="AJ31" s="149"/>
      <c r="AK31" s="149"/>
      <c r="AL31" s="149"/>
      <c r="AM31" s="149"/>
      <c r="AN31" s="149"/>
      <c r="AO31" s="149"/>
      <c r="AP31" s="149"/>
      <c r="AQ31" s="149"/>
      <c r="AR31" s="149"/>
      <c r="AS31" s="150"/>
      <c r="AT31" s="149"/>
      <c r="AU31" s="149"/>
      <c r="AV31" s="149"/>
      <c r="AW31" s="149"/>
      <c r="AX31" s="149"/>
      <c r="AY31" s="149"/>
      <c r="AZ31" s="149"/>
      <c r="BA31" s="149"/>
      <c r="BB31" s="149"/>
      <c r="BC31" s="149"/>
      <c r="BD31" s="149"/>
      <c r="BE31" s="149"/>
      <c r="BF31" s="150"/>
      <c r="BG31" s="150"/>
      <c r="BH31" s="146"/>
      <c r="BI31" s="151"/>
      <c r="BJ31" s="138"/>
      <c r="BK31" s="254"/>
      <c r="BL31" s="138"/>
      <c r="BM31" s="138"/>
      <c r="BN31" s="138"/>
      <c r="BO31" s="138"/>
      <c r="BP31" s="138"/>
      <c r="BQ31" s="138"/>
      <c r="BR31" s="138"/>
      <c r="BS31" s="138"/>
      <c r="BT31" s="138"/>
      <c r="BU31" s="138"/>
      <c r="BV31" s="138"/>
      <c r="BW31" s="138"/>
      <c r="BX31" s="138"/>
      <c r="BY31" s="138"/>
      <c r="BZ31" s="138"/>
      <c r="CA31" s="141"/>
      <c r="CB31" s="141"/>
      <c r="CC31" s="143">
        <v>1100000</v>
      </c>
      <c r="CD31" s="143"/>
      <c r="CE31" s="143"/>
      <c r="CF31" s="143"/>
      <c r="CG31" s="143"/>
      <c r="CH31" s="144"/>
      <c r="CI31" s="143"/>
      <c r="CJ31" s="143"/>
      <c r="CK31" s="143"/>
      <c r="CL31" s="143"/>
      <c r="CM31" s="143"/>
      <c r="CN31" s="143"/>
      <c r="CO31" s="143"/>
      <c r="CP31" s="143"/>
      <c r="CQ31" s="143"/>
      <c r="CR31" s="143"/>
      <c r="CS31" s="143"/>
      <c r="CT31" s="143"/>
    </row>
    <row r="32" spans="1:98" s="8" customFormat="1" ht="19.5" customHeight="1" x14ac:dyDescent="0.2">
      <c r="A32" s="1019" t="s">
        <v>45</v>
      </c>
      <c r="B32" s="1022" t="s">
        <v>46</v>
      </c>
      <c r="C32" s="1022" t="s">
        <v>62</v>
      </c>
      <c r="D32" s="1025" t="s">
        <v>47</v>
      </c>
      <c r="E32" s="1025"/>
      <c r="F32" s="1025"/>
      <c r="G32" s="1025"/>
      <c r="H32" s="1025"/>
      <c r="I32" s="1025"/>
      <c r="J32" s="1025"/>
      <c r="K32" s="1025"/>
      <c r="L32" s="1025"/>
      <c r="M32" s="1025"/>
      <c r="N32" s="1025"/>
      <c r="O32" s="1025"/>
      <c r="P32" s="1025"/>
      <c r="Q32" s="1025"/>
      <c r="R32" s="1022" t="s">
        <v>59</v>
      </c>
      <c r="S32" s="1036" t="s">
        <v>56</v>
      </c>
      <c r="T32" s="1037"/>
      <c r="U32" s="1037"/>
      <c r="V32" s="1037"/>
      <c r="W32" s="1037"/>
      <c r="X32" s="1037"/>
      <c r="Y32" s="1037"/>
      <c r="Z32" s="1037"/>
      <c r="AA32" s="1037"/>
      <c r="AB32" s="1037"/>
      <c r="AC32" s="1037"/>
      <c r="AD32" s="1037"/>
      <c r="AE32" s="1038"/>
      <c r="AF32" s="1039" t="s">
        <v>38</v>
      </c>
      <c r="AG32" s="1039"/>
      <c r="AH32" s="1039"/>
      <c r="AI32" s="1039"/>
      <c r="AJ32" s="1039"/>
      <c r="AK32" s="1039"/>
      <c r="AL32" s="1039"/>
      <c r="AM32" s="1039"/>
      <c r="AN32" s="1039"/>
      <c r="AO32" s="1039"/>
      <c r="AP32" s="1039"/>
      <c r="AQ32" s="1039"/>
      <c r="AR32" s="1039"/>
      <c r="AS32" s="1039"/>
      <c r="AT32" s="1040" t="s">
        <v>82</v>
      </c>
      <c r="AU32" s="1041"/>
      <c r="AV32" s="1041"/>
      <c r="AW32" s="1041"/>
      <c r="AX32" s="1041"/>
      <c r="AY32" s="1041"/>
      <c r="AZ32" s="1041"/>
      <c r="BA32" s="1041"/>
      <c r="BB32" s="1041"/>
      <c r="BC32" s="1041"/>
      <c r="BD32" s="1041"/>
      <c r="BE32" s="1041"/>
      <c r="BF32" s="1042"/>
      <c r="BG32" s="1022" t="s">
        <v>78</v>
      </c>
      <c r="BH32" s="1022" t="s">
        <v>561</v>
      </c>
      <c r="BI32" s="1026" t="s">
        <v>79</v>
      </c>
      <c r="BJ32" s="173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4"/>
      <c r="CB32" s="34"/>
    </row>
    <row r="33" spans="1:80" s="8" customFormat="1" ht="19.5" customHeight="1" x14ac:dyDescent="0.2">
      <c r="A33" s="1020"/>
      <c r="B33" s="1023"/>
      <c r="C33" s="1023"/>
      <c r="D33" s="1033" t="s">
        <v>57</v>
      </c>
      <c r="E33" s="1031">
        <v>2</v>
      </c>
      <c r="F33" s="1032"/>
      <c r="G33" s="1032"/>
      <c r="H33" s="1032"/>
      <c r="I33" s="1032"/>
      <c r="J33" s="1032"/>
      <c r="K33" s="1032"/>
      <c r="L33" s="1032"/>
      <c r="M33" s="1032"/>
      <c r="N33" s="1032"/>
      <c r="O33" s="1032"/>
      <c r="P33" s="1032"/>
      <c r="Q33" s="1032"/>
      <c r="R33" s="1023"/>
      <c r="S33" s="1029" t="s">
        <v>57</v>
      </c>
      <c r="T33" s="1031" t="s">
        <v>58</v>
      </c>
      <c r="U33" s="1032"/>
      <c r="V33" s="1032"/>
      <c r="W33" s="1032"/>
      <c r="X33" s="1032"/>
      <c r="Y33" s="1032"/>
      <c r="Z33" s="1032"/>
      <c r="AA33" s="1032"/>
      <c r="AB33" s="1032"/>
      <c r="AC33" s="1032"/>
      <c r="AD33" s="1032"/>
      <c r="AE33" s="1035"/>
      <c r="AF33" s="1033" t="s">
        <v>57</v>
      </c>
      <c r="AG33" s="1031" t="s">
        <v>58</v>
      </c>
      <c r="AH33" s="1032"/>
      <c r="AI33" s="1032"/>
      <c r="AJ33" s="1032"/>
      <c r="AK33" s="1032"/>
      <c r="AL33" s="1032"/>
      <c r="AM33" s="1032"/>
      <c r="AN33" s="1032"/>
      <c r="AO33" s="1032"/>
      <c r="AP33" s="1032"/>
      <c r="AQ33" s="1032"/>
      <c r="AR33" s="1032"/>
      <c r="AS33" s="1035"/>
      <c r="AT33" s="1043"/>
      <c r="AU33" s="1044"/>
      <c r="AV33" s="1044"/>
      <c r="AW33" s="1044"/>
      <c r="AX33" s="1044"/>
      <c r="AY33" s="1044"/>
      <c r="AZ33" s="1044"/>
      <c r="BA33" s="1044"/>
      <c r="BB33" s="1044"/>
      <c r="BC33" s="1044"/>
      <c r="BD33" s="1044"/>
      <c r="BE33" s="1044"/>
      <c r="BF33" s="1045"/>
      <c r="BG33" s="1023"/>
      <c r="BH33" s="1023"/>
      <c r="BI33" s="1027"/>
      <c r="BJ33" s="173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4"/>
      <c r="CB33" s="34"/>
    </row>
    <row r="34" spans="1:80" s="6" customFormat="1" ht="19.5" customHeight="1" x14ac:dyDescent="0.2">
      <c r="A34" s="1021"/>
      <c r="B34" s="1024"/>
      <c r="C34" s="1024"/>
      <c r="D34" s="1034"/>
      <c r="E34" s="35">
        <v>1</v>
      </c>
      <c r="F34" s="35">
        <v>2</v>
      </c>
      <c r="G34" s="35">
        <v>3</v>
      </c>
      <c r="H34" s="35">
        <v>4</v>
      </c>
      <c r="I34" s="35">
        <v>5</v>
      </c>
      <c r="J34" s="35">
        <v>6</v>
      </c>
      <c r="K34" s="35">
        <v>7</v>
      </c>
      <c r="L34" s="35">
        <v>8</v>
      </c>
      <c r="M34" s="35">
        <v>9</v>
      </c>
      <c r="N34" s="35">
        <v>10</v>
      </c>
      <c r="O34" s="35">
        <v>11</v>
      </c>
      <c r="P34" s="35">
        <v>12</v>
      </c>
      <c r="Q34" s="35" t="s">
        <v>61</v>
      </c>
      <c r="R34" s="1024"/>
      <c r="S34" s="1030"/>
      <c r="T34" s="35">
        <v>1</v>
      </c>
      <c r="U34" s="35">
        <v>2</v>
      </c>
      <c r="V34" s="35">
        <v>3</v>
      </c>
      <c r="W34" s="35">
        <v>4</v>
      </c>
      <c r="X34" s="35">
        <v>5</v>
      </c>
      <c r="Y34" s="35">
        <v>6</v>
      </c>
      <c r="Z34" s="35">
        <v>7</v>
      </c>
      <c r="AA34" s="35">
        <v>8</v>
      </c>
      <c r="AB34" s="35">
        <v>9</v>
      </c>
      <c r="AC34" s="35">
        <v>10</v>
      </c>
      <c r="AD34" s="35">
        <v>11</v>
      </c>
      <c r="AE34" s="35">
        <v>12</v>
      </c>
      <c r="AF34" s="1034"/>
      <c r="AG34" s="35">
        <v>1</v>
      </c>
      <c r="AH34" s="35">
        <v>2</v>
      </c>
      <c r="AI34" s="35">
        <v>3</v>
      </c>
      <c r="AJ34" s="35">
        <v>4</v>
      </c>
      <c r="AK34" s="35">
        <v>5</v>
      </c>
      <c r="AL34" s="35">
        <v>6</v>
      </c>
      <c r="AM34" s="35">
        <v>7</v>
      </c>
      <c r="AN34" s="35">
        <v>8</v>
      </c>
      <c r="AO34" s="35">
        <v>9</v>
      </c>
      <c r="AP34" s="35">
        <v>10</v>
      </c>
      <c r="AQ34" s="35">
        <v>11</v>
      </c>
      <c r="AR34" s="35">
        <v>12</v>
      </c>
      <c r="AS34" s="35" t="s">
        <v>51</v>
      </c>
      <c r="AT34" s="266">
        <v>1</v>
      </c>
      <c r="AU34" s="266">
        <v>2</v>
      </c>
      <c r="AV34" s="266">
        <v>3</v>
      </c>
      <c r="AW34" s="266">
        <v>4</v>
      </c>
      <c r="AX34" s="266">
        <v>5</v>
      </c>
      <c r="AY34" s="266">
        <v>6</v>
      </c>
      <c r="AZ34" s="266">
        <v>7</v>
      </c>
      <c r="BA34" s="266">
        <v>8</v>
      </c>
      <c r="BB34" s="266">
        <v>9</v>
      </c>
      <c r="BC34" s="266">
        <v>10</v>
      </c>
      <c r="BD34" s="266">
        <v>11</v>
      </c>
      <c r="BE34" s="266">
        <v>12</v>
      </c>
      <c r="BF34" s="35" t="s">
        <v>51</v>
      </c>
      <c r="BG34" s="1024"/>
      <c r="BH34" s="1024"/>
      <c r="BI34" s="1028"/>
      <c r="BJ34" s="7"/>
      <c r="BK34" s="36"/>
      <c r="BL34" s="36"/>
      <c r="BM34" s="36"/>
      <c r="BN34" s="36"/>
      <c r="BO34" s="36"/>
      <c r="BP34" s="36"/>
      <c r="BQ34" s="36"/>
      <c r="BR34" s="36"/>
      <c r="BS34" s="36"/>
      <c r="BT34" s="36"/>
      <c r="BU34" s="36"/>
      <c r="BV34" s="36"/>
      <c r="BW34" s="36"/>
      <c r="BX34" s="36"/>
      <c r="BY34" s="36"/>
      <c r="BZ34" s="36"/>
      <c r="CA34" s="36"/>
      <c r="CB34" s="36"/>
    </row>
    <row r="35" spans="1:80" s="118" customFormat="1" ht="19.5" customHeight="1" x14ac:dyDescent="0.2">
      <c r="A35" s="111"/>
      <c r="B35" s="185" t="s">
        <v>98</v>
      </c>
      <c r="C35" s="227" t="s">
        <v>109</v>
      </c>
      <c r="D35" s="59">
        <v>2</v>
      </c>
      <c r="E35" s="114">
        <v>2</v>
      </c>
      <c r="F35" s="114"/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5">
        <f t="shared" ref="Q35:Q40" si="76">SUM(E35:P35)</f>
        <v>2</v>
      </c>
      <c r="R35" s="230" t="s">
        <v>274</v>
      </c>
      <c r="S35" s="315">
        <v>15000</v>
      </c>
      <c r="T35" s="411">
        <v>10000</v>
      </c>
      <c r="U35" s="123"/>
      <c r="V35" s="411"/>
      <c r="W35" s="123"/>
      <c r="X35" s="123"/>
      <c r="Y35" s="123"/>
      <c r="Z35" s="123"/>
      <c r="AA35" s="123"/>
      <c r="AB35" s="123"/>
      <c r="AC35" s="123"/>
      <c r="AD35" s="123"/>
      <c r="AE35" s="123"/>
      <c r="AF35" s="94">
        <f t="shared" ref="AF35:AF40" si="77">SUM(Q35*S35)</f>
        <v>30000</v>
      </c>
      <c r="AG35" s="95">
        <f t="shared" ref="AG35:AG47" si="78">T35*E35</f>
        <v>20000</v>
      </c>
      <c r="AH35" s="95">
        <f t="shared" ref="AH35:AH47" si="79">U35*F35</f>
        <v>0</v>
      </c>
      <c r="AI35" s="95">
        <f t="shared" ref="AI35:AI47" si="80">V35*G35</f>
        <v>0</v>
      </c>
      <c r="AJ35" s="95">
        <f t="shared" ref="AJ35:AR47" si="81">W35*H35</f>
        <v>0</v>
      </c>
      <c r="AK35" s="95">
        <f t="shared" si="81"/>
        <v>0</v>
      </c>
      <c r="AL35" s="95">
        <f t="shared" si="81"/>
        <v>0</v>
      </c>
      <c r="AM35" s="95">
        <f t="shared" si="81"/>
        <v>0</v>
      </c>
      <c r="AN35" s="95">
        <f t="shared" si="81"/>
        <v>0</v>
      </c>
      <c r="AO35" s="95">
        <f t="shared" si="81"/>
        <v>0</v>
      </c>
      <c r="AP35" s="95">
        <f t="shared" si="81"/>
        <v>0</v>
      </c>
      <c r="AQ35" s="95">
        <f t="shared" si="81"/>
        <v>0</v>
      </c>
      <c r="AR35" s="95">
        <f t="shared" si="81"/>
        <v>0</v>
      </c>
      <c r="AS35" s="96">
        <f t="shared" ref="AS35:AS40" si="82">SUM(AG35:AR35)</f>
        <v>20000</v>
      </c>
      <c r="AT35" s="95"/>
      <c r="AU35" s="95">
        <f t="shared" ref="AU35:AU40" si="83">SUM(AH35*14%)</f>
        <v>0</v>
      </c>
      <c r="AV35" s="95">
        <f t="shared" ref="AV35:AV39" si="84">SUM(AI35*14%)</f>
        <v>0</v>
      </c>
      <c r="AW35" s="95">
        <f t="shared" ref="AW35:AW40" si="85">SUM(AJ35*14%)</f>
        <v>0</v>
      </c>
      <c r="AX35" s="95">
        <f t="shared" ref="AX35:AX39" si="86">SUM(AK35*14%)</f>
        <v>0</v>
      </c>
      <c r="AY35" s="95">
        <f t="shared" ref="AY35:AY40" si="87">SUM(AL35*14%)</f>
        <v>0</v>
      </c>
      <c r="AZ35" s="95">
        <f t="shared" ref="AZ35:AZ40" si="88">SUM(AM35*14%)</f>
        <v>0</v>
      </c>
      <c r="BA35" s="95">
        <f t="shared" ref="BA35:BA40" si="89">SUM(AN35*14%)</f>
        <v>0</v>
      </c>
      <c r="BB35" s="95">
        <f t="shared" ref="BB35:BB40" si="90">SUM(AO35*14%)</f>
        <v>0</v>
      </c>
      <c r="BC35" s="95">
        <f t="shared" ref="BC35:BC40" si="91">SUM(AP35*14%)</f>
        <v>0</v>
      </c>
      <c r="BD35" s="95">
        <f t="shared" ref="BD35:BE40" si="92">SUM(AQ35*14%)</f>
        <v>0</v>
      </c>
      <c r="BE35" s="95">
        <f t="shared" si="92"/>
        <v>0</v>
      </c>
      <c r="BF35" s="97">
        <f t="shared" ref="BF35:BF40" si="93">SUM(AT35:BE35)</f>
        <v>0</v>
      </c>
      <c r="BG35" s="128">
        <f t="shared" ref="BG35:BG48" si="94">AF35-AS35-BF35</f>
        <v>10000</v>
      </c>
      <c r="BH35" s="129">
        <f t="shared" ref="BH35:BH45" si="95">S35*D35</f>
        <v>30000</v>
      </c>
      <c r="BI35" s="130">
        <f t="shared" ref="BI35:BI47" si="96">BH35-AS35-BF35</f>
        <v>10000</v>
      </c>
      <c r="BJ35" s="248">
        <f t="shared" ref="BJ35:BJ40" si="97">SUM(Q35/D35)</f>
        <v>1</v>
      </c>
      <c r="BK35" s="257">
        <v>1</v>
      </c>
      <c r="BL35" s="117"/>
      <c r="BM35" s="117"/>
      <c r="BN35" s="117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</row>
    <row r="36" spans="1:80" s="118" customFormat="1" ht="19.5" customHeight="1" x14ac:dyDescent="0.2">
      <c r="A36" s="111"/>
      <c r="B36" s="185" t="s">
        <v>69</v>
      </c>
      <c r="C36" s="227" t="s">
        <v>109</v>
      </c>
      <c r="D36" s="59">
        <v>1</v>
      </c>
      <c r="E36" s="114">
        <v>1</v>
      </c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114"/>
      <c r="Q36" s="115">
        <f t="shared" si="76"/>
        <v>1</v>
      </c>
      <c r="R36" s="230" t="s">
        <v>206</v>
      </c>
      <c r="S36" s="315">
        <v>40000</v>
      </c>
      <c r="T36" s="411">
        <v>36000</v>
      </c>
      <c r="U36" s="123"/>
      <c r="V36" s="411"/>
      <c r="W36" s="123"/>
      <c r="X36" s="123"/>
      <c r="Y36" s="123"/>
      <c r="Z36" s="123"/>
      <c r="AA36" s="123"/>
      <c r="AB36" s="123"/>
      <c r="AC36" s="123"/>
      <c r="AD36" s="123"/>
      <c r="AE36" s="123"/>
      <c r="AF36" s="94">
        <f t="shared" si="77"/>
        <v>40000</v>
      </c>
      <c r="AG36" s="95">
        <f t="shared" si="78"/>
        <v>36000</v>
      </c>
      <c r="AH36" s="95">
        <f t="shared" si="79"/>
        <v>0</v>
      </c>
      <c r="AI36" s="95">
        <f t="shared" si="80"/>
        <v>0</v>
      </c>
      <c r="AJ36" s="95">
        <f t="shared" si="81"/>
        <v>0</v>
      </c>
      <c r="AK36" s="95">
        <f t="shared" si="81"/>
        <v>0</v>
      </c>
      <c r="AL36" s="95">
        <f t="shared" si="81"/>
        <v>0</v>
      </c>
      <c r="AM36" s="95">
        <f t="shared" si="81"/>
        <v>0</v>
      </c>
      <c r="AN36" s="95">
        <f t="shared" si="81"/>
        <v>0</v>
      </c>
      <c r="AO36" s="95">
        <f t="shared" si="81"/>
        <v>0</v>
      </c>
      <c r="AP36" s="95">
        <f t="shared" si="81"/>
        <v>0</v>
      </c>
      <c r="AQ36" s="95">
        <f t="shared" si="81"/>
        <v>0</v>
      </c>
      <c r="AR36" s="95">
        <f t="shared" si="81"/>
        <v>0</v>
      </c>
      <c r="AS36" s="96">
        <f t="shared" si="82"/>
        <v>36000</v>
      </c>
      <c r="AT36" s="95"/>
      <c r="AU36" s="95">
        <f t="shared" si="83"/>
        <v>0</v>
      </c>
      <c r="AV36" s="95">
        <f t="shared" si="84"/>
        <v>0</v>
      </c>
      <c r="AW36" s="95">
        <f t="shared" si="85"/>
        <v>0</v>
      </c>
      <c r="AX36" s="95">
        <f t="shared" si="86"/>
        <v>0</v>
      </c>
      <c r="AY36" s="95">
        <f t="shared" si="87"/>
        <v>0</v>
      </c>
      <c r="AZ36" s="95">
        <f t="shared" si="88"/>
        <v>0</v>
      </c>
      <c r="BA36" s="95">
        <f t="shared" si="89"/>
        <v>0</v>
      </c>
      <c r="BB36" s="95">
        <f t="shared" si="90"/>
        <v>0</v>
      </c>
      <c r="BC36" s="95">
        <f t="shared" si="91"/>
        <v>0</v>
      </c>
      <c r="BD36" s="95">
        <f t="shared" si="92"/>
        <v>0</v>
      </c>
      <c r="BE36" s="95">
        <f t="shared" si="92"/>
        <v>0</v>
      </c>
      <c r="BF36" s="97">
        <f t="shared" si="93"/>
        <v>0</v>
      </c>
      <c r="BG36" s="128">
        <f t="shared" si="94"/>
        <v>4000</v>
      </c>
      <c r="BH36" s="129">
        <f t="shared" si="95"/>
        <v>40000</v>
      </c>
      <c r="BI36" s="130">
        <f t="shared" si="96"/>
        <v>4000</v>
      </c>
      <c r="BJ36" s="248">
        <f t="shared" si="97"/>
        <v>1</v>
      </c>
      <c r="BK36" s="257">
        <f>BK35+1</f>
        <v>2</v>
      </c>
      <c r="BL36" s="117"/>
      <c r="BM36" s="117"/>
      <c r="BN36" s="117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</row>
    <row r="37" spans="1:80" s="118" customFormat="1" ht="19.5" customHeight="1" x14ac:dyDescent="0.2">
      <c r="A37" s="111"/>
      <c r="B37" s="221" t="s">
        <v>100</v>
      </c>
      <c r="C37" s="227" t="s">
        <v>109</v>
      </c>
      <c r="D37" s="59">
        <v>1</v>
      </c>
      <c r="E37" s="114">
        <v>1</v>
      </c>
      <c r="F37" s="114"/>
      <c r="G37" s="114"/>
      <c r="H37" s="114"/>
      <c r="I37" s="114"/>
      <c r="J37" s="114"/>
      <c r="K37" s="114"/>
      <c r="L37" s="114"/>
      <c r="M37" s="114"/>
      <c r="N37" s="114"/>
      <c r="O37" s="114"/>
      <c r="P37" s="114"/>
      <c r="Q37" s="115">
        <f t="shared" si="76"/>
        <v>1</v>
      </c>
      <c r="R37" s="230" t="s">
        <v>68</v>
      </c>
      <c r="S37" s="315">
        <v>105000</v>
      </c>
      <c r="T37" s="411">
        <v>85000</v>
      </c>
      <c r="U37" s="123"/>
      <c r="V37" s="411"/>
      <c r="W37" s="123"/>
      <c r="X37" s="123"/>
      <c r="Y37" s="123"/>
      <c r="Z37" s="123"/>
      <c r="AA37" s="123"/>
      <c r="AB37" s="123"/>
      <c r="AC37" s="123"/>
      <c r="AD37" s="123"/>
      <c r="AE37" s="123"/>
      <c r="AF37" s="94">
        <f t="shared" si="77"/>
        <v>105000</v>
      </c>
      <c r="AG37" s="95">
        <f t="shared" si="78"/>
        <v>85000</v>
      </c>
      <c r="AH37" s="95">
        <f t="shared" si="79"/>
        <v>0</v>
      </c>
      <c r="AI37" s="95">
        <f t="shared" si="80"/>
        <v>0</v>
      </c>
      <c r="AJ37" s="95">
        <f t="shared" si="81"/>
        <v>0</v>
      </c>
      <c r="AK37" s="95">
        <f t="shared" si="81"/>
        <v>0</v>
      </c>
      <c r="AL37" s="95">
        <f t="shared" si="81"/>
        <v>0</v>
      </c>
      <c r="AM37" s="95">
        <f t="shared" si="81"/>
        <v>0</v>
      </c>
      <c r="AN37" s="95">
        <f t="shared" si="81"/>
        <v>0</v>
      </c>
      <c r="AO37" s="95">
        <f t="shared" si="81"/>
        <v>0</v>
      </c>
      <c r="AP37" s="95">
        <f t="shared" si="81"/>
        <v>0</v>
      </c>
      <c r="AQ37" s="95">
        <f t="shared" si="81"/>
        <v>0</v>
      </c>
      <c r="AR37" s="95">
        <f t="shared" si="81"/>
        <v>0</v>
      </c>
      <c r="AS37" s="96">
        <f t="shared" si="82"/>
        <v>85000</v>
      </c>
      <c r="AT37" s="95"/>
      <c r="AU37" s="95">
        <f t="shared" si="83"/>
        <v>0</v>
      </c>
      <c r="AV37" s="95">
        <f t="shared" si="84"/>
        <v>0</v>
      </c>
      <c r="AW37" s="95">
        <f t="shared" si="85"/>
        <v>0</v>
      </c>
      <c r="AX37" s="95">
        <f t="shared" si="86"/>
        <v>0</v>
      </c>
      <c r="AY37" s="95">
        <f t="shared" si="87"/>
        <v>0</v>
      </c>
      <c r="AZ37" s="95">
        <f t="shared" si="88"/>
        <v>0</v>
      </c>
      <c r="BA37" s="95">
        <f t="shared" si="89"/>
        <v>0</v>
      </c>
      <c r="BB37" s="95">
        <f t="shared" si="90"/>
        <v>0</v>
      </c>
      <c r="BC37" s="95">
        <f t="shared" si="91"/>
        <v>0</v>
      </c>
      <c r="BD37" s="95">
        <f t="shared" si="92"/>
        <v>0</v>
      </c>
      <c r="BE37" s="95">
        <f t="shared" si="92"/>
        <v>0</v>
      </c>
      <c r="BF37" s="97">
        <f t="shared" si="93"/>
        <v>0</v>
      </c>
      <c r="BG37" s="128">
        <f t="shared" si="94"/>
        <v>20000</v>
      </c>
      <c r="BH37" s="129">
        <f t="shared" si="95"/>
        <v>105000</v>
      </c>
      <c r="BI37" s="130">
        <f t="shared" si="96"/>
        <v>20000</v>
      </c>
      <c r="BJ37" s="248">
        <f t="shared" si="97"/>
        <v>1</v>
      </c>
      <c r="BK37" s="257">
        <f t="shared" ref="BK37:BK47" si="98">BK36+1</f>
        <v>3</v>
      </c>
      <c r="BL37" s="117"/>
      <c r="BM37" s="117"/>
      <c r="BN37" s="117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</row>
    <row r="38" spans="1:80" s="118" customFormat="1" ht="19.5" customHeight="1" x14ac:dyDescent="0.2">
      <c r="A38" s="111"/>
      <c r="B38" s="221" t="s">
        <v>307</v>
      </c>
      <c r="C38" s="227" t="s">
        <v>109</v>
      </c>
      <c r="D38" s="59">
        <v>1</v>
      </c>
      <c r="E38" s="114">
        <v>1</v>
      </c>
      <c r="F38" s="114"/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5">
        <f t="shared" si="76"/>
        <v>1</v>
      </c>
      <c r="R38" s="230" t="s">
        <v>207</v>
      </c>
      <c r="S38" s="315">
        <v>15000</v>
      </c>
      <c r="T38" s="411">
        <v>8000</v>
      </c>
      <c r="U38" s="123"/>
      <c r="V38" s="411"/>
      <c r="W38" s="123"/>
      <c r="X38" s="123"/>
      <c r="Y38" s="123"/>
      <c r="Z38" s="123"/>
      <c r="AA38" s="123"/>
      <c r="AB38" s="123"/>
      <c r="AC38" s="123"/>
      <c r="AD38" s="123"/>
      <c r="AE38" s="123"/>
      <c r="AF38" s="94">
        <f t="shared" si="77"/>
        <v>15000</v>
      </c>
      <c r="AG38" s="95">
        <f t="shared" si="78"/>
        <v>8000</v>
      </c>
      <c r="AH38" s="95">
        <f t="shared" si="79"/>
        <v>0</v>
      </c>
      <c r="AI38" s="95">
        <f t="shared" si="80"/>
        <v>0</v>
      </c>
      <c r="AJ38" s="95">
        <f t="shared" si="81"/>
        <v>0</v>
      </c>
      <c r="AK38" s="95">
        <f t="shared" si="81"/>
        <v>0</v>
      </c>
      <c r="AL38" s="95">
        <f t="shared" si="81"/>
        <v>0</v>
      </c>
      <c r="AM38" s="95">
        <f t="shared" si="81"/>
        <v>0</v>
      </c>
      <c r="AN38" s="95">
        <f t="shared" si="81"/>
        <v>0</v>
      </c>
      <c r="AO38" s="95">
        <f t="shared" si="81"/>
        <v>0</v>
      </c>
      <c r="AP38" s="95">
        <f t="shared" si="81"/>
        <v>0</v>
      </c>
      <c r="AQ38" s="95">
        <f t="shared" si="81"/>
        <v>0</v>
      </c>
      <c r="AR38" s="95">
        <f t="shared" si="81"/>
        <v>0</v>
      </c>
      <c r="AS38" s="96">
        <f t="shared" si="82"/>
        <v>8000</v>
      </c>
      <c r="AT38" s="95"/>
      <c r="AU38" s="95">
        <f t="shared" si="83"/>
        <v>0</v>
      </c>
      <c r="AV38" s="95">
        <f t="shared" si="84"/>
        <v>0</v>
      </c>
      <c r="AW38" s="95">
        <f t="shared" si="85"/>
        <v>0</v>
      </c>
      <c r="AX38" s="95">
        <f t="shared" si="86"/>
        <v>0</v>
      </c>
      <c r="AY38" s="95">
        <f t="shared" si="87"/>
        <v>0</v>
      </c>
      <c r="AZ38" s="95">
        <f t="shared" si="88"/>
        <v>0</v>
      </c>
      <c r="BA38" s="95">
        <f t="shared" si="89"/>
        <v>0</v>
      </c>
      <c r="BB38" s="95">
        <f t="shared" si="90"/>
        <v>0</v>
      </c>
      <c r="BC38" s="95">
        <f t="shared" si="91"/>
        <v>0</v>
      </c>
      <c r="BD38" s="95">
        <f t="shared" si="92"/>
        <v>0</v>
      </c>
      <c r="BE38" s="95">
        <f t="shared" si="92"/>
        <v>0</v>
      </c>
      <c r="BF38" s="97">
        <f t="shared" si="93"/>
        <v>0</v>
      </c>
      <c r="BG38" s="128">
        <f t="shared" si="94"/>
        <v>7000</v>
      </c>
      <c r="BH38" s="129">
        <f t="shared" si="95"/>
        <v>15000</v>
      </c>
      <c r="BI38" s="130">
        <f t="shared" si="96"/>
        <v>7000</v>
      </c>
      <c r="BJ38" s="248">
        <f t="shared" si="97"/>
        <v>1</v>
      </c>
      <c r="BK38" s="257">
        <f t="shared" si="98"/>
        <v>4</v>
      </c>
      <c r="BL38" s="117"/>
      <c r="BM38" s="117"/>
      <c r="BN38" s="117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</row>
    <row r="39" spans="1:80" s="118" customFormat="1" ht="19.5" customHeight="1" x14ac:dyDescent="0.2">
      <c r="A39" s="111"/>
      <c r="B39" s="221" t="s">
        <v>308</v>
      </c>
      <c r="C39" s="227" t="s">
        <v>109</v>
      </c>
      <c r="D39" s="59">
        <v>1</v>
      </c>
      <c r="E39" s="114">
        <v>1</v>
      </c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5">
        <f t="shared" si="76"/>
        <v>1</v>
      </c>
      <c r="R39" s="230" t="s">
        <v>207</v>
      </c>
      <c r="S39" s="315">
        <v>43400</v>
      </c>
      <c r="T39" s="411">
        <v>18500</v>
      </c>
      <c r="U39" s="123"/>
      <c r="V39" s="411"/>
      <c r="W39" s="123"/>
      <c r="X39" s="123"/>
      <c r="Y39" s="123"/>
      <c r="Z39" s="123"/>
      <c r="AA39" s="123"/>
      <c r="AB39" s="123"/>
      <c r="AC39" s="123"/>
      <c r="AD39" s="123"/>
      <c r="AE39" s="123"/>
      <c r="AF39" s="94">
        <f t="shared" si="77"/>
        <v>43400</v>
      </c>
      <c r="AG39" s="95">
        <f t="shared" si="78"/>
        <v>18500</v>
      </c>
      <c r="AH39" s="95">
        <f t="shared" si="79"/>
        <v>0</v>
      </c>
      <c r="AI39" s="95">
        <f t="shared" si="80"/>
        <v>0</v>
      </c>
      <c r="AJ39" s="95">
        <f t="shared" si="81"/>
        <v>0</v>
      </c>
      <c r="AK39" s="95">
        <f t="shared" si="81"/>
        <v>0</v>
      </c>
      <c r="AL39" s="95">
        <f t="shared" si="81"/>
        <v>0</v>
      </c>
      <c r="AM39" s="95">
        <f t="shared" si="81"/>
        <v>0</v>
      </c>
      <c r="AN39" s="95">
        <f t="shared" si="81"/>
        <v>0</v>
      </c>
      <c r="AO39" s="95">
        <f t="shared" si="81"/>
        <v>0</v>
      </c>
      <c r="AP39" s="95">
        <f t="shared" si="81"/>
        <v>0</v>
      </c>
      <c r="AQ39" s="95">
        <f t="shared" si="81"/>
        <v>0</v>
      </c>
      <c r="AR39" s="95">
        <f t="shared" si="81"/>
        <v>0</v>
      </c>
      <c r="AS39" s="96">
        <f t="shared" si="82"/>
        <v>18500</v>
      </c>
      <c r="AT39" s="95"/>
      <c r="AU39" s="95">
        <f t="shared" si="83"/>
        <v>0</v>
      </c>
      <c r="AV39" s="95">
        <f t="shared" si="84"/>
        <v>0</v>
      </c>
      <c r="AW39" s="95">
        <f t="shared" si="85"/>
        <v>0</v>
      </c>
      <c r="AX39" s="95">
        <f t="shared" si="86"/>
        <v>0</v>
      </c>
      <c r="AY39" s="95">
        <f t="shared" si="87"/>
        <v>0</v>
      </c>
      <c r="AZ39" s="95">
        <f t="shared" si="88"/>
        <v>0</v>
      </c>
      <c r="BA39" s="95">
        <f t="shared" si="89"/>
        <v>0</v>
      </c>
      <c r="BB39" s="95">
        <f t="shared" si="90"/>
        <v>0</v>
      </c>
      <c r="BC39" s="95">
        <f t="shared" si="91"/>
        <v>0</v>
      </c>
      <c r="BD39" s="95">
        <f t="shared" si="92"/>
        <v>0</v>
      </c>
      <c r="BE39" s="95">
        <f t="shared" si="92"/>
        <v>0</v>
      </c>
      <c r="BF39" s="97">
        <f t="shared" si="93"/>
        <v>0</v>
      </c>
      <c r="BG39" s="128">
        <f t="shared" si="94"/>
        <v>24900</v>
      </c>
      <c r="BH39" s="129">
        <f t="shared" si="95"/>
        <v>43400</v>
      </c>
      <c r="BI39" s="130">
        <f t="shared" si="96"/>
        <v>24900</v>
      </c>
      <c r="BJ39" s="248">
        <f t="shared" si="97"/>
        <v>1</v>
      </c>
      <c r="BK39" s="257">
        <f t="shared" si="98"/>
        <v>5</v>
      </c>
      <c r="BL39" s="121"/>
      <c r="BM39" s="120"/>
      <c r="BN39" s="120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</row>
    <row r="40" spans="1:80" s="118" customFormat="1" ht="19.5" customHeight="1" x14ac:dyDescent="0.2">
      <c r="A40" s="111"/>
      <c r="B40" s="208" t="s">
        <v>309</v>
      </c>
      <c r="C40" s="227" t="s">
        <v>109</v>
      </c>
      <c r="D40" s="616">
        <v>5</v>
      </c>
      <c r="E40" s="616"/>
      <c r="F40" s="114"/>
      <c r="G40" s="114">
        <v>1</v>
      </c>
      <c r="H40" s="114"/>
      <c r="I40" s="114">
        <v>4</v>
      </c>
      <c r="J40" s="114"/>
      <c r="K40" s="114"/>
      <c r="L40" s="114"/>
      <c r="M40" s="114"/>
      <c r="N40" s="114"/>
      <c r="O40" s="114"/>
      <c r="P40" s="114"/>
      <c r="Q40" s="115">
        <f t="shared" si="76"/>
        <v>5</v>
      </c>
      <c r="R40" s="280" t="s">
        <v>105</v>
      </c>
      <c r="S40" s="315">
        <v>100000</v>
      </c>
      <c r="T40" s="411"/>
      <c r="U40" s="123"/>
      <c r="V40" s="123">
        <v>50000</v>
      </c>
      <c r="W40" s="123"/>
      <c r="X40" s="123">
        <v>50000</v>
      </c>
      <c r="Y40" s="123"/>
      <c r="Z40" s="123"/>
      <c r="AA40" s="123"/>
      <c r="AB40" s="123"/>
      <c r="AC40" s="123"/>
      <c r="AD40" s="123"/>
      <c r="AE40" s="123"/>
      <c r="AF40" s="94">
        <f t="shared" si="77"/>
        <v>500000</v>
      </c>
      <c r="AG40" s="95">
        <f t="shared" si="78"/>
        <v>0</v>
      </c>
      <c r="AH40" s="95">
        <f t="shared" si="79"/>
        <v>0</v>
      </c>
      <c r="AI40" s="95">
        <f t="shared" si="80"/>
        <v>50000</v>
      </c>
      <c r="AJ40" s="95">
        <f t="shared" si="81"/>
        <v>0</v>
      </c>
      <c r="AK40" s="95">
        <f t="shared" si="81"/>
        <v>200000</v>
      </c>
      <c r="AL40" s="95">
        <f t="shared" si="81"/>
        <v>0</v>
      </c>
      <c r="AM40" s="95">
        <f t="shared" si="81"/>
        <v>0</v>
      </c>
      <c r="AN40" s="95">
        <f t="shared" si="81"/>
        <v>0</v>
      </c>
      <c r="AO40" s="95">
        <f t="shared" si="81"/>
        <v>0</v>
      </c>
      <c r="AP40" s="95">
        <f t="shared" si="81"/>
        <v>0</v>
      </c>
      <c r="AQ40" s="95">
        <f t="shared" si="81"/>
        <v>0</v>
      </c>
      <c r="AR40" s="95">
        <f t="shared" si="81"/>
        <v>0</v>
      </c>
      <c r="AS40" s="96">
        <f t="shared" si="82"/>
        <v>250000</v>
      </c>
      <c r="AT40" s="95">
        <f t="shared" ref="AT40" si="99">SUM(AG40*14%)</f>
        <v>0</v>
      </c>
      <c r="AU40" s="95">
        <f t="shared" si="83"/>
        <v>0</v>
      </c>
      <c r="AV40" s="95"/>
      <c r="AW40" s="95">
        <f t="shared" si="85"/>
        <v>0</v>
      </c>
      <c r="AX40" s="95"/>
      <c r="AY40" s="95">
        <f t="shared" si="87"/>
        <v>0</v>
      </c>
      <c r="AZ40" s="95">
        <f t="shared" si="88"/>
        <v>0</v>
      </c>
      <c r="BA40" s="95">
        <f t="shared" si="89"/>
        <v>0</v>
      </c>
      <c r="BB40" s="95">
        <f t="shared" si="90"/>
        <v>0</v>
      </c>
      <c r="BC40" s="95">
        <f t="shared" si="91"/>
        <v>0</v>
      </c>
      <c r="BD40" s="95">
        <f t="shared" si="92"/>
        <v>0</v>
      </c>
      <c r="BE40" s="95">
        <f t="shared" si="92"/>
        <v>0</v>
      </c>
      <c r="BF40" s="97">
        <f t="shared" si="93"/>
        <v>0</v>
      </c>
      <c r="BG40" s="128">
        <f t="shared" si="94"/>
        <v>250000</v>
      </c>
      <c r="BH40" s="129">
        <f t="shared" si="95"/>
        <v>500000</v>
      </c>
      <c r="BI40" s="130">
        <f t="shared" si="96"/>
        <v>250000</v>
      </c>
      <c r="BJ40" s="248">
        <f t="shared" si="97"/>
        <v>1</v>
      </c>
      <c r="BK40" s="257">
        <f t="shared" si="98"/>
        <v>6</v>
      </c>
      <c r="BL40" s="117"/>
      <c r="BM40" s="117"/>
      <c r="BN40" s="117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</row>
    <row r="41" spans="1:80" s="118" customFormat="1" ht="19.5" customHeight="1" x14ac:dyDescent="0.2">
      <c r="A41" s="111"/>
      <c r="B41" s="219" t="s">
        <v>310</v>
      </c>
      <c r="C41" s="228"/>
      <c r="D41" s="228"/>
      <c r="E41" s="220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5"/>
      <c r="R41" s="280"/>
      <c r="S41" s="315"/>
      <c r="T41" s="411"/>
      <c r="U41" s="123"/>
      <c r="V41" s="123"/>
      <c r="W41" s="123"/>
      <c r="X41" s="123"/>
      <c r="Y41" s="123"/>
      <c r="Z41" s="123"/>
      <c r="AA41" s="123"/>
      <c r="AB41" s="123"/>
      <c r="AC41" s="123"/>
      <c r="AD41" s="123"/>
      <c r="AE41" s="123"/>
      <c r="AF41" s="124">
        <f>SUM(S41*E41)</f>
        <v>0</v>
      </c>
      <c r="AG41" s="125">
        <f t="shared" si="78"/>
        <v>0</v>
      </c>
      <c r="AH41" s="125">
        <f t="shared" si="79"/>
        <v>0</v>
      </c>
      <c r="AI41" s="125">
        <f t="shared" si="80"/>
        <v>0</v>
      </c>
      <c r="AJ41" s="125">
        <f t="shared" si="81"/>
        <v>0</v>
      </c>
      <c r="AK41" s="125">
        <f t="shared" si="81"/>
        <v>0</v>
      </c>
      <c r="AL41" s="125">
        <f t="shared" si="81"/>
        <v>0</v>
      </c>
      <c r="AM41" s="125">
        <f t="shared" si="81"/>
        <v>0</v>
      </c>
      <c r="AN41" s="125">
        <f t="shared" si="81"/>
        <v>0</v>
      </c>
      <c r="AO41" s="125">
        <f t="shared" si="81"/>
        <v>0</v>
      </c>
      <c r="AP41" s="125">
        <f t="shared" si="81"/>
        <v>0</v>
      </c>
      <c r="AQ41" s="125">
        <f t="shared" si="81"/>
        <v>0</v>
      </c>
      <c r="AR41" s="125">
        <f t="shared" si="81"/>
        <v>0</v>
      </c>
      <c r="AS41" s="126">
        <f t="shared" ref="AS41:AS44" si="100">SUM(AG41:AR41)</f>
        <v>0</v>
      </c>
      <c r="AT41" s="125">
        <f t="shared" ref="AT41:AT45" si="101">AG41*R41</f>
        <v>0</v>
      </c>
      <c r="AU41" s="125">
        <f t="shared" ref="AU41:AU45" si="102">AH41*S41</f>
        <v>0</v>
      </c>
      <c r="AV41" s="125">
        <f t="shared" ref="AV41:AV45" si="103">AI41*T41</f>
        <v>0</v>
      </c>
      <c r="AW41" s="125">
        <f t="shared" ref="AW41" si="104">AJ41*U41</f>
        <v>0</v>
      </c>
      <c r="AX41" s="125">
        <f t="shared" ref="AX41" si="105">AK41*V41</f>
        <v>0</v>
      </c>
      <c r="AY41" s="125">
        <f t="shared" ref="AY41" si="106">AL41*W41</f>
        <v>0</v>
      </c>
      <c r="AZ41" s="125">
        <f t="shared" ref="AZ41" si="107">AM41*X41</f>
        <v>0</v>
      </c>
      <c r="BA41" s="125">
        <f t="shared" ref="BA41" si="108">AN41*Y41</f>
        <v>0</v>
      </c>
      <c r="BB41" s="125">
        <f t="shared" ref="BB41" si="109">AO41*Z41</f>
        <v>0</v>
      </c>
      <c r="BC41" s="125">
        <f t="shared" ref="BC41" si="110">AP41*AA41</f>
        <v>0</v>
      </c>
      <c r="BD41" s="125">
        <f t="shared" ref="BD41:BE41" si="111">AQ41*AB41</f>
        <v>0</v>
      </c>
      <c r="BE41" s="125">
        <f t="shared" si="111"/>
        <v>0</v>
      </c>
      <c r="BF41" s="127">
        <f>AS41*4%</f>
        <v>0</v>
      </c>
      <c r="BG41" s="128">
        <f t="shared" si="94"/>
        <v>0</v>
      </c>
      <c r="BH41" s="129">
        <f t="shared" si="95"/>
        <v>0</v>
      </c>
      <c r="BI41" s="130">
        <f t="shared" si="96"/>
        <v>0</v>
      </c>
      <c r="BJ41" s="248"/>
      <c r="BK41" s="257"/>
      <c r="BL41" s="117"/>
      <c r="BM41" s="117"/>
      <c r="BN41" s="117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</row>
    <row r="42" spans="1:80" s="118" customFormat="1" ht="19.5" customHeight="1" x14ac:dyDescent="0.2">
      <c r="A42" s="111"/>
      <c r="B42" s="208" t="s">
        <v>311</v>
      </c>
      <c r="C42" s="227" t="s">
        <v>109</v>
      </c>
      <c r="D42" s="616">
        <v>30</v>
      </c>
      <c r="E42" s="225"/>
      <c r="F42" s="114"/>
      <c r="G42" s="114">
        <v>30</v>
      </c>
      <c r="H42" s="114"/>
      <c r="I42" s="114"/>
      <c r="J42" s="114"/>
      <c r="K42" s="114"/>
      <c r="L42" s="114"/>
      <c r="M42" s="114"/>
      <c r="N42" s="114"/>
      <c r="O42" s="114"/>
      <c r="P42" s="114"/>
      <c r="Q42" s="115">
        <f>SUM(E42:P42)</f>
        <v>30</v>
      </c>
      <c r="R42" s="232" t="s">
        <v>97</v>
      </c>
      <c r="S42" s="308">
        <v>24200</v>
      </c>
      <c r="T42" s="411"/>
      <c r="U42" s="123"/>
      <c r="V42" s="123">
        <v>22000</v>
      </c>
      <c r="W42" s="123"/>
      <c r="X42" s="123"/>
      <c r="Y42" s="123"/>
      <c r="Z42" s="123"/>
      <c r="AA42" s="123"/>
      <c r="AB42" s="123"/>
      <c r="AC42" s="123"/>
      <c r="AD42" s="123"/>
      <c r="AE42" s="123"/>
      <c r="AF42" s="94">
        <f t="shared" ref="AF42:AF44" si="112">SUM(Q42*S42)</f>
        <v>726000</v>
      </c>
      <c r="AG42" s="95">
        <f t="shared" si="78"/>
        <v>0</v>
      </c>
      <c r="AH42" s="95">
        <f t="shared" si="79"/>
        <v>0</v>
      </c>
      <c r="AI42" s="95">
        <f t="shared" si="80"/>
        <v>660000</v>
      </c>
      <c r="AJ42" s="95">
        <f t="shared" si="81"/>
        <v>0</v>
      </c>
      <c r="AK42" s="95">
        <f t="shared" si="81"/>
        <v>0</v>
      </c>
      <c r="AL42" s="95">
        <f t="shared" si="81"/>
        <v>0</v>
      </c>
      <c r="AM42" s="95">
        <f t="shared" si="81"/>
        <v>0</v>
      </c>
      <c r="AN42" s="95">
        <f t="shared" si="81"/>
        <v>0</v>
      </c>
      <c r="AO42" s="95">
        <f t="shared" si="81"/>
        <v>0</v>
      </c>
      <c r="AP42" s="95">
        <f t="shared" si="81"/>
        <v>0</v>
      </c>
      <c r="AQ42" s="95">
        <f t="shared" si="81"/>
        <v>0</v>
      </c>
      <c r="AR42" s="95">
        <f t="shared" si="81"/>
        <v>0</v>
      </c>
      <c r="AS42" s="96">
        <f t="shared" si="100"/>
        <v>660000</v>
      </c>
      <c r="AT42" s="95">
        <f t="shared" ref="AT42:AT44" si="113">SUM(AG42*14%)</f>
        <v>0</v>
      </c>
      <c r="AU42" s="95">
        <f t="shared" ref="AU42:AU44" si="114">SUM(AH42*14%)</f>
        <v>0</v>
      </c>
      <c r="AV42" s="95">
        <f>SUM(AI42*3%)</f>
        <v>19800</v>
      </c>
      <c r="AW42" s="95">
        <f t="shared" ref="AW42:AW44" si="115">SUM(AJ42*14%)</f>
        <v>0</v>
      </c>
      <c r="AX42" s="95">
        <f t="shared" ref="AX42:AX44" si="116">SUM(AK42*14%)</f>
        <v>0</v>
      </c>
      <c r="AY42" s="95">
        <f t="shared" ref="AY42:AY44" si="117">SUM(AL42*14%)</f>
        <v>0</v>
      </c>
      <c r="AZ42" s="95">
        <f t="shared" ref="AZ42:AZ44" si="118">SUM(AM42*14%)</f>
        <v>0</v>
      </c>
      <c r="BA42" s="95">
        <f t="shared" ref="BA42:BA44" si="119">SUM(AN42*14%)</f>
        <v>0</v>
      </c>
      <c r="BB42" s="95">
        <f t="shared" ref="BB42:BB44" si="120">SUM(AO42*14%)</f>
        <v>0</v>
      </c>
      <c r="BC42" s="95">
        <f t="shared" ref="BC42:BC44" si="121">SUM(AP42*14%)</f>
        <v>0</v>
      </c>
      <c r="BD42" s="95">
        <f t="shared" ref="BD42:BE44" si="122">SUM(AQ42*14%)</f>
        <v>0</v>
      </c>
      <c r="BE42" s="95">
        <f t="shared" si="122"/>
        <v>0</v>
      </c>
      <c r="BF42" s="97">
        <f>SUM(AT42:BE42)</f>
        <v>19800</v>
      </c>
      <c r="BG42" s="128">
        <f t="shared" si="94"/>
        <v>46200</v>
      </c>
      <c r="BH42" s="129">
        <f t="shared" si="95"/>
        <v>726000</v>
      </c>
      <c r="BI42" s="130">
        <f t="shared" si="96"/>
        <v>46200</v>
      </c>
      <c r="BJ42" s="248">
        <f>SUM(Q42/D42)</f>
        <v>1</v>
      </c>
      <c r="BK42" s="257">
        <v>7</v>
      </c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</row>
    <row r="43" spans="1:80" s="118" customFormat="1" ht="19.5" customHeight="1" x14ac:dyDescent="0.2">
      <c r="A43" s="111"/>
      <c r="B43" s="208" t="s">
        <v>312</v>
      </c>
      <c r="C43" s="227" t="s">
        <v>109</v>
      </c>
      <c r="D43" s="616">
        <v>30</v>
      </c>
      <c r="E43" s="225"/>
      <c r="F43" s="114"/>
      <c r="G43" s="114">
        <v>30</v>
      </c>
      <c r="H43" s="114"/>
      <c r="I43" s="114"/>
      <c r="J43" s="114"/>
      <c r="K43" s="114"/>
      <c r="L43" s="114"/>
      <c r="M43" s="114"/>
      <c r="N43" s="114"/>
      <c r="O43" s="114"/>
      <c r="P43" s="114"/>
      <c r="Q43" s="115">
        <f>SUM(E43:P43)</f>
        <v>30</v>
      </c>
      <c r="R43" s="232" t="s">
        <v>71</v>
      </c>
      <c r="S43" s="308">
        <v>8800</v>
      </c>
      <c r="T43" s="411"/>
      <c r="U43" s="123"/>
      <c r="V43" s="123">
        <v>8000</v>
      </c>
      <c r="W43" s="123"/>
      <c r="X43" s="123"/>
      <c r="Y43" s="123"/>
      <c r="Z43" s="123"/>
      <c r="AA43" s="123"/>
      <c r="AB43" s="123"/>
      <c r="AC43" s="123"/>
      <c r="AD43" s="123"/>
      <c r="AE43" s="123"/>
      <c r="AF43" s="94">
        <f t="shared" si="112"/>
        <v>264000</v>
      </c>
      <c r="AG43" s="95">
        <f t="shared" si="78"/>
        <v>0</v>
      </c>
      <c r="AH43" s="95">
        <f t="shared" si="79"/>
        <v>0</v>
      </c>
      <c r="AI43" s="95">
        <f t="shared" si="80"/>
        <v>240000</v>
      </c>
      <c r="AJ43" s="95">
        <f t="shared" si="81"/>
        <v>0</v>
      </c>
      <c r="AK43" s="95">
        <f t="shared" si="81"/>
        <v>0</v>
      </c>
      <c r="AL43" s="95">
        <f t="shared" si="81"/>
        <v>0</v>
      </c>
      <c r="AM43" s="95">
        <f t="shared" si="81"/>
        <v>0</v>
      </c>
      <c r="AN43" s="95">
        <f t="shared" si="81"/>
        <v>0</v>
      </c>
      <c r="AO43" s="95">
        <f t="shared" si="81"/>
        <v>0</v>
      </c>
      <c r="AP43" s="95">
        <f t="shared" si="81"/>
        <v>0</v>
      </c>
      <c r="AQ43" s="95">
        <f t="shared" si="81"/>
        <v>0</v>
      </c>
      <c r="AR43" s="95">
        <f t="shared" si="81"/>
        <v>0</v>
      </c>
      <c r="AS43" s="96">
        <f t="shared" si="100"/>
        <v>240000</v>
      </c>
      <c r="AT43" s="95">
        <f t="shared" si="113"/>
        <v>0</v>
      </c>
      <c r="AU43" s="95">
        <f t="shared" si="114"/>
        <v>0</v>
      </c>
      <c r="AV43" s="95">
        <f>SUM(AI43*3%)</f>
        <v>7200</v>
      </c>
      <c r="AW43" s="95">
        <f t="shared" si="115"/>
        <v>0</v>
      </c>
      <c r="AX43" s="95">
        <f t="shared" si="116"/>
        <v>0</v>
      </c>
      <c r="AY43" s="95">
        <f t="shared" si="117"/>
        <v>0</v>
      </c>
      <c r="AZ43" s="95">
        <f t="shared" si="118"/>
        <v>0</v>
      </c>
      <c r="BA43" s="95">
        <f t="shared" si="119"/>
        <v>0</v>
      </c>
      <c r="BB43" s="95">
        <f t="shared" si="120"/>
        <v>0</v>
      </c>
      <c r="BC43" s="95">
        <f t="shared" si="121"/>
        <v>0</v>
      </c>
      <c r="BD43" s="95">
        <f t="shared" si="122"/>
        <v>0</v>
      </c>
      <c r="BE43" s="95">
        <f t="shared" si="122"/>
        <v>0</v>
      </c>
      <c r="BF43" s="97">
        <f>SUM(AT43:BE43)</f>
        <v>7200</v>
      </c>
      <c r="BG43" s="128">
        <f t="shared" si="94"/>
        <v>16800</v>
      </c>
      <c r="BH43" s="129">
        <f t="shared" si="95"/>
        <v>264000</v>
      </c>
      <c r="BI43" s="130">
        <f t="shared" si="96"/>
        <v>16800</v>
      </c>
      <c r="BJ43" s="248">
        <f>SUM(Q43/D43)</f>
        <v>1</v>
      </c>
      <c r="BK43" s="257">
        <f t="shared" si="98"/>
        <v>8</v>
      </c>
      <c r="BL43" s="121"/>
      <c r="BM43" s="120"/>
      <c r="BN43" s="120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</row>
    <row r="44" spans="1:80" s="118" customFormat="1" ht="19.5" customHeight="1" x14ac:dyDescent="0.2">
      <c r="A44" s="111"/>
      <c r="B44" s="208" t="s">
        <v>313</v>
      </c>
      <c r="C44" s="227" t="s">
        <v>109</v>
      </c>
      <c r="D44" s="616">
        <v>22</v>
      </c>
      <c r="E44" s="225"/>
      <c r="F44" s="114"/>
      <c r="G44" s="114">
        <v>22</v>
      </c>
      <c r="H44" s="114"/>
      <c r="I44" s="114"/>
      <c r="J44" s="114"/>
      <c r="K44" s="114"/>
      <c r="L44" s="114"/>
      <c r="M44" s="114"/>
      <c r="N44" s="114"/>
      <c r="O44" s="114"/>
      <c r="P44" s="114"/>
      <c r="Q44" s="115">
        <f>SUM(E44:P44)</f>
        <v>22</v>
      </c>
      <c r="R44" s="55" t="s">
        <v>8</v>
      </c>
      <c r="S44" s="308">
        <v>400000</v>
      </c>
      <c r="T44" s="411"/>
      <c r="U44" s="123"/>
      <c r="V44" s="123">
        <v>350000</v>
      </c>
      <c r="W44" s="123"/>
      <c r="X44" s="123"/>
      <c r="Y44" s="123"/>
      <c r="Z44" s="123"/>
      <c r="AA44" s="123"/>
      <c r="AB44" s="123"/>
      <c r="AC44" s="123"/>
      <c r="AD44" s="123"/>
      <c r="AE44" s="123"/>
      <c r="AF44" s="94">
        <f t="shared" si="112"/>
        <v>8800000</v>
      </c>
      <c r="AG44" s="95">
        <f t="shared" si="78"/>
        <v>0</v>
      </c>
      <c r="AH44" s="95">
        <f t="shared" si="79"/>
        <v>0</v>
      </c>
      <c r="AI44" s="95">
        <f t="shared" si="80"/>
        <v>7700000</v>
      </c>
      <c r="AJ44" s="95">
        <f t="shared" si="81"/>
        <v>0</v>
      </c>
      <c r="AK44" s="95">
        <f t="shared" si="81"/>
        <v>0</v>
      </c>
      <c r="AL44" s="95">
        <f t="shared" si="81"/>
        <v>0</v>
      </c>
      <c r="AM44" s="95">
        <f t="shared" si="81"/>
        <v>0</v>
      </c>
      <c r="AN44" s="95">
        <f t="shared" si="81"/>
        <v>0</v>
      </c>
      <c r="AO44" s="95">
        <f t="shared" si="81"/>
        <v>0</v>
      </c>
      <c r="AP44" s="95">
        <f t="shared" si="81"/>
        <v>0</v>
      </c>
      <c r="AQ44" s="95">
        <f t="shared" si="81"/>
        <v>0</v>
      </c>
      <c r="AR44" s="95">
        <f t="shared" si="81"/>
        <v>0</v>
      </c>
      <c r="AS44" s="96">
        <f t="shared" si="100"/>
        <v>7700000</v>
      </c>
      <c r="AT44" s="95">
        <f t="shared" si="113"/>
        <v>0</v>
      </c>
      <c r="AU44" s="95">
        <f t="shared" si="114"/>
        <v>0</v>
      </c>
      <c r="AV44" s="95">
        <f t="shared" ref="AV44" si="123">SUM(AI44*14%)</f>
        <v>1078000</v>
      </c>
      <c r="AW44" s="95">
        <f t="shared" si="115"/>
        <v>0</v>
      </c>
      <c r="AX44" s="95">
        <f t="shared" si="116"/>
        <v>0</v>
      </c>
      <c r="AY44" s="95">
        <f t="shared" si="117"/>
        <v>0</v>
      </c>
      <c r="AZ44" s="95">
        <f t="shared" si="118"/>
        <v>0</v>
      </c>
      <c r="BA44" s="95">
        <f t="shared" si="119"/>
        <v>0</v>
      </c>
      <c r="BB44" s="95">
        <f t="shared" si="120"/>
        <v>0</v>
      </c>
      <c r="BC44" s="95">
        <f t="shared" si="121"/>
        <v>0</v>
      </c>
      <c r="BD44" s="95">
        <f t="shared" si="122"/>
        <v>0</v>
      </c>
      <c r="BE44" s="95">
        <f t="shared" si="122"/>
        <v>0</v>
      </c>
      <c r="BF44" s="97">
        <f>SUM(AT44:BE44)</f>
        <v>1078000</v>
      </c>
      <c r="BG44" s="128">
        <f t="shared" si="94"/>
        <v>22000</v>
      </c>
      <c r="BH44" s="129">
        <f t="shared" si="95"/>
        <v>8800000</v>
      </c>
      <c r="BI44" s="130">
        <f t="shared" si="96"/>
        <v>22000</v>
      </c>
      <c r="BJ44" s="248">
        <f>SUM(Q44/D44)</f>
        <v>1</v>
      </c>
      <c r="BK44" s="257">
        <f t="shared" si="98"/>
        <v>9</v>
      </c>
      <c r="BL44" s="121"/>
      <c r="BM44" s="120"/>
      <c r="BN44" s="120"/>
      <c r="BO44" s="117"/>
      <c r="BP44" s="117"/>
      <c r="BQ44" s="117"/>
      <c r="BR44" s="117"/>
      <c r="BS44" s="117"/>
      <c r="BT44" s="117"/>
      <c r="BU44" s="117"/>
      <c r="BV44" s="117"/>
      <c r="BW44" s="117"/>
      <c r="BX44" s="117"/>
      <c r="BY44" s="117"/>
      <c r="BZ44" s="117"/>
      <c r="CA44" s="117"/>
      <c r="CB44" s="117"/>
    </row>
    <row r="45" spans="1:80" s="118" customFormat="1" ht="19.5" customHeight="1" x14ac:dyDescent="0.2">
      <c r="A45" s="111"/>
      <c r="B45" s="222" t="s">
        <v>314</v>
      </c>
      <c r="C45" s="227"/>
      <c r="D45" s="229"/>
      <c r="E45" s="223"/>
      <c r="F45" s="114"/>
      <c r="G45" s="114"/>
      <c r="H45" s="114"/>
      <c r="I45" s="114"/>
      <c r="J45" s="114"/>
      <c r="K45" s="114"/>
      <c r="L45" s="114"/>
      <c r="M45" s="114"/>
      <c r="N45" s="114"/>
      <c r="O45" s="114"/>
      <c r="P45" s="114"/>
      <c r="Q45" s="115"/>
      <c r="R45" s="282"/>
      <c r="S45" s="315"/>
      <c r="T45" s="405"/>
      <c r="U45" s="123"/>
      <c r="V45" s="123"/>
      <c r="W45" s="123"/>
      <c r="X45" s="123"/>
      <c r="Y45" s="123"/>
      <c r="Z45" s="123"/>
      <c r="AA45" s="123"/>
      <c r="AB45" s="123"/>
      <c r="AC45" s="123"/>
      <c r="AD45" s="123"/>
      <c r="AE45" s="123"/>
      <c r="AF45" s="124">
        <f>SUM(S45*E45)</f>
        <v>0</v>
      </c>
      <c r="AG45" s="125">
        <f t="shared" si="78"/>
        <v>0</v>
      </c>
      <c r="AH45" s="125">
        <f t="shared" si="79"/>
        <v>0</v>
      </c>
      <c r="AI45" s="125">
        <f t="shared" si="80"/>
        <v>0</v>
      </c>
      <c r="AJ45" s="125">
        <f t="shared" si="81"/>
        <v>0</v>
      </c>
      <c r="AK45" s="125">
        <f t="shared" si="81"/>
        <v>0</v>
      </c>
      <c r="AL45" s="125">
        <f t="shared" si="81"/>
        <v>0</v>
      </c>
      <c r="AM45" s="125">
        <f t="shared" si="81"/>
        <v>0</v>
      </c>
      <c r="AN45" s="125">
        <f t="shared" si="81"/>
        <v>0</v>
      </c>
      <c r="AO45" s="125">
        <f t="shared" si="81"/>
        <v>0</v>
      </c>
      <c r="AP45" s="125">
        <f t="shared" si="81"/>
        <v>0</v>
      </c>
      <c r="AQ45" s="125">
        <f t="shared" si="81"/>
        <v>0</v>
      </c>
      <c r="AR45" s="125">
        <f t="shared" si="81"/>
        <v>0</v>
      </c>
      <c r="AS45" s="126">
        <f t="shared" ref="AS45:AS47" si="124">SUM(AG45:AR45)</f>
        <v>0</v>
      </c>
      <c r="AT45" s="125">
        <f t="shared" si="101"/>
        <v>0</v>
      </c>
      <c r="AU45" s="125">
        <f t="shared" si="102"/>
        <v>0</v>
      </c>
      <c r="AV45" s="125">
        <f t="shared" si="103"/>
        <v>0</v>
      </c>
      <c r="AW45" s="125">
        <f t="shared" ref="AW45" si="125">AJ45*U45</f>
        <v>0</v>
      </c>
      <c r="AX45" s="125">
        <f t="shared" ref="AX45" si="126">AK45*V45</f>
        <v>0</v>
      </c>
      <c r="AY45" s="125">
        <f t="shared" ref="AY45" si="127">AL45*W45</f>
        <v>0</v>
      </c>
      <c r="AZ45" s="125">
        <f t="shared" ref="AZ45" si="128">AM45*X45</f>
        <v>0</v>
      </c>
      <c r="BA45" s="125">
        <f t="shared" ref="BA45" si="129">AN45*Y45</f>
        <v>0</v>
      </c>
      <c r="BB45" s="125">
        <f t="shared" ref="BB45" si="130">AO45*Z45</f>
        <v>0</v>
      </c>
      <c r="BC45" s="125">
        <f t="shared" ref="BC45" si="131">AP45*AA45</f>
        <v>0</v>
      </c>
      <c r="BD45" s="125">
        <f t="shared" ref="BD45:BE45" si="132">AQ45*AB45</f>
        <v>0</v>
      </c>
      <c r="BE45" s="125">
        <f t="shared" si="132"/>
        <v>0</v>
      </c>
      <c r="BF45" s="127">
        <f>AS45*4%</f>
        <v>0</v>
      </c>
      <c r="BG45" s="128">
        <f t="shared" si="94"/>
        <v>0</v>
      </c>
      <c r="BH45" s="129">
        <f t="shared" si="95"/>
        <v>0</v>
      </c>
      <c r="BI45" s="130">
        <f t="shared" si="96"/>
        <v>0</v>
      </c>
      <c r="BJ45" s="248"/>
      <c r="BK45" s="257"/>
      <c r="BL45" s="121"/>
      <c r="BM45" s="120"/>
      <c r="BN45" s="120"/>
      <c r="BO45" s="117"/>
      <c r="BP45" s="117"/>
      <c r="BQ45" s="117"/>
      <c r="BR45" s="117"/>
      <c r="BS45" s="117"/>
      <c r="BT45" s="117"/>
      <c r="BU45" s="117"/>
      <c r="BV45" s="117"/>
      <c r="BW45" s="117"/>
      <c r="BX45" s="117"/>
      <c r="BY45" s="117"/>
      <c r="BZ45" s="117"/>
      <c r="CA45" s="117"/>
      <c r="CB45" s="117"/>
    </row>
    <row r="46" spans="1:80" s="118" customFormat="1" ht="19.5" customHeight="1" x14ac:dyDescent="0.2">
      <c r="A46" s="111"/>
      <c r="B46" s="224" t="s">
        <v>315</v>
      </c>
      <c r="C46" s="226" t="s">
        <v>109</v>
      </c>
      <c r="D46" s="55">
        <v>4</v>
      </c>
      <c r="E46" s="113"/>
      <c r="F46" s="114">
        <v>4</v>
      </c>
      <c r="G46" s="114"/>
      <c r="H46" s="114"/>
      <c r="I46" s="114"/>
      <c r="J46" s="114"/>
      <c r="K46" s="114"/>
      <c r="L46" s="114"/>
      <c r="M46" s="114"/>
      <c r="N46" s="114"/>
      <c r="O46" s="114"/>
      <c r="P46" s="114"/>
      <c r="Q46" s="115">
        <f>SUM(E46:P46)</f>
        <v>4</v>
      </c>
      <c r="R46" s="118" t="s">
        <v>3</v>
      </c>
      <c r="S46" s="391">
        <v>17500</v>
      </c>
      <c r="T46" s="406"/>
      <c r="U46" s="123">
        <v>16000</v>
      </c>
      <c r="V46" s="123"/>
      <c r="W46" s="123"/>
      <c r="X46" s="123"/>
      <c r="Y46" s="123"/>
      <c r="Z46" s="123"/>
      <c r="AA46" s="123"/>
      <c r="AB46" s="123"/>
      <c r="AC46" s="123"/>
      <c r="AD46" s="123"/>
      <c r="AE46" s="123"/>
      <c r="AF46" s="94">
        <f t="shared" ref="AF46:AF47" si="133">SUM(Q46*S46)</f>
        <v>70000</v>
      </c>
      <c r="AG46" s="95">
        <f t="shared" si="78"/>
        <v>0</v>
      </c>
      <c r="AH46" s="95">
        <f t="shared" si="79"/>
        <v>64000</v>
      </c>
      <c r="AI46" s="95">
        <f t="shared" si="80"/>
        <v>0</v>
      </c>
      <c r="AJ46" s="95">
        <f t="shared" si="81"/>
        <v>0</v>
      </c>
      <c r="AK46" s="95">
        <f t="shared" si="81"/>
        <v>0</v>
      </c>
      <c r="AL46" s="95">
        <f t="shared" si="81"/>
        <v>0</v>
      </c>
      <c r="AM46" s="95">
        <f t="shared" si="81"/>
        <v>0</v>
      </c>
      <c r="AN46" s="95">
        <f t="shared" si="81"/>
        <v>0</v>
      </c>
      <c r="AO46" s="95">
        <f t="shared" si="81"/>
        <v>0</v>
      </c>
      <c r="AP46" s="95">
        <f t="shared" si="81"/>
        <v>0</v>
      </c>
      <c r="AQ46" s="95">
        <f t="shared" si="81"/>
        <v>0</v>
      </c>
      <c r="AR46" s="95">
        <f t="shared" si="81"/>
        <v>0</v>
      </c>
      <c r="AS46" s="96">
        <f t="shared" si="124"/>
        <v>64000</v>
      </c>
      <c r="AT46" s="95">
        <f t="shared" ref="AT46:AT47" si="134">SUM(AG46*14%)</f>
        <v>0</v>
      </c>
      <c r="AU46" s="95"/>
      <c r="AV46" s="95">
        <f t="shared" ref="AV46" si="135">SUM(AI46*14%)</f>
        <v>0</v>
      </c>
      <c r="AW46" s="95">
        <f t="shared" ref="AW46" si="136">SUM(AJ46*14%)</f>
        <v>0</v>
      </c>
      <c r="AX46" s="95">
        <f t="shared" ref="AX46" si="137">SUM(AK46*14%)</f>
        <v>0</v>
      </c>
      <c r="AY46" s="95">
        <f t="shared" ref="AY46" si="138">SUM(AL46*14%)</f>
        <v>0</v>
      </c>
      <c r="AZ46" s="95">
        <f t="shared" ref="AZ46" si="139">SUM(AM46*14%)</f>
        <v>0</v>
      </c>
      <c r="BA46" s="95">
        <f t="shared" ref="BA46" si="140">SUM(AN46*14%)</f>
        <v>0</v>
      </c>
      <c r="BB46" s="95">
        <f t="shared" ref="BB46:BB47" si="141">SUM(AO46*14%)</f>
        <v>0</v>
      </c>
      <c r="BC46" s="95">
        <f t="shared" ref="BC46:BC47" si="142">SUM(AP46*14%)</f>
        <v>0</v>
      </c>
      <c r="BD46" s="95">
        <f t="shared" ref="BD46:BE47" si="143">SUM(AQ46*14%)</f>
        <v>0</v>
      </c>
      <c r="BE46" s="95">
        <f t="shared" si="143"/>
        <v>0</v>
      </c>
      <c r="BF46" s="97">
        <f>SUM(AT46:BE46)</f>
        <v>0</v>
      </c>
      <c r="BG46" s="128">
        <f t="shared" si="94"/>
        <v>6000</v>
      </c>
      <c r="BH46" s="129">
        <f>SUM(S46*D46)</f>
        <v>70000</v>
      </c>
      <c r="BI46" s="130">
        <f t="shared" si="96"/>
        <v>6000</v>
      </c>
      <c r="BJ46" s="248">
        <f>SUM(Q46/D46)</f>
        <v>1</v>
      </c>
      <c r="BK46" s="257">
        <v>10</v>
      </c>
      <c r="BL46" s="121"/>
      <c r="BM46" s="120"/>
      <c r="BN46" s="120"/>
      <c r="BO46" s="117"/>
      <c r="BP46" s="117"/>
      <c r="BQ46" s="117"/>
      <c r="BR46" s="117"/>
      <c r="BS46" s="117"/>
      <c r="BT46" s="117"/>
      <c r="BU46" s="117"/>
      <c r="BV46" s="117"/>
      <c r="BW46" s="117"/>
      <c r="BX46" s="117"/>
      <c r="BY46" s="117"/>
      <c r="BZ46" s="117"/>
      <c r="CA46" s="117"/>
      <c r="CB46" s="117"/>
    </row>
    <row r="47" spans="1:80" s="118" customFormat="1" ht="19.5" customHeight="1" thickBot="1" x14ac:dyDescent="0.25">
      <c r="A47" s="111"/>
      <c r="B47" s="224" t="s">
        <v>316</v>
      </c>
      <c r="C47" s="112" t="s">
        <v>109</v>
      </c>
      <c r="D47" s="55">
        <v>12</v>
      </c>
      <c r="E47" s="113"/>
      <c r="F47" s="114">
        <v>2</v>
      </c>
      <c r="G47" s="114"/>
      <c r="H47" s="114">
        <v>2</v>
      </c>
      <c r="I47" s="114">
        <v>2</v>
      </c>
      <c r="J47" s="114">
        <v>2</v>
      </c>
      <c r="K47" s="114">
        <v>2</v>
      </c>
      <c r="L47" s="114">
        <v>2</v>
      </c>
      <c r="M47" s="114"/>
      <c r="N47" s="114"/>
      <c r="O47" s="114"/>
      <c r="P47" s="114"/>
      <c r="Q47" s="115">
        <f>SUM(E47:P47)</f>
        <v>12</v>
      </c>
      <c r="R47" s="234" t="s">
        <v>105</v>
      </c>
      <c r="S47" s="391">
        <v>500000</v>
      </c>
      <c r="T47" s="406"/>
      <c r="U47" s="123">
        <v>500000</v>
      </c>
      <c r="V47" s="123"/>
      <c r="W47" s="123">
        <v>500000</v>
      </c>
      <c r="X47" s="123">
        <v>500000</v>
      </c>
      <c r="Y47" s="123">
        <v>500000</v>
      </c>
      <c r="Z47" s="123">
        <v>500000</v>
      </c>
      <c r="AA47" s="123">
        <v>500000</v>
      </c>
      <c r="AB47" s="123"/>
      <c r="AC47" s="123"/>
      <c r="AD47" s="123"/>
      <c r="AE47" s="123"/>
      <c r="AF47" s="94">
        <f t="shared" si="133"/>
        <v>6000000</v>
      </c>
      <c r="AG47" s="95">
        <f t="shared" si="78"/>
        <v>0</v>
      </c>
      <c r="AH47" s="95">
        <f t="shared" si="79"/>
        <v>1000000</v>
      </c>
      <c r="AI47" s="95">
        <f t="shared" si="80"/>
        <v>0</v>
      </c>
      <c r="AJ47" s="95">
        <f t="shared" si="81"/>
        <v>1000000</v>
      </c>
      <c r="AK47" s="95">
        <f t="shared" si="81"/>
        <v>1000000</v>
      </c>
      <c r="AL47" s="95">
        <f t="shared" si="81"/>
        <v>1000000</v>
      </c>
      <c r="AM47" s="95">
        <f t="shared" si="81"/>
        <v>1000000</v>
      </c>
      <c r="AN47" s="95">
        <f t="shared" si="81"/>
        <v>1000000</v>
      </c>
      <c r="AO47" s="95">
        <f t="shared" si="81"/>
        <v>0</v>
      </c>
      <c r="AP47" s="95">
        <f t="shared" si="81"/>
        <v>0</v>
      </c>
      <c r="AQ47" s="95">
        <f t="shared" si="81"/>
        <v>0</v>
      </c>
      <c r="AR47" s="95">
        <f t="shared" si="81"/>
        <v>0</v>
      </c>
      <c r="AS47" s="96">
        <f t="shared" si="124"/>
        <v>6000000</v>
      </c>
      <c r="AT47" s="95">
        <f t="shared" si="134"/>
        <v>0</v>
      </c>
      <c r="AU47" s="95"/>
      <c r="AV47" s="95"/>
      <c r="AW47" s="95"/>
      <c r="AX47" s="95"/>
      <c r="AY47" s="95"/>
      <c r="AZ47" s="95"/>
      <c r="BA47" s="95"/>
      <c r="BB47" s="95">
        <f t="shared" si="141"/>
        <v>0</v>
      </c>
      <c r="BC47" s="95">
        <f t="shared" si="142"/>
        <v>0</v>
      </c>
      <c r="BD47" s="95">
        <f t="shared" si="143"/>
        <v>0</v>
      </c>
      <c r="BE47" s="95">
        <f t="shared" si="143"/>
        <v>0</v>
      </c>
      <c r="BF47" s="97">
        <f>SUM(AT47:BE47)</f>
        <v>0</v>
      </c>
      <c r="BG47" s="128">
        <f t="shared" si="94"/>
        <v>0</v>
      </c>
      <c r="BH47" s="129">
        <f>S47*D47</f>
        <v>6000000</v>
      </c>
      <c r="BI47" s="130">
        <f t="shared" si="96"/>
        <v>0</v>
      </c>
      <c r="BJ47" s="248">
        <f>SUM(Q47/D47)</f>
        <v>1</v>
      </c>
      <c r="BK47" s="257">
        <f t="shared" si="98"/>
        <v>11</v>
      </c>
      <c r="BL47" s="121"/>
      <c r="BM47" s="120"/>
      <c r="BN47" s="120"/>
      <c r="BO47" s="117"/>
      <c r="BP47" s="117"/>
      <c r="BQ47" s="117"/>
      <c r="BR47" s="117"/>
      <c r="BS47" s="117"/>
      <c r="BT47" s="117"/>
      <c r="BU47" s="117"/>
      <c r="BV47" s="117"/>
      <c r="BW47" s="117"/>
      <c r="BX47" s="117"/>
      <c r="BY47" s="117"/>
      <c r="BZ47" s="117"/>
      <c r="CA47" s="117"/>
      <c r="CB47" s="117"/>
    </row>
    <row r="48" spans="1:80" s="54" customFormat="1" ht="19.5" customHeight="1" thickBot="1" x14ac:dyDescent="0.25">
      <c r="A48" s="62"/>
      <c r="B48" s="63" t="s">
        <v>15</v>
      </c>
      <c r="C48" s="63"/>
      <c r="D48" s="64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6"/>
      <c r="R48" s="102"/>
      <c r="S48" s="397"/>
      <c r="T48" s="398"/>
      <c r="U48" s="133"/>
      <c r="V48" s="133"/>
      <c r="W48" s="133"/>
      <c r="X48" s="133"/>
      <c r="Y48" s="133"/>
      <c r="Z48" s="133"/>
      <c r="AA48" s="133"/>
      <c r="AB48" s="133"/>
      <c r="AC48" s="133"/>
      <c r="AD48" s="133"/>
      <c r="AE48" s="133"/>
      <c r="AF48" s="134">
        <f t="shared" ref="AF48:BF48" si="144">SUM(AF35:AF47)</f>
        <v>16593400</v>
      </c>
      <c r="AG48" s="134">
        <f t="shared" si="144"/>
        <v>167500</v>
      </c>
      <c r="AH48" s="134">
        <f t="shared" si="144"/>
        <v>1064000</v>
      </c>
      <c r="AI48" s="134">
        <f t="shared" si="144"/>
        <v>8650000</v>
      </c>
      <c r="AJ48" s="134">
        <f t="shared" ref="AJ48:AQ48" si="145">SUM(AJ35:AJ47)</f>
        <v>1000000</v>
      </c>
      <c r="AK48" s="134">
        <f t="shared" si="145"/>
        <v>1200000</v>
      </c>
      <c r="AL48" s="134">
        <f t="shared" si="145"/>
        <v>1000000</v>
      </c>
      <c r="AM48" s="134">
        <f t="shared" si="145"/>
        <v>1000000</v>
      </c>
      <c r="AN48" s="134">
        <f t="shared" si="145"/>
        <v>1000000</v>
      </c>
      <c r="AO48" s="134">
        <f t="shared" si="145"/>
        <v>0</v>
      </c>
      <c r="AP48" s="134">
        <f t="shared" si="145"/>
        <v>0</v>
      </c>
      <c r="AQ48" s="134">
        <f t="shared" si="145"/>
        <v>0</v>
      </c>
      <c r="AR48" s="134">
        <f t="shared" ref="AR48" si="146">SUM(AR35:AR47)</f>
        <v>0</v>
      </c>
      <c r="AS48" s="134">
        <f t="shared" si="144"/>
        <v>15081500</v>
      </c>
      <c r="AT48" s="134">
        <f t="shared" si="144"/>
        <v>0</v>
      </c>
      <c r="AU48" s="134">
        <f t="shared" si="144"/>
        <v>0</v>
      </c>
      <c r="AV48" s="134">
        <f t="shared" si="144"/>
        <v>1105000</v>
      </c>
      <c r="AW48" s="134">
        <f t="shared" ref="AW48:BD48" si="147">SUM(AW35:AW47)</f>
        <v>0</v>
      </c>
      <c r="AX48" s="134">
        <f t="shared" si="147"/>
        <v>0</v>
      </c>
      <c r="AY48" s="134">
        <f t="shared" si="147"/>
        <v>0</v>
      </c>
      <c r="AZ48" s="134">
        <f t="shared" si="147"/>
        <v>0</v>
      </c>
      <c r="BA48" s="134">
        <f t="shared" si="147"/>
        <v>0</v>
      </c>
      <c r="BB48" s="134">
        <f t="shared" si="147"/>
        <v>0</v>
      </c>
      <c r="BC48" s="134">
        <f t="shared" si="147"/>
        <v>0</v>
      </c>
      <c r="BD48" s="134">
        <f t="shared" si="147"/>
        <v>0</v>
      </c>
      <c r="BE48" s="134">
        <f t="shared" ref="BE48" si="148">SUM(BE35:BE47)</f>
        <v>0</v>
      </c>
      <c r="BF48" s="134">
        <f t="shared" si="144"/>
        <v>1105000</v>
      </c>
      <c r="BG48" s="135">
        <f t="shared" si="94"/>
        <v>406900</v>
      </c>
      <c r="BH48" s="134">
        <f>SUM(BH35:BH47)</f>
        <v>16593400</v>
      </c>
      <c r="BI48" s="134">
        <f>SUM(BI35:BI47)</f>
        <v>406900</v>
      </c>
      <c r="BJ48" s="249">
        <f>SUM(BJ35:BJ47)/11</f>
        <v>1</v>
      </c>
      <c r="BK48" s="25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69"/>
      <c r="CB48" s="69"/>
    </row>
    <row r="49" spans="1:98" s="29" customFormat="1" ht="19.5" customHeight="1" x14ac:dyDescent="0.2">
      <c r="A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S49" s="399"/>
      <c r="T49" s="399"/>
      <c r="AE49" s="57"/>
      <c r="AS49" s="71"/>
      <c r="BF49" s="72">
        <f>SUM(AS48+BF48)</f>
        <v>16186500</v>
      </c>
      <c r="BG49" s="73">
        <f>AF48-AS48-BF48</f>
        <v>406900</v>
      </c>
      <c r="BH49" s="74">
        <f>SUM(BI48+AS48+BF48)</f>
        <v>16593400</v>
      </c>
      <c r="BI49" s="75">
        <f>SUM(BG48)</f>
        <v>406900</v>
      </c>
      <c r="BJ49" s="57" t="s">
        <v>78</v>
      </c>
      <c r="BK49" s="260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</row>
    <row r="50" spans="1:98" s="29" customFormat="1" ht="19.5" customHeight="1" x14ac:dyDescent="0.2">
      <c r="A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S50" s="399"/>
      <c r="T50" s="399"/>
      <c r="AE50" s="57"/>
      <c r="AS50" s="57"/>
      <c r="AT50" s="170">
        <f>SUM(AG48+AT48)</f>
        <v>167500</v>
      </c>
      <c r="AU50" s="170">
        <f t="shared" ref="AU50:BE50" si="149">SUM(AH48+AU48)</f>
        <v>1064000</v>
      </c>
      <c r="AV50" s="170">
        <f t="shared" si="149"/>
        <v>9755000</v>
      </c>
      <c r="AW50" s="170">
        <f t="shared" si="149"/>
        <v>1000000</v>
      </c>
      <c r="AX50" s="170">
        <f t="shared" si="149"/>
        <v>1200000</v>
      </c>
      <c r="AY50" s="170">
        <f t="shared" si="149"/>
        <v>1000000</v>
      </c>
      <c r="AZ50" s="170">
        <f t="shared" si="149"/>
        <v>1000000</v>
      </c>
      <c r="BA50" s="170">
        <f t="shared" si="149"/>
        <v>1000000</v>
      </c>
      <c r="BB50" s="170">
        <f t="shared" si="149"/>
        <v>0</v>
      </c>
      <c r="BC50" s="170">
        <f t="shared" si="149"/>
        <v>0</v>
      </c>
      <c r="BD50" s="170">
        <f t="shared" si="149"/>
        <v>0</v>
      </c>
      <c r="BE50" s="170">
        <f t="shared" si="149"/>
        <v>0</v>
      </c>
      <c r="BF50" s="170">
        <f>SUM(AT50:BE50)</f>
        <v>16186500</v>
      </c>
      <c r="BG50" s="57"/>
      <c r="BH50" s="76"/>
      <c r="BI50" s="77">
        <f>SUM(BI48-BI49)</f>
        <v>0</v>
      </c>
      <c r="BJ50" s="57" t="s">
        <v>77</v>
      </c>
      <c r="BK50" s="260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</row>
    <row r="51" spans="1:98" s="29" customFormat="1" ht="19.5" customHeight="1" x14ac:dyDescent="0.2">
      <c r="A51" s="1015" t="s">
        <v>43</v>
      </c>
      <c r="B51" s="1016"/>
      <c r="C51" s="171" t="s">
        <v>317</v>
      </c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80"/>
      <c r="T51" s="409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5"/>
      <c r="AF51" s="32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  <c r="AQ51" s="174"/>
      <c r="AR51" s="174"/>
      <c r="AS51" s="176"/>
      <c r="AT51" s="174"/>
      <c r="AU51" s="174"/>
      <c r="AV51" s="174"/>
      <c r="AW51" s="174"/>
      <c r="AX51" s="174"/>
      <c r="AY51" s="174"/>
      <c r="AZ51" s="174"/>
      <c r="BA51" s="174"/>
      <c r="BB51" s="174"/>
      <c r="BC51" s="174"/>
      <c r="BD51" s="174"/>
      <c r="BE51" s="174"/>
      <c r="BF51" s="176"/>
      <c r="BG51" s="176"/>
      <c r="BH51" s="173"/>
      <c r="BI51" s="177"/>
      <c r="BJ51" s="32"/>
      <c r="BK51" s="255"/>
      <c r="BL51" s="174"/>
      <c r="BM51" s="174"/>
      <c r="BN51" s="174"/>
      <c r="BO51" s="174"/>
      <c r="BP51" s="175"/>
      <c r="BQ51" s="174"/>
      <c r="BR51" s="174"/>
      <c r="BS51" s="174"/>
      <c r="BT51" s="174"/>
      <c r="BU51" s="174"/>
      <c r="BV51" s="176"/>
      <c r="BW51" s="176"/>
      <c r="BX51" s="176"/>
      <c r="BY51" s="173"/>
      <c r="BZ51" s="177"/>
      <c r="CA51" s="176"/>
      <c r="CB51" s="176"/>
      <c r="CC51" s="33"/>
      <c r="CD51" s="33"/>
      <c r="CE51" s="33"/>
      <c r="CF51" s="33"/>
      <c r="CG51" s="33"/>
      <c r="CH51" s="178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</row>
    <row r="52" spans="1:98" s="29" customFormat="1" ht="19.5" customHeight="1" x14ac:dyDescent="0.2">
      <c r="A52" s="1017" t="s">
        <v>44</v>
      </c>
      <c r="B52" s="1018"/>
      <c r="C52" s="180" t="s">
        <v>151</v>
      </c>
      <c r="D52" s="181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381"/>
      <c r="T52" s="410"/>
      <c r="U52" s="182"/>
      <c r="V52" s="182"/>
      <c r="W52" s="182"/>
      <c r="X52" s="182"/>
      <c r="Y52" s="182"/>
      <c r="Z52" s="182"/>
      <c r="AA52" s="182"/>
      <c r="AB52" s="182"/>
      <c r="AC52" s="182"/>
      <c r="AD52" s="182"/>
      <c r="AE52" s="183"/>
      <c r="AF52" s="181"/>
      <c r="AG52" s="182"/>
      <c r="AH52" s="182"/>
      <c r="AI52" s="182"/>
      <c r="AJ52" s="182"/>
      <c r="AK52" s="182"/>
      <c r="AL52" s="182"/>
      <c r="AM52" s="182"/>
      <c r="AN52" s="182"/>
      <c r="AO52" s="182"/>
      <c r="AP52" s="182"/>
      <c r="AQ52" s="182"/>
      <c r="AR52" s="182"/>
      <c r="AS52" s="183"/>
      <c r="AT52" s="182"/>
      <c r="AU52" s="182"/>
      <c r="AV52" s="182"/>
      <c r="AW52" s="182"/>
      <c r="AX52" s="182"/>
      <c r="AY52" s="182"/>
      <c r="AZ52" s="182"/>
      <c r="BA52" s="182"/>
      <c r="BB52" s="182"/>
      <c r="BC52" s="182"/>
      <c r="BD52" s="182"/>
      <c r="BE52" s="182"/>
      <c r="BF52" s="183"/>
      <c r="BG52" s="183"/>
      <c r="BH52" s="179"/>
      <c r="BI52" s="184"/>
      <c r="BJ52" s="32"/>
      <c r="BK52" s="255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176"/>
      <c r="CB52" s="176"/>
      <c r="CC52" s="33">
        <v>1100000</v>
      </c>
      <c r="CD52" s="33"/>
      <c r="CE52" s="33"/>
      <c r="CF52" s="33"/>
      <c r="CG52" s="33"/>
      <c r="CH52" s="178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</row>
    <row r="53" spans="1:98" s="8" customFormat="1" ht="19.5" customHeight="1" x14ac:dyDescent="0.2">
      <c r="A53" s="1019" t="s">
        <v>45</v>
      </c>
      <c r="B53" s="1022" t="s">
        <v>46</v>
      </c>
      <c r="C53" s="1022" t="s">
        <v>62</v>
      </c>
      <c r="D53" s="1025" t="s">
        <v>47</v>
      </c>
      <c r="E53" s="1025"/>
      <c r="F53" s="1025"/>
      <c r="G53" s="1025"/>
      <c r="H53" s="1025"/>
      <c r="I53" s="1025"/>
      <c r="J53" s="1025"/>
      <c r="K53" s="1025"/>
      <c r="L53" s="1025"/>
      <c r="M53" s="1025"/>
      <c r="N53" s="1025"/>
      <c r="O53" s="1025"/>
      <c r="P53" s="1025"/>
      <c r="Q53" s="1025"/>
      <c r="R53" s="1022" t="s">
        <v>59</v>
      </c>
      <c r="S53" s="1036" t="s">
        <v>56</v>
      </c>
      <c r="T53" s="1037"/>
      <c r="U53" s="1037"/>
      <c r="V53" s="1037"/>
      <c r="W53" s="1037"/>
      <c r="X53" s="1037"/>
      <c r="Y53" s="1037"/>
      <c r="Z53" s="1037"/>
      <c r="AA53" s="1037"/>
      <c r="AB53" s="1037"/>
      <c r="AC53" s="1037"/>
      <c r="AD53" s="1037"/>
      <c r="AE53" s="1038"/>
      <c r="AF53" s="1039" t="s">
        <v>38</v>
      </c>
      <c r="AG53" s="1039"/>
      <c r="AH53" s="1039"/>
      <c r="AI53" s="1039"/>
      <c r="AJ53" s="1039"/>
      <c r="AK53" s="1039"/>
      <c r="AL53" s="1039"/>
      <c r="AM53" s="1039"/>
      <c r="AN53" s="1039"/>
      <c r="AO53" s="1039"/>
      <c r="AP53" s="1039"/>
      <c r="AQ53" s="1039"/>
      <c r="AR53" s="1039"/>
      <c r="AS53" s="1039"/>
      <c r="AT53" s="1040" t="s">
        <v>82</v>
      </c>
      <c r="AU53" s="1041"/>
      <c r="AV53" s="1041"/>
      <c r="AW53" s="1041"/>
      <c r="AX53" s="1041"/>
      <c r="AY53" s="1041"/>
      <c r="AZ53" s="1041"/>
      <c r="BA53" s="1041"/>
      <c r="BB53" s="1041"/>
      <c r="BC53" s="1041"/>
      <c r="BD53" s="1041"/>
      <c r="BE53" s="1041"/>
      <c r="BF53" s="1042"/>
      <c r="BG53" s="1022" t="s">
        <v>78</v>
      </c>
      <c r="BH53" s="1022" t="s">
        <v>561</v>
      </c>
      <c r="BI53" s="1026" t="s">
        <v>79</v>
      </c>
      <c r="BJ53" s="173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4"/>
      <c r="CB53" s="34"/>
    </row>
    <row r="54" spans="1:98" s="8" customFormat="1" ht="19.5" customHeight="1" x14ac:dyDescent="0.2">
      <c r="A54" s="1020"/>
      <c r="B54" s="1023"/>
      <c r="C54" s="1023"/>
      <c r="D54" s="1033" t="s">
        <v>57</v>
      </c>
      <c r="E54" s="1031" t="s">
        <v>58</v>
      </c>
      <c r="F54" s="1032"/>
      <c r="G54" s="1032"/>
      <c r="H54" s="1032"/>
      <c r="I54" s="1032"/>
      <c r="J54" s="1032"/>
      <c r="K54" s="1032"/>
      <c r="L54" s="1032"/>
      <c r="M54" s="1032"/>
      <c r="N54" s="1032"/>
      <c r="O54" s="1032"/>
      <c r="P54" s="1032"/>
      <c r="Q54" s="1032"/>
      <c r="R54" s="1023"/>
      <c r="S54" s="1029" t="s">
        <v>57</v>
      </c>
      <c r="T54" s="1031" t="s">
        <v>58</v>
      </c>
      <c r="U54" s="1032"/>
      <c r="V54" s="1032"/>
      <c r="W54" s="1032"/>
      <c r="X54" s="1032"/>
      <c r="Y54" s="1032"/>
      <c r="Z54" s="1032"/>
      <c r="AA54" s="1032"/>
      <c r="AB54" s="1032"/>
      <c r="AC54" s="1032"/>
      <c r="AD54" s="1032"/>
      <c r="AE54" s="1035"/>
      <c r="AF54" s="1033" t="s">
        <v>57</v>
      </c>
      <c r="AG54" s="1031" t="s">
        <v>58</v>
      </c>
      <c r="AH54" s="1032"/>
      <c r="AI54" s="1032"/>
      <c r="AJ54" s="1032"/>
      <c r="AK54" s="1032"/>
      <c r="AL54" s="1032"/>
      <c r="AM54" s="1032"/>
      <c r="AN54" s="1032"/>
      <c r="AO54" s="1032"/>
      <c r="AP54" s="1032"/>
      <c r="AQ54" s="1032"/>
      <c r="AR54" s="1032"/>
      <c r="AS54" s="1035"/>
      <c r="AT54" s="1043"/>
      <c r="AU54" s="1044"/>
      <c r="AV54" s="1044"/>
      <c r="AW54" s="1044"/>
      <c r="AX54" s="1044"/>
      <c r="AY54" s="1044"/>
      <c r="AZ54" s="1044"/>
      <c r="BA54" s="1044"/>
      <c r="BB54" s="1044"/>
      <c r="BC54" s="1044"/>
      <c r="BD54" s="1044"/>
      <c r="BE54" s="1044"/>
      <c r="BF54" s="1045"/>
      <c r="BG54" s="1023"/>
      <c r="BH54" s="1023"/>
      <c r="BI54" s="1027"/>
      <c r="BJ54" s="173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4"/>
      <c r="CB54" s="34"/>
    </row>
    <row r="55" spans="1:98" s="6" customFormat="1" ht="19.5" customHeight="1" x14ac:dyDescent="0.2">
      <c r="A55" s="1021"/>
      <c r="B55" s="1024"/>
      <c r="C55" s="1024"/>
      <c r="D55" s="1034"/>
      <c r="E55" s="35">
        <v>1</v>
      </c>
      <c r="F55" s="35">
        <v>2</v>
      </c>
      <c r="G55" s="35">
        <v>3</v>
      </c>
      <c r="H55" s="35">
        <v>4</v>
      </c>
      <c r="I55" s="35">
        <v>5</v>
      </c>
      <c r="J55" s="35">
        <v>6</v>
      </c>
      <c r="K55" s="35">
        <v>7</v>
      </c>
      <c r="L55" s="35">
        <v>8</v>
      </c>
      <c r="M55" s="35">
        <v>9</v>
      </c>
      <c r="N55" s="35">
        <v>10</v>
      </c>
      <c r="O55" s="35">
        <v>11</v>
      </c>
      <c r="P55" s="35">
        <v>12</v>
      </c>
      <c r="Q55" s="35" t="s">
        <v>61</v>
      </c>
      <c r="R55" s="1024"/>
      <c r="S55" s="1030"/>
      <c r="T55" s="35">
        <v>1</v>
      </c>
      <c r="U55" s="35">
        <v>2</v>
      </c>
      <c r="V55" s="35">
        <v>3</v>
      </c>
      <c r="W55" s="35">
        <v>4</v>
      </c>
      <c r="X55" s="35">
        <v>5</v>
      </c>
      <c r="Y55" s="35">
        <v>6</v>
      </c>
      <c r="Z55" s="35">
        <v>7</v>
      </c>
      <c r="AA55" s="35">
        <v>8</v>
      </c>
      <c r="AB55" s="35">
        <v>9</v>
      </c>
      <c r="AC55" s="35">
        <v>10</v>
      </c>
      <c r="AD55" s="35">
        <v>11</v>
      </c>
      <c r="AE55" s="35">
        <v>12</v>
      </c>
      <c r="AF55" s="1034"/>
      <c r="AG55" s="35">
        <v>1</v>
      </c>
      <c r="AH55" s="35">
        <v>2</v>
      </c>
      <c r="AI55" s="35">
        <v>3</v>
      </c>
      <c r="AJ55" s="35">
        <v>4</v>
      </c>
      <c r="AK55" s="35">
        <v>5</v>
      </c>
      <c r="AL55" s="35">
        <v>6</v>
      </c>
      <c r="AM55" s="35">
        <v>7</v>
      </c>
      <c r="AN55" s="35">
        <v>8</v>
      </c>
      <c r="AO55" s="35">
        <v>9</v>
      </c>
      <c r="AP55" s="35">
        <v>10</v>
      </c>
      <c r="AQ55" s="35">
        <v>11</v>
      </c>
      <c r="AR55" s="35">
        <v>12</v>
      </c>
      <c r="AS55" s="35" t="s">
        <v>51</v>
      </c>
      <c r="AT55" s="266">
        <v>1</v>
      </c>
      <c r="AU55" s="266">
        <v>2</v>
      </c>
      <c r="AV55" s="266">
        <v>3</v>
      </c>
      <c r="AW55" s="266">
        <v>4</v>
      </c>
      <c r="AX55" s="266">
        <v>5</v>
      </c>
      <c r="AY55" s="266">
        <v>6</v>
      </c>
      <c r="AZ55" s="266">
        <v>7</v>
      </c>
      <c r="BA55" s="266">
        <v>8</v>
      </c>
      <c r="BB55" s="266">
        <v>9</v>
      </c>
      <c r="BC55" s="266">
        <v>10</v>
      </c>
      <c r="BD55" s="266">
        <v>11</v>
      </c>
      <c r="BE55" s="266">
        <v>12</v>
      </c>
      <c r="BF55" s="35" t="s">
        <v>51</v>
      </c>
      <c r="BG55" s="1024"/>
      <c r="BH55" s="1024"/>
      <c r="BI55" s="1028"/>
      <c r="BJ55" s="7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</row>
    <row r="56" spans="1:98" s="118" customFormat="1" ht="19.5" customHeight="1" x14ac:dyDescent="0.2">
      <c r="A56" s="111"/>
      <c r="B56" s="319" t="s">
        <v>318</v>
      </c>
      <c r="C56" s="320" t="s">
        <v>236</v>
      </c>
      <c r="D56" s="346">
        <v>800</v>
      </c>
      <c r="E56" s="131"/>
      <c r="F56" s="131">
        <v>771</v>
      </c>
      <c r="G56" s="347"/>
      <c r="H56" s="347"/>
      <c r="I56" s="347"/>
      <c r="J56" s="131"/>
      <c r="K56" s="347"/>
      <c r="L56" s="347"/>
      <c r="M56" s="347"/>
      <c r="N56" s="347"/>
      <c r="O56" s="347"/>
      <c r="P56" s="347"/>
      <c r="Q56" s="348">
        <f>SUM(E56:P56)</f>
        <v>771</v>
      </c>
      <c r="R56" s="321" t="s">
        <v>4</v>
      </c>
      <c r="S56" s="322">
        <v>150000</v>
      </c>
      <c r="T56" s="411"/>
      <c r="U56" s="411">
        <v>117000</v>
      </c>
      <c r="V56" s="123"/>
      <c r="W56" s="123"/>
      <c r="X56" s="123"/>
      <c r="Y56" s="411"/>
      <c r="Z56" s="123"/>
      <c r="AA56" s="123"/>
      <c r="AB56" s="123"/>
      <c r="AC56" s="123"/>
      <c r="AD56" s="123"/>
      <c r="AE56" s="123"/>
      <c r="AF56" s="94">
        <f t="shared" ref="AF56:AF58" si="150">SUM(Q56*S56)</f>
        <v>115650000</v>
      </c>
      <c r="AG56" s="95">
        <f t="shared" ref="AG56:AI58" si="151">T56*E56</f>
        <v>0</v>
      </c>
      <c r="AH56" s="95">
        <f t="shared" si="151"/>
        <v>90207000</v>
      </c>
      <c r="AI56" s="95">
        <f t="shared" si="151"/>
        <v>0</v>
      </c>
      <c r="AJ56" s="95">
        <f t="shared" ref="AJ56:AR58" si="152">W56*H56</f>
        <v>0</v>
      </c>
      <c r="AK56" s="95">
        <f t="shared" si="152"/>
        <v>0</v>
      </c>
      <c r="AL56" s="95">
        <f t="shared" si="152"/>
        <v>0</v>
      </c>
      <c r="AM56" s="95">
        <f t="shared" si="152"/>
        <v>0</v>
      </c>
      <c r="AN56" s="95">
        <f t="shared" si="152"/>
        <v>0</v>
      </c>
      <c r="AO56" s="95">
        <f t="shared" si="152"/>
        <v>0</v>
      </c>
      <c r="AP56" s="95">
        <f t="shared" si="152"/>
        <v>0</v>
      </c>
      <c r="AQ56" s="95">
        <f t="shared" si="152"/>
        <v>0</v>
      </c>
      <c r="AR56" s="95">
        <f t="shared" si="152"/>
        <v>0</v>
      </c>
      <c r="AS56" s="96">
        <f t="shared" ref="AS56:AS58" si="153">SUM(AG56:AR56)</f>
        <v>90207000</v>
      </c>
      <c r="AT56" s="95">
        <f t="shared" ref="AT56:AT58" si="154">SUM(AG56*14%)</f>
        <v>0</v>
      </c>
      <c r="AU56" s="95">
        <f t="shared" ref="AU56:AU58" si="155">SUM(AH56*14%)</f>
        <v>12628980.000000002</v>
      </c>
      <c r="AV56" s="95">
        <f t="shared" ref="AV56:AV57" si="156">SUM(AI56*14%)</f>
        <v>0</v>
      </c>
      <c r="AW56" s="95">
        <f t="shared" ref="AW56:AW58" si="157">SUM(AJ56*14%)</f>
        <v>0</v>
      </c>
      <c r="AX56" s="95">
        <f t="shared" ref="AX56:AX58" si="158">SUM(AK56*14%)</f>
        <v>0</v>
      </c>
      <c r="AY56" s="95">
        <f t="shared" ref="AY56:AY58" si="159">SUM(AL56*14%)</f>
        <v>0</v>
      </c>
      <c r="AZ56" s="95">
        <f t="shared" ref="AZ56:AZ58" si="160">SUM(AM56*14%)</f>
        <v>0</v>
      </c>
      <c r="BA56" s="95">
        <f t="shared" ref="BA56:BA58" si="161">SUM(AN56*14%)</f>
        <v>0</v>
      </c>
      <c r="BB56" s="95">
        <f t="shared" ref="BB56:BB58" si="162">SUM(AO56*14%)</f>
        <v>0</v>
      </c>
      <c r="BC56" s="95">
        <f t="shared" ref="BC56:BC58" si="163">SUM(AP56*14%)</f>
        <v>0</v>
      </c>
      <c r="BD56" s="95">
        <f t="shared" ref="BD56:BD58" si="164">SUM(AQ56*14%)</f>
        <v>0</v>
      </c>
      <c r="BE56" s="95">
        <f t="shared" ref="BE56:BE58" si="165">SUM(AR56*14%)</f>
        <v>0</v>
      </c>
      <c r="BF56" s="97">
        <f>SUM(AT56:BE56)</f>
        <v>12628980.000000002</v>
      </c>
      <c r="BG56" s="128">
        <f t="shared" ref="BG56:BG59" si="166">AF56-AS56-BF56</f>
        <v>12814019.999999998</v>
      </c>
      <c r="BH56" s="129">
        <f>S56*D56</f>
        <v>120000000</v>
      </c>
      <c r="BI56" s="130">
        <f>BH56-AS56-BF56</f>
        <v>17164020</v>
      </c>
      <c r="BJ56" s="248">
        <f>SUM(Q56/D56)</f>
        <v>0.96375</v>
      </c>
      <c r="BK56" s="257"/>
      <c r="BL56" s="117"/>
      <c r="BM56" s="117"/>
      <c r="BN56" s="117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</row>
    <row r="57" spans="1:98" s="118" customFormat="1" ht="19.5" customHeight="1" x14ac:dyDescent="0.2">
      <c r="A57" s="111"/>
      <c r="B57" s="323" t="s">
        <v>319</v>
      </c>
      <c r="C57" s="324" t="s">
        <v>236</v>
      </c>
      <c r="D57" s="346">
        <v>5000</v>
      </c>
      <c r="E57" s="131">
        <v>5000</v>
      </c>
      <c r="F57" s="347"/>
      <c r="G57" s="347"/>
      <c r="H57" s="347"/>
      <c r="I57" s="347"/>
      <c r="J57" s="347"/>
      <c r="K57" s="347"/>
      <c r="L57" s="347"/>
      <c r="M57" s="347"/>
      <c r="N57" s="347"/>
      <c r="O57" s="347"/>
      <c r="P57" s="347"/>
      <c r="Q57" s="348">
        <f>SUM(E57:P57)</f>
        <v>5000</v>
      </c>
      <c r="R57" s="321" t="s">
        <v>4</v>
      </c>
      <c r="S57" s="322">
        <v>13000</v>
      </c>
      <c r="T57" s="411">
        <v>11000</v>
      </c>
      <c r="U57" s="123"/>
      <c r="V57" s="123"/>
      <c r="W57" s="123"/>
      <c r="X57" s="123"/>
      <c r="Y57" s="123"/>
      <c r="Z57" s="123"/>
      <c r="AA57" s="123"/>
      <c r="AB57" s="123"/>
      <c r="AC57" s="123"/>
      <c r="AD57" s="123"/>
      <c r="AE57" s="123"/>
      <c r="AF57" s="94">
        <f t="shared" si="150"/>
        <v>65000000</v>
      </c>
      <c r="AG57" s="95">
        <f t="shared" si="151"/>
        <v>55000000</v>
      </c>
      <c r="AH57" s="95">
        <f t="shared" si="151"/>
        <v>0</v>
      </c>
      <c r="AI57" s="95">
        <f t="shared" si="151"/>
        <v>0</v>
      </c>
      <c r="AJ57" s="95">
        <f t="shared" si="152"/>
        <v>0</v>
      </c>
      <c r="AK57" s="95">
        <f t="shared" si="152"/>
        <v>0</v>
      </c>
      <c r="AL57" s="95">
        <f t="shared" si="152"/>
        <v>0</v>
      </c>
      <c r="AM57" s="95">
        <f t="shared" si="152"/>
        <v>0</v>
      </c>
      <c r="AN57" s="95">
        <f t="shared" si="152"/>
        <v>0</v>
      </c>
      <c r="AO57" s="95">
        <f t="shared" si="152"/>
        <v>0</v>
      </c>
      <c r="AP57" s="95">
        <f t="shared" si="152"/>
        <v>0</v>
      </c>
      <c r="AQ57" s="95">
        <f t="shared" si="152"/>
        <v>0</v>
      </c>
      <c r="AR57" s="95">
        <f t="shared" si="152"/>
        <v>0</v>
      </c>
      <c r="AS57" s="96">
        <f t="shared" si="153"/>
        <v>55000000</v>
      </c>
      <c r="AT57" s="95">
        <f>SUM(AG57*14%)</f>
        <v>7700000.0000000009</v>
      </c>
      <c r="AU57" s="95">
        <f t="shared" si="155"/>
        <v>0</v>
      </c>
      <c r="AV57" s="95">
        <f t="shared" si="156"/>
        <v>0</v>
      </c>
      <c r="AW57" s="95">
        <f t="shared" si="157"/>
        <v>0</v>
      </c>
      <c r="AX57" s="95">
        <f t="shared" si="158"/>
        <v>0</v>
      </c>
      <c r="AY57" s="95">
        <f t="shared" si="159"/>
        <v>0</v>
      </c>
      <c r="AZ57" s="95">
        <f t="shared" si="160"/>
        <v>0</v>
      </c>
      <c r="BA57" s="95">
        <f t="shared" si="161"/>
        <v>0</v>
      </c>
      <c r="BB57" s="95">
        <f t="shared" si="162"/>
        <v>0</v>
      </c>
      <c r="BC57" s="95">
        <f t="shared" si="163"/>
        <v>0</v>
      </c>
      <c r="BD57" s="95">
        <f t="shared" si="164"/>
        <v>0</v>
      </c>
      <c r="BE57" s="95">
        <f t="shared" si="165"/>
        <v>0</v>
      </c>
      <c r="BF57" s="97">
        <f>SUM(AT57:BE57)</f>
        <v>7700000.0000000009</v>
      </c>
      <c r="BG57" s="128">
        <f t="shared" si="166"/>
        <v>2299999.9999999991</v>
      </c>
      <c r="BH57" s="129">
        <f>S57*D57</f>
        <v>65000000</v>
      </c>
      <c r="BI57" s="130">
        <f>BH57-AS57-BF57</f>
        <v>2299999.9999999991</v>
      </c>
      <c r="BJ57" s="248">
        <f>SUM(Q57/D57)</f>
        <v>1</v>
      </c>
      <c r="BK57" s="257"/>
      <c r="BL57" s="117"/>
      <c r="BM57" s="117"/>
      <c r="BN57" s="117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</row>
    <row r="58" spans="1:98" s="118" customFormat="1" ht="19.5" customHeight="1" thickBot="1" x14ac:dyDescent="0.25">
      <c r="A58" s="111"/>
      <c r="B58" s="325" t="s">
        <v>563</v>
      </c>
      <c r="C58" s="320" t="s">
        <v>236</v>
      </c>
      <c r="D58" s="349">
        <v>2</v>
      </c>
      <c r="E58" s="131"/>
      <c r="F58" s="347"/>
      <c r="G58" s="347">
        <v>2</v>
      </c>
      <c r="H58" s="347"/>
      <c r="I58" s="347"/>
      <c r="J58" s="347"/>
      <c r="K58" s="347"/>
      <c r="L58" s="347"/>
      <c r="M58" s="347"/>
      <c r="N58" s="347"/>
      <c r="O58" s="347"/>
      <c r="P58" s="347"/>
      <c r="Q58" s="348">
        <f>SUM(E58:P58)</f>
        <v>2</v>
      </c>
      <c r="R58" s="321" t="s">
        <v>320</v>
      </c>
      <c r="S58" s="322">
        <v>2000000</v>
      </c>
      <c r="T58" s="411"/>
      <c r="U58" s="123"/>
      <c r="V58" s="702">
        <v>600000</v>
      </c>
      <c r="W58" s="123"/>
      <c r="X58" s="123"/>
      <c r="Y58" s="123"/>
      <c r="Z58" s="123"/>
      <c r="AA58" s="123"/>
      <c r="AB58" s="123"/>
      <c r="AC58" s="123"/>
      <c r="AD58" s="123"/>
      <c r="AE58" s="123"/>
      <c r="AF58" s="94">
        <f t="shared" si="150"/>
        <v>4000000</v>
      </c>
      <c r="AG58" s="95">
        <f t="shared" si="151"/>
        <v>0</v>
      </c>
      <c r="AH58" s="95">
        <f t="shared" si="151"/>
        <v>0</v>
      </c>
      <c r="AI58" s="95">
        <f t="shared" si="151"/>
        <v>1200000</v>
      </c>
      <c r="AJ58" s="95">
        <f t="shared" si="152"/>
        <v>0</v>
      </c>
      <c r="AK58" s="95">
        <f t="shared" si="152"/>
        <v>0</v>
      </c>
      <c r="AL58" s="95">
        <f t="shared" si="152"/>
        <v>0</v>
      </c>
      <c r="AM58" s="95">
        <f t="shared" si="152"/>
        <v>0</v>
      </c>
      <c r="AN58" s="95">
        <f t="shared" si="152"/>
        <v>0</v>
      </c>
      <c r="AO58" s="95">
        <f t="shared" si="152"/>
        <v>0</v>
      </c>
      <c r="AP58" s="95">
        <f t="shared" si="152"/>
        <v>0</v>
      </c>
      <c r="AQ58" s="95">
        <f t="shared" si="152"/>
        <v>0</v>
      </c>
      <c r="AR58" s="95">
        <f t="shared" si="152"/>
        <v>0</v>
      </c>
      <c r="AS58" s="96">
        <f t="shared" si="153"/>
        <v>1200000</v>
      </c>
      <c r="AT58" s="95">
        <f t="shared" si="154"/>
        <v>0</v>
      </c>
      <c r="AU58" s="95">
        <f t="shared" si="155"/>
        <v>0</v>
      </c>
      <c r="AV58" s="95">
        <f>SUM(AI58*3%)</f>
        <v>36000</v>
      </c>
      <c r="AW58" s="95">
        <f t="shared" si="157"/>
        <v>0</v>
      </c>
      <c r="AX58" s="95">
        <f t="shared" si="158"/>
        <v>0</v>
      </c>
      <c r="AY58" s="95">
        <f t="shared" si="159"/>
        <v>0</v>
      </c>
      <c r="AZ58" s="95">
        <f t="shared" si="160"/>
        <v>0</v>
      </c>
      <c r="BA58" s="95">
        <f t="shared" si="161"/>
        <v>0</v>
      </c>
      <c r="BB58" s="95">
        <f t="shared" si="162"/>
        <v>0</v>
      </c>
      <c r="BC58" s="95">
        <f t="shared" si="163"/>
        <v>0</v>
      </c>
      <c r="BD58" s="95">
        <f t="shared" si="164"/>
        <v>0</v>
      </c>
      <c r="BE58" s="95">
        <f t="shared" si="165"/>
        <v>0</v>
      </c>
      <c r="BF58" s="97">
        <f>SUM(AT58:BE58)</f>
        <v>36000</v>
      </c>
      <c r="BG58" s="128">
        <f>AF58-AS58-BF58</f>
        <v>2764000</v>
      </c>
      <c r="BH58" s="129">
        <f>S58*D58</f>
        <v>4000000</v>
      </c>
      <c r="BI58" s="130">
        <f>BH58-AS58-BF58</f>
        <v>2764000</v>
      </c>
      <c r="BJ58" s="248">
        <f>SUM(Q58/D58)</f>
        <v>1</v>
      </c>
      <c r="BK58" s="257"/>
      <c r="BL58" s="117"/>
      <c r="BM58" s="117"/>
      <c r="BN58" s="117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</row>
    <row r="59" spans="1:98" s="54" customFormat="1" ht="19.5" customHeight="1" thickBot="1" x14ac:dyDescent="0.25">
      <c r="A59" s="62"/>
      <c r="B59" s="63" t="s">
        <v>15</v>
      </c>
      <c r="C59" s="63"/>
      <c r="D59" s="64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6"/>
      <c r="R59" s="102"/>
      <c r="S59" s="397"/>
      <c r="T59" s="398"/>
      <c r="U59" s="133"/>
      <c r="V59" s="133"/>
      <c r="W59" s="133"/>
      <c r="X59" s="133"/>
      <c r="Y59" s="133"/>
      <c r="Z59" s="133"/>
      <c r="AA59" s="133"/>
      <c r="AB59" s="133"/>
      <c r="AC59" s="133"/>
      <c r="AD59" s="133"/>
      <c r="AE59" s="133"/>
      <c r="AF59" s="134">
        <f t="shared" ref="AF59:BF59" si="167">SUM(AF56:AF58)</f>
        <v>184650000</v>
      </c>
      <c r="AG59" s="134">
        <f t="shared" si="167"/>
        <v>55000000</v>
      </c>
      <c r="AH59" s="134">
        <f t="shared" si="167"/>
        <v>90207000</v>
      </c>
      <c r="AI59" s="134">
        <f t="shared" si="167"/>
        <v>1200000</v>
      </c>
      <c r="AJ59" s="134">
        <f t="shared" si="167"/>
        <v>0</v>
      </c>
      <c r="AK59" s="134">
        <f t="shared" si="167"/>
        <v>0</v>
      </c>
      <c r="AL59" s="134">
        <f t="shared" si="167"/>
        <v>0</v>
      </c>
      <c r="AM59" s="134">
        <f t="shared" si="167"/>
        <v>0</v>
      </c>
      <c r="AN59" s="134">
        <f t="shared" si="167"/>
        <v>0</v>
      </c>
      <c r="AO59" s="134">
        <f t="shared" si="167"/>
        <v>0</v>
      </c>
      <c r="AP59" s="134">
        <f t="shared" si="167"/>
        <v>0</v>
      </c>
      <c r="AQ59" s="134">
        <f t="shared" si="167"/>
        <v>0</v>
      </c>
      <c r="AR59" s="134">
        <f t="shared" si="167"/>
        <v>0</v>
      </c>
      <c r="AS59" s="134">
        <f t="shared" si="167"/>
        <v>146407000</v>
      </c>
      <c r="AT59" s="134">
        <f t="shared" si="167"/>
        <v>7700000.0000000009</v>
      </c>
      <c r="AU59" s="134">
        <f t="shared" si="167"/>
        <v>12628980.000000002</v>
      </c>
      <c r="AV59" s="134">
        <f t="shared" si="167"/>
        <v>36000</v>
      </c>
      <c r="AW59" s="134">
        <f t="shared" si="167"/>
        <v>0</v>
      </c>
      <c r="AX59" s="134">
        <f t="shared" si="167"/>
        <v>0</v>
      </c>
      <c r="AY59" s="134">
        <f t="shared" si="167"/>
        <v>0</v>
      </c>
      <c r="AZ59" s="134">
        <f t="shared" si="167"/>
        <v>0</v>
      </c>
      <c r="BA59" s="134">
        <f t="shared" si="167"/>
        <v>0</v>
      </c>
      <c r="BB59" s="134">
        <f t="shared" si="167"/>
        <v>0</v>
      </c>
      <c r="BC59" s="134">
        <f t="shared" si="167"/>
        <v>0</v>
      </c>
      <c r="BD59" s="134">
        <f t="shared" si="167"/>
        <v>0</v>
      </c>
      <c r="BE59" s="134">
        <f t="shared" si="167"/>
        <v>0</v>
      </c>
      <c r="BF59" s="134">
        <f t="shared" si="167"/>
        <v>20364980.000000004</v>
      </c>
      <c r="BG59" s="135">
        <f t="shared" si="166"/>
        <v>17878019.999999996</v>
      </c>
      <c r="BH59" s="134">
        <f>SUM(BH56:BH58)</f>
        <v>189000000</v>
      </c>
      <c r="BI59" s="134">
        <f>SUM(BI56:BI58)</f>
        <v>22228020</v>
      </c>
      <c r="BJ59" s="249">
        <v>1</v>
      </c>
      <c r="BK59" s="25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69"/>
      <c r="CB59" s="69"/>
    </row>
    <row r="60" spans="1:98" s="29" customFormat="1" ht="19.5" customHeight="1" x14ac:dyDescent="0.2">
      <c r="A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S60" s="399"/>
      <c r="T60" s="399"/>
      <c r="AE60" s="57"/>
      <c r="AS60" s="71"/>
      <c r="BF60" s="72">
        <f>SUM(AS59+BF59)</f>
        <v>166771980</v>
      </c>
      <c r="BG60" s="73">
        <f>AF59-AS59-BF59</f>
        <v>17878019.999999996</v>
      </c>
      <c r="BH60" s="74">
        <f>SUM(BI59+AS59+BF59)</f>
        <v>189000000</v>
      </c>
      <c r="BI60" s="75">
        <f>SUM(BG59)</f>
        <v>17878019.999999996</v>
      </c>
      <c r="BJ60" s="57" t="s">
        <v>78</v>
      </c>
      <c r="BK60" s="260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</row>
    <row r="61" spans="1:98" s="29" customFormat="1" ht="19.5" customHeight="1" x14ac:dyDescent="0.2">
      <c r="A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S61" s="399"/>
      <c r="T61" s="399"/>
      <c r="AE61" s="57"/>
      <c r="AS61" s="57"/>
      <c r="AT61" s="170">
        <f>SUM(AG59+AT59)</f>
        <v>62700000</v>
      </c>
      <c r="AU61" s="170">
        <f t="shared" ref="AU61:BE61" si="168">SUM(AH59+AU59)</f>
        <v>102835980</v>
      </c>
      <c r="AV61" s="170">
        <f t="shared" si="168"/>
        <v>1236000</v>
      </c>
      <c r="AW61" s="170">
        <f t="shared" si="168"/>
        <v>0</v>
      </c>
      <c r="AX61" s="170">
        <f t="shared" si="168"/>
        <v>0</v>
      </c>
      <c r="AY61" s="170">
        <f t="shared" si="168"/>
        <v>0</v>
      </c>
      <c r="AZ61" s="170">
        <f t="shared" si="168"/>
        <v>0</v>
      </c>
      <c r="BA61" s="170">
        <f t="shared" si="168"/>
        <v>0</v>
      </c>
      <c r="BB61" s="170">
        <f t="shared" si="168"/>
        <v>0</v>
      </c>
      <c r="BC61" s="170">
        <f t="shared" si="168"/>
        <v>0</v>
      </c>
      <c r="BD61" s="170">
        <f t="shared" si="168"/>
        <v>0</v>
      </c>
      <c r="BE61" s="170">
        <f t="shared" si="168"/>
        <v>0</v>
      </c>
      <c r="BF61" s="170">
        <f>SUM(AT61:BE61)</f>
        <v>166771980</v>
      </c>
      <c r="BG61" s="57"/>
      <c r="BH61" s="76"/>
      <c r="BI61" s="77">
        <f>SUM(BI59-BI60)</f>
        <v>4350000.0000000037</v>
      </c>
      <c r="BJ61" s="57" t="s">
        <v>77</v>
      </c>
      <c r="BK61" s="260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</row>
    <row r="62" spans="1:98" s="29" customFormat="1" ht="19.5" customHeight="1" x14ac:dyDescent="0.2">
      <c r="A62" s="1015" t="s">
        <v>43</v>
      </c>
      <c r="B62" s="1016"/>
      <c r="C62" s="171" t="s">
        <v>321</v>
      </c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80"/>
      <c r="T62" s="409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5"/>
      <c r="AF62" s="32"/>
      <c r="AG62" s="174"/>
      <c r="AH62" s="174"/>
      <c r="AI62" s="174"/>
      <c r="AJ62" s="174"/>
      <c r="AK62" s="174"/>
      <c r="AL62" s="174"/>
      <c r="AM62" s="174"/>
      <c r="AN62" s="174"/>
      <c r="AO62" s="174"/>
      <c r="AP62" s="174"/>
      <c r="AQ62" s="174"/>
      <c r="AR62" s="174"/>
      <c r="AS62" s="176"/>
      <c r="AT62" s="174"/>
      <c r="AU62" s="174"/>
      <c r="AV62" s="174"/>
      <c r="AW62" s="174"/>
      <c r="AX62" s="174"/>
      <c r="AY62" s="174"/>
      <c r="AZ62" s="174"/>
      <c r="BA62" s="174"/>
      <c r="BB62" s="174"/>
      <c r="BC62" s="174"/>
      <c r="BD62" s="174"/>
      <c r="BE62" s="174"/>
      <c r="BF62" s="176"/>
      <c r="BG62" s="176"/>
      <c r="BH62" s="173"/>
      <c r="BI62" s="177"/>
      <c r="BJ62" s="32"/>
      <c r="BK62" s="255"/>
      <c r="BL62" s="174"/>
      <c r="BM62" s="174"/>
      <c r="BN62" s="174"/>
      <c r="BO62" s="174"/>
      <c r="BP62" s="175"/>
      <c r="BQ62" s="174"/>
      <c r="BR62" s="174"/>
      <c r="BS62" s="174"/>
      <c r="BT62" s="174"/>
      <c r="BU62" s="174"/>
      <c r="BV62" s="176"/>
      <c r="BW62" s="176"/>
      <c r="BX62" s="176"/>
      <c r="BY62" s="173"/>
      <c r="BZ62" s="177"/>
      <c r="CA62" s="176"/>
      <c r="CB62" s="176"/>
      <c r="CC62" s="33"/>
      <c r="CD62" s="33"/>
      <c r="CE62" s="33"/>
      <c r="CF62" s="33"/>
      <c r="CG62" s="33"/>
      <c r="CH62" s="178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</row>
    <row r="63" spans="1:98" s="29" customFormat="1" ht="19.5" customHeight="1" x14ac:dyDescent="0.2">
      <c r="A63" s="1017" t="s">
        <v>44</v>
      </c>
      <c r="B63" s="1018"/>
      <c r="C63" s="180" t="s">
        <v>151</v>
      </c>
      <c r="D63" s="181"/>
      <c r="E63" s="181"/>
      <c r="F63" s="181"/>
      <c r="G63" s="181"/>
      <c r="H63" s="181"/>
      <c r="I63" s="181"/>
      <c r="J63" s="181"/>
      <c r="K63" s="181"/>
      <c r="L63" s="181"/>
      <c r="M63" s="181"/>
      <c r="N63" s="181"/>
      <c r="O63" s="181"/>
      <c r="P63" s="181"/>
      <c r="Q63" s="181"/>
      <c r="R63" s="181"/>
      <c r="S63" s="381"/>
      <c r="T63" s="410"/>
      <c r="U63" s="182"/>
      <c r="V63" s="182"/>
      <c r="W63" s="182"/>
      <c r="X63" s="182"/>
      <c r="Y63" s="182"/>
      <c r="Z63" s="182"/>
      <c r="AA63" s="182"/>
      <c r="AB63" s="182"/>
      <c r="AC63" s="182"/>
      <c r="AD63" s="182"/>
      <c r="AE63" s="183"/>
      <c r="AF63" s="181"/>
      <c r="AG63" s="182"/>
      <c r="AH63" s="182"/>
      <c r="AI63" s="182"/>
      <c r="AJ63" s="182"/>
      <c r="AK63" s="182"/>
      <c r="AL63" s="182"/>
      <c r="AM63" s="182"/>
      <c r="AN63" s="182"/>
      <c r="AO63" s="182"/>
      <c r="AP63" s="182"/>
      <c r="AQ63" s="182"/>
      <c r="AR63" s="182"/>
      <c r="AS63" s="183"/>
      <c r="AT63" s="182"/>
      <c r="AU63" s="182"/>
      <c r="AV63" s="182"/>
      <c r="AW63" s="182"/>
      <c r="AX63" s="182"/>
      <c r="AY63" s="182"/>
      <c r="AZ63" s="182"/>
      <c r="BA63" s="182"/>
      <c r="BB63" s="182"/>
      <c r="BC63" s="182"/>
      <c r="BD63" s="182"/>
      <c r="BE63" s="182"/>
      <c r="BF63" s="183"/>
      <c r="BG63" s="183"/>
      <c r="BH63" s="179"/>
      <c r="BI63" s="184"/>
      <c r="BJ63" s="32"/>
      <c r="BK63" s="255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  <c r="BY63" s="32"/>
      <c r="BZ63" s="32"/>
      <c r="CA63" s="176"/>
      <c r="CB63" s="176"/>
      <c r="CC63" s="33">
        <v>1100000</v>
      </c>
      <c r="CD63" s="33"/>
      <c r="CE63" s="33"/>
      <c r="CF63" s="33"/>
      <c r="CG63" s="33"/>
      <c r="CH63" s="178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</row>
    <row r="64" spans="1:98" s="8" customFormat="1" ht="19.5" customHeight="1" x14ac:dyDescent="0.2">
      <c r="A64" s="1019" t="s">
        <v>45</v>
      </c>
      <c r="B64" s="1022" t="s">
        <v>46</v>
      </c>
      <c r="C64" s="1022" t="s">
        <v>62</v>
      </c>
      <c r="D64" s="1025" t="s">
        <v>47</v>
      </c>
      <c r="E64" s="1025"/>
      <c r="F64" s="1025"/>
      <c r="G64" s="1025"/>
      <c r="H64" s="1025"/>
      <c r="I64" s="1025"/>
      <c r="J64" s="1025"/>
      <c r="K64" s="1025"/>
      <c r="L64" s="1025"/>
      <c r="M64" s="1025"/>
      <c r="N64" s="1025"/>
      <c r="O64" s="1025"/>
      <c r="P64" s="1025"/>
      <c r="Q64" s="1025"/>
      <c r="R64" s="1022" t="s">
        <v>59</v>
      </c>
      <c r="S64" s="1036" t="s">
        <v>56</v>
      </c>
      <c r="T64" s="1037"/>
      <c r="U64" s="1037"/>
      <c r="V64" s="1037"/>
      <c r="W64" s="1037"/>
      <c r="X64" s="1037"/>
      <c r="Y64" s="1037"/>
      <c r="Z64" s="1037"/>
      <c r="AA64" s="1037"/>
      <c r="AB64" s="1037"/>
      <c r="AC64" s="1037"/>
      <c r="AD64" s="1037"/>
      <c r="AE64" s="1038"/>
      <c r="AF64" s="1039" t="s">
        <v>38</v>
      </c>
      <c r="AG64" s="1039"/>
      <c r="AH64" s="1039"/>
      <c r="AI64" s="1039"/>
      <c r="AJ64" s="1039"/>
      <c r="AK64" s="1039"/>
      <c r="AL64" s="1039"/>
      <c r="AM64" s="1039"/>
      <c r="AN64" s="1039"/>
      <c r="AO64" s="1039"/>
      <c r="AP64" s="1039"/>
      <c r="AQ64" s="1039"/>
      <c r="AR64" s="1039"/>
      <c r="AS64" s="1039"/>
      <c r="AT64" s="1040" t="s">
        <v>82</v>
      </c>
      <c r="AU64" s="1041"/>
      <c r="AV64" s="1041"/>
      <c r="AW64" s="1041"/>
      <c r="AX64" s="1041"/>
      <c r="AY64" s="1041"/>
      <c r="AZ64" s="1041"/>
      <c r="BA64" s="1041"/>
      <c r="BB64" s="1041"/>
      <c r="BC64" s="1041"/>
      <c r="BD64" s="1041"/>
      <c r="BE64" s="1041"/>
      <c r="BF64" s="1042"/>
      <c r="BG64" s="1022" t="s">
        <v>78</v>
      </c>
      <c r="BH64" s="1022" t="s">
        <v>561</v>
      </c>
      <c r="BI64" s="1026" t="s">
        <v>79</v>
      </c>
      <c r="BJ64" s="173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  <c r="BX64" s="32"/>
      <c r="BY64" s="32"/>
      <c r="BZ64" s="32"/>
      <c r="CA64" s="34"/>
      <c r="CB64" s="34"/>
    </row>
    <row r="65" spans="1:98" s="8" customFormat="1" ht="19.5" customHeight="1" x14ac:dyDescent="0.2">
      <c r="A65" s="1020"/>
      <c r="B65" s="1023"/>
      <c r="C65" s="1023"/>
      <c r="D65" s="1033" t="s">
        <v>57</v>
      </c>
      <c r="E65" s="1031" t="s">
        <v>58</v>
      </c>
      <c r="F65" s="1032"/>
      <c r="G65" s="1032"/>
      <c r="H65" s="1032"/>
      <c r="I65" s="1032"/>
      <c r="J65" s="1032"/>
      <c r="K65" s="1032"/>
      <c r="L65" s="1032"/>
      <c r="M65" s="1032"/>
      <c r="N65" s="1032"/>
      <c r="O65" s="1032"/>
      <c r="P65" s="1032"/>
      <c r="Q65" s="1032"/>
      <c r="R65" s="1023"/>
      <c r="S65" s="1029" t="s">
        <v>57</v>
      </c>
      <c r="T65" s="1031" t="s">
        <v>58</v>
      </c>
      <c r="U65" s="1032"/>
      <c r="V65" s="1032"/>
      <c r="W65" s="1032"/>
      <c r="X65" s="1032"/>
      <c r="Y65" s="1032"/>
      <c r="Z65" s="1032"/>
      <c r="AA65" s="1032"/>
      <c r="AB65" s="1032"/>
      <c r="AC65" s="1032"/>
      <c r="AD65" s="1032"/>
      <c r="AE65" s="1035"/>
      <c r="AF65" s="1033" t="s">
        <v>57</v>
      </c>
      <c r="AG65" s="1031" t="s">
        <v>58</v>
      </c>
      <c r="AH65" s="1032"/>
      <c r="AI65" s="1032"/>
      <c r="AJ65" s="1032"/>
      <c r="AK65" s="1032"/>
      <c r="AL65" s="1032"/>
      <c r="AM65" s="1032"/>
      <c r="AN65" s="1032"/>
      <c r="AO65" s="1032"/>
      <c r="AP65" s="1032"/>
      <c r="AQ65" s="1032"/>
      <c r="AR65" s="1032"/>
      <c r="AS65" s="1035"/>
      <c r="AT65" s="1043"/>
      <c r="AU65" s="1044"/>
      <c r="AV65" s="1044"/>
      <c r="AW65" s="1044"/>
      <c r="AX65" s="1044"/>
      <c r="AY65" s="1044"/>
      <c r="AZ65" s="1044"/>
      <c r="BA65" s="1044"/>
      <c r="BB65" s="1044"/>
      <c r="BC65" s="1044"/>
      <c r="BD65" s="1044"/>
      <c r="BE65" s="1044"/>
      <c r="BF65" s="1045"/>
      <c r="BG65" s="1023"/>
      <c r="BH65" s="1023"/>
      <c r="BI65" s="1027"/>
      <c r="BJ65" s="173"/>
      <c r="BK65" s="32"/>
      <c r="BL65" s="32"/>
      <c r="BM65" s="32"/>
      <c r="BN65" s="32"/>
      <c r="BO65" s="32"/>
      <c r="BP65" s="32"/>
      <c r="BQ65" s="32"/>
      <c r="BR65" s="32"/>
      <c r="BS65" s="32"/>
      <c r="BT65" s="32"/>
      <c r="BU65" s="32"/>
      <c r="BV65" s="32"/>
      <c r="BW65" s="32"/>
      <c r="BX65" s="32"/>
      <c r="BY65" s="32"/>
      <c r="BZ65" s="32"/>
      <c r="CA65" s="34"/>
      <c r="CB65" s="34"/>
    </row>
    <row r="66" spans="1:98" s="6" customFormat="1" ht="19.5" customHeight="1" x14ac:dyDescent="0.2">
      <c r="A66" s="1021"/>
      <c r="B66" s="1024"/>
      <c r="C66" s="1024"/>
      <c r="D66" s="1034"/>
      <c r="E66" s="35">
        <v>1</v>
      </c>
      <c r="F66" s="35">
        <v>2</v>
      </c>
      <c r="G66" s="35">
        <v>3</v>
      </c>
      <c r="H66" s="35">
        <v>4</v>
      </c>
      <c r="I66" s="35">
        <v>5</v>
      </c>
      <c r="J66" s="35">
        <v>6</v>
      </c>
      <c r="K66" s="35">
        <v>7</v>
      </c>
      <c r="L66" s="35">
        <v>8</v>
      </c>
      <c r="M66" s="35">
        <v>9</v>
      </c>
      <c r="N66" s="35">
        <v>10</v>
      </c>
      <c r="O66" s="35">
        <v>11</v>
      </c>
      <c r="P66" s="35">
        <v>12</v>
      </c>
      <c r="Q66" s="35" t="s">
        <v>61</v>
      </c>
      <c r="R66" s="1024"/>
      <c r="S66" s="1030"/>
      <c r="T66" s="35">
        <v>1</v>
      </c>
      <c r="U66" s="35">
        <v>2</v>
      </c>
      <c r="V66" s="35">
        <v>3</v>
      </c>
      <c r="W66" s="35">
        <v>4</v>
      </c>
      <c r="X66" s="35">
        <v>5</v>
      </c>
      <c r="Y66" s="35">
        <v>6</v>
      </c>
      <c r="Z66" s="35">
        <v>7</v>
      </c>
      <c r="AA66" s="35">
        <v>8</v>
      </c>
      <c r="AB66" s="35">
        <v>9</v>
      </c>
      <c r="AC66" s="35">
        <v>10</v>
      </c>
      <c r="AD66" s="35">
        <v>11</v>
      </c>
      <c r="AE66" s="35">
        <v>12</v>
      </c>
      <c r="AF66" s="1034"/>
      <c r="AG66" s="35">
        <v>1</v>
      </c>
      <c r="AH66" s="35">
        <v>2</v>
      </c>
      <c r="AI66" s="35">
        <v>3</v>
      </c>
      <c r="AJ66" s="35">
        <v>4</v>
      </c>
      <c r="AK66" s="35">
        <v>5</v>
      </c>
      <c r="AL66" s="35">
        <v>6</v>
      </c>
      <c r="AM66" s="35">
        <v>7</v>
      </c>
      <c r="AN66" s="35">
        <v>8</v>
      </c>
      <c r="AO66" s="35">
        <v>9</v>
      </c>
      <c r="AP66" s="35">
        <v>10</v>
      </c>
      <c r="AQ66" s="35">
        <v>11</v>
      </c>
      <c r="AR66" s="35">
        <v>12</v>
      </c>
      <c r="AS66" s="35" t="s">
        <v>51</v>
      </c>
      <c r="AT66" s="266">
        <v>1</v>
      </c>
      <c r="AU66" s="266">
        <v>2</v>
      </c>
      <c r="AV66" s="266">
        <v>3</v>
      </c>
      <c r="AW66" s="266">
        <v>4</v>
      </c>
      <c r="AX66" s="266">
        <v>5</v>
      </c>
      <c r="AY66" s="266">
        <v>6</v>
      </c>
      <c r="AZ66" s="266">
        <v>7</v>
      </c>
      <c r="BA66" s="266">
        <v>8</v>
      </c>
      <c r="BB66" s="266">
        <v>9</v>
      </c>
      <c r="BC66" s="266">
        <v>10</v>
      </c>
      <c r="BD66" s="266">
        <v>11</v>
      </c>
      <c r="BE66" s="266">
        <v>12</v>
      </c>
      <c r="BF66" s="35" t="s">
        <v>51</v>
      </c>
      <c r="BG66" s="1024"/>
      <c r="BH66" s="1024"/>
      <c r="BI66" s="1028"/>
      <c r="BJ66" s="7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</row>
    <row r="67" spans="1:98" s="118" customFormat="1" ht="19.5" customHeight="1" thickBot="1" x14ac:dyDescent="0.25">
      <c r="A67" s="111"/>
      <c r="B67" s="189" t="s">
        <v>593</v>
      </c>
      <c r="C67" s="112" t="s">
        <v>236</v>
      </c>
      <c r="D67" s="107">
        <v>492</v>
      </c>
      <c r="E67" s="113">
        <v>41</v>
      </c>
      <c r="F67" s="113">
        <v>41</v>
      </c>
      <c r="G67" s="114">
        <v>41</v>
      </c>
      <c r="H67" s="114">
        <v>41</v>
      </c>
      <c r="I67" s="114">
        <v>41</v>
      </c>
      <c r="J67" s="114">
        <v>41</v>
      </c>
      <c r="K67" s="114">
        <v>41</v>
      </c>
      <c r="L67" s="114">
        <v>41</v>
      </c>
      <c r="M67" s="114">
        <v>41</v>
      </c>
      <c r="N67" s="114">
        <v>41</v>
      </c>
      <c r="O67" s="114">
        <v>41</v>
      </c>
      <c r="P67" s="114">
        <v>41</v>
      </c>
      <c r="Q67" s="115">
        <f>SUM(E67:P67)</f>
        <v>492</v>
      </c>
      <c r="R67" s="280" t="s">
        <v>131</v>
      </c>
      <c r="S67" s="315">
        <v>300000</v>
      </c>
      <c r="T67" s="315">
        <v>300000</v>
      </c>
      <c r="U67" s="315">
        <v>300000</v>
      </c>
      <c r="V67" s="123">
        <v>300000</v>
      </c>
      <c r="W67" s="123">
        <v>300000</v>
      </c>
      <c r="X67" s="123">
        <v>300000</v>
      </c>
      <c r="Y67" s="123">
        <v>300000</v>
      </c>
      <c r="Z67" s="123">
        <v>300000</v>
      </c>
      <c r="AA67" s="123">
        <v>300000</v>
      </c>
      <c r="AB67" s="123">
        <v>300000</v>
      </c>
      <c r="AC67" s="702">
        <v>300000</v>
      </c>
      <c r="AD67" s="702">
        <v>300000</v>
      </c>
      <c r="AE67" s="702">
        <v>300000</v>
      </c>
      <c r="AF67" s="94">
        <f t="shared" ref="AF67" si="169">SUM(Q67*S67)</f>
        <v>147600000</v>
      </c>
      <c r="AG67" s="95">
        <f>T67*E67</f>
        <v>12300000</v>
      </c>
      <c r="AH67" s="95">
        <f>U67*F67</f>
        <v>12300000</v>
      </c>
      <c r="AI67" s="95">
        <f>V67*G67</f>
        <v>12300000</v>
      </c>
      <c r="AJ67" s="95">
        <f t="shared" ref="AJ67:AR67" si="170">W67*H67</f>
        <v>12300000</v>
      </c>
      <c r="AK67" s="95">
        <f t="shared" si="170"/>
        <v>12300000</v>
      </c>
      <c r="AL67" s="95">
        <f t="shared" si="170"/>
        <v>12300000</v>
      </c>
      <c r="AM67" s="95">
        <f t="shared" si="170"/>
        <v>12300000</v>
      </c>
      <c r="AN67" s="95">
        <f t="shared" si="170"/>
        <v>12300000</v>
      </c>
      <c r="AO67" s="95">
        <f t="shared" si="170"/>
        <v>12300000</v>
      </c>
      <c r="AP67" s="95">
        <f t="shared" si="170"/>
        <v>12300000</v>
      </c>
      <c r="AQ67" s="95">
        <f t="shared" si="170"/>
        <v>12300000</v>
      </c>
      <c r="AR67" s="95">
        <f t="shared" si="170"/>
        <v>12300000</v>
      </c>
      <c r="AS67" s="96">
        <f t="shared" ref="AS67" si="171">SUM(AG67:AR67)</f>
        <v>147600000</v>
      </c>
      <c r="AT67" s="95"/>
      <c r="AU67" s="95"/>
      <c r="AV67" s="95"/>
      <c r="AW67" s="95"/>
      <c r="AX67" s="95"/>
      <c r="AY67" s="95"/>
      <c r="AZ67" s="95"/>
      <c r="BA67" s="95"/>
      <c r="BB67" s="95"/>
      <c r="BC67" s="95"/>
      <c r="BD67" s="95"/>
      <c r="BE67" s="95"/>
      <c r="BF67" s="97">
        <f>SUM(AT67:BE67)</f>
        <v>0</v>
      </c>
      <c r="BG67" s="128">
        <f>AF67-AS67-BF67</f>
        <v>0</v>
      </c>
      <c r="BH67" s="129">
        <f>S67*D67</f>
        <v>147600000</v>
      </c>
      <c r="BI67" s="130">
        <f>BH67-AS67-BF67</f>
        <v>0</v>
      </c>
      <c r="BJ67" s="248">
        <f>SUM(Q67/D67)</f>
        <v>1</v>
      </c>
      <c r="BK67" s="257">
        <v>1</v>
      </c>
      <c r="BL67" s="117"/>
      <c r="BM67" s="117"/>
      <c r="BN67" s="117"/>
      <c r="BO67" s="117"/>
      <c r="BP67" s="117"/>
      <c r="BQ67" s="117"/>
      <c r="BR67" s="117"/>
      <c r="BS67" s="117"/>
      <c r="BT67" s="117"/>
      <c r="BU67" s="117"/>
      <c r="BV67" s="117"/>
      <c r="BW67" s="117"/>
      <c r="BX67" s="117"/>
      <c r="BY67" s="117"/>
      <c r="BZ67" s="117"/>
      <c r="CA67" s="117"/>
      <c r="CB67" s="117"/>
    </row>
    <row r="68" spans="1:98" s="54" customFormat="1" ht="19.5" customHeight="1" thickBot="1" x14ac:dyDescent="0.25">
      <c r="A68" s="62"/>
      <c r="B68" s="63" t="s">
        <v>15</v>
      </c>
      <c r="C68" s="63"/>
      <c r="D68" s="64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6"/>
      <c r="R68" s="102"/>
      <c r="S68" s="397"/>
      <c r="T68" s="398"/>
      <c r="U68" s="133"/>
      <c r="V68" s="133"/>
      <c r="W68" s="133"/>
      <c r="X68" s="133"/>
      <c r="Y68" s="133"/>
      <c r="Z68" s="133"/>
      <c r="AA68" s="133"/>
      <c r="AB68" s="133"/>
      <c r="AC68" s="133"/>
      <c r="AD68" s="133"/>
      <c r="AE68" s="133"/>
      <c r="AF68" s="134">
        <f>SUM(AF67:AF67)</f>
        <v>147600000</v>
      </c>
      <c r="AG68" s="134">
        <f>SUM(AG67:AG67)</f>
        <v>12300000</v>
      </c>
      <c r="AH68" s="134">
        <f>SUM(AH67:AH67)</f>
        <v>12300000</v>
      </c>
      <c r="AI68" s="134">
        <f>SUM(AI67:AI67)</f>
        <v>12300000</v>
      </c>
      <c r="AJ68" s="134">
        <f t="shared" ref="AJ68:AR68" si="172">SUM(AJ67:AJ67)</f>
        <v>12300000</v>
      </c>
      <c r="AK68" s="134">
        <f t="shared" si="172"/>
        <v>12300000</v>
      </c>
      <c r="AL68" s="134">
        <f t="shared" si="172"/>
        <v>12300000</v>
      </c>
      <c r="AM68" s="134">
        <f t="shared" si="172"/>
        <v>12300000</v>
      </c>
      <c r="AN68" s="134">
        <f t="shared" si="172"/>
        <v>12300000</v>
      </c>
      <c r="AO68" s="134">
        <f t="shared" si="172"/>
        <v>12300000</v>
      </c>
      <c r="AP68" s="134">
        <f t="shared" si="172"/>
        <v>12300000</v>
      </c>
      <c r="AQ68" s="134">
        <f t="shared" si="172"/>
        <v>12300000</v>
      </c>
      <c r="AR68" s="134">
        <f t="shared" si="172"/>
        <v>12300000</v>
      </c>
      <c r="AS68" s="134">
        <f>SUM(AS67:AS67)</f>
        <v>147600000</v>
      </c>
      <c r="AT68" s="134">
        <f>SUM(AT67:AT67)</f>
        <v>0</v>
      </c>
      <c r="AU68" s="134">
        <f>SUM(AU67:AU67)</f>
        <v>0</v>
      </c>
      <c r="AV68" s="134">
        <f>SUM(AV67:AV67)</f>
        <v>0</v>
      </c>
      <c r="AW68" s="134"/>
      <c r="AX68" s="134"/>
      <c r="AY68" s="134"/>
      <c r="AZ68" s="134"/>
      <c r="BA68" s="134"/>
      <c r="BB68" s="134"/>
      <c r="BC68" s="134"/>
      <c r="BD68" s="134"/>
      <c r="BE68" s="134"/>
      <c r="BF68" s="134">
        <f>SUM(BF67:BF67)</f>
        <v>0</v>
      </c>
      <c r="BG68" s="135">
        <f>AF68-AS68-BF68</f>
        <v>0</v>
      </c>
      <c r="BH68" s="134">
        <f>SUM(BH67:BH67)</f>
        <v>147600000</v>
      </c>
      <c r="BI68" s="134">
        <f>SUM(BI67:BI67)</f>
        <v>0</v>
      </c>
      <c r="BJ68" s="249">
        <f>SUM(BJ67)</f>
        <v>1</v>
      </c>
      <c r="BK68" s="259"/>
      <c r="BL68" s="69"/>
      <c r="BM68" s="69"/>
      <c r="BN68" s="69"/>
      <c r="BO68" s="69"/>
      <c r="BP68" s="69"/>
      <c r="BQ68" s="69"/>
      <c r="BR68" s="69"/>
      <c r="BS68" s="69"/>
      <c r="BT68" s="69"/>
      <c r="BU68" s="69"/>
      <c r="BV68" s="69"/>
      <c r="BW68" s="69"/>
      <c r="BX68" s="69"/>
      <c r="BY68" s="69"/>
      <c r="BZ68" s="69"/>
      <c r="CA68" s="69"/>
      <c r="CB68" s="69"/>
    </row>
    <row r="69" spans="1:98" s="29" customFormat="1" ht="19.5" customHeight="1" x14ac:dyDescent="0.2">
      <c r="A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S69" s="399"/>
      <c r="T69" s="399"/>
      <c r="AE69" s="57"/>
      <c r="AS69" s="71"/>
      <c r="BF69" s="72">
        <f>SUM(AS68+BF68)</f>
        <v>147600000</v>
      </c>
      <c r="BG69" s="73">
        <f>AF68-AS68-BF68</f>
        <v>0</v>
      </c>
      <c r="BH69" s="74">
        <f>SUM(BI68+AS68+BF68)</f>
        <v>147600000</v>
      </c>
      <c r="BI69" s="75">
        <f>SUM(BG68)</f>
        <v>0</v>
      </c>
      <c r="BJ69" s="57" t="s">
        <v>78</v>
      </c>
      <c r="BK69" s="260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</row>
    <row r="70" spans="1:98" s="29" customFormat="1" ht="19.5" customHeight="1" x14ac:dyDescent="0.2">
      <c r="A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S70" s="399"/>
      <c r="T70" s="399"/>
      <c r="AE70" s="57"/>
      <c r="AS70" s="57"/>
      <c r="AT70" s="170">
        <f>SUM(AG68+AT68)</f>
        <v>12300000</v>
      </c>
      <c r="AU70" s="170">
        <f t="shared" ref="AU70:BE70" si="173">SUM(AH68+AU68)</f>
        <v>12300000</v>
      </c>
      <c r="AV70" s="170">
        <f t="shared" si="173"/>
        <v>12300000</v>
      </c>
      <c r="AW70" s="170">
        <f t="shared" si="173"/>
        <v>12300000</v>
      </c>
      <c r="AX70" s="170">
        <f t="shared" si="173"/>
        <v>12300000</v>
      </c>
      <c r="AY70" s="170">
        <f t="shared" si="173"/>
        <v>12300000</v>
      </c>
      <c r="AZ70" s="170">
        <f t="shared" si="173"/>
        <v>12300000</v>
      </c>
      <c r="BA70" s="170">
        <f t="shared" si="173"/>
        <v>12300000</v>
      </c>
      <c r="BB70" s="170">
        <f t="shared" si="173"/>
        <v>12300000</v>
      </c>
      <c r="BC70" s="170">
        <f t="shared" si="173"/>
        <v>12300000</v>
      </c>
      <c r="BD70" s="170">
        <f t="shared" si="173"/>
        <v>12300000</v>
      </c>
      <c r="BE70" s="170">
        <f t="shared" si="173"/>
        <v>12300000</v>
      </c>
      <c r="BF70" s="170">
        <f>SUM(AT70:BE70)</f>
        <v>147600000</v>
      </c>
      <c r="BG70" s="57"/>
      <c r="BH70" s="76"/>
      <c r="BI70" s="77">
        <f>SUM(BI68-BI69)</f>
        <v>0</v>
      </c>
      <c r="BJ70" s="57" t="s">
        <v>77</v>
      </c>
      <c r="BK70" s="260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</row>
    <row r="71" spans="1:98" s="29" customFormat="1" ht="19.5" customHeight="1" x14ac:dyDescent="0.2">
      <c r="A71" s="1015" t="s">
        <v>43</v>
      </c>
      <c r="B71" s="1016"/>
      <c r="C71" s="171" t="s">
        <v>322</v>
      </c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80"/>
      <c r="T71" s="409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5"/>
      <c r="AF71" s="32"/>
      <c r="AG71" s="174"/>
      <c r="AH71" s="174"/>
      <c r="AI71" s="174"/>
      <c r="AJ71" s="174"/>
      <c r="AK71" s="174"/>
      <c r="AL71" s="174"/>
      <c r="AM71" s="174"/>
      <c r="AN71" s="174"/>
      <c r="AO71" s="174"/>
      <c r="AP71" s="174"/>
      <c r="AQ71" s="174"/>
      <c r="AR71" s="174"/>
      <c r="AS71" s="176"/>
      <c r="AT71" s="174"/>
      <c r="AU71" s="174"/>
      <c r="AV71" s="174"/>
      <c r="AW71" s="174"/>
      <c r="AX71" s="174"/>
      <c r="AY71" s="174"/>
      <c r="AZ71" s="174"/>
      <c r="BA71" s="174"/>
      <c r="BB71" s="174"/>
      <c r="BC71" s="174"/>
      <c r="BD71" s="174"/>
      <c r="BE71" s="174"/>
      <c r="BF71" s="176"/>
      <c r="BG71" s="176"/>
      <c r="BH71" s="173"/>
      <c r="BI71" s="177"/>
      <c r="BJ71" s="32"/>
      <c r="BK71" s="255"/>
      <c r="BL71" s="174"/>
      <c r="BM71" s="174"/>
      <c r="BN71" s="174"/>
      <c r="BO71" s="174"/>
      <c r="BP71" s="175"/>
      <c r="BQ71" s="174"/>
      <c r="BR71" s="174"/>
      <c r="BS71" s="174"/>
      <c r="BT71" s="174"/>
      <c r="BU71" s="174"/>
      <c r="BV71" s="176"/>
      <c r="BW71" s="176"/>
      <c r="BX71" s="176"/>
      <c r="BY71" s="173"/>
      <c r="BZ71" s="177"/>
      <c r="CA71" s="176"/>
      <c r="CB71" s="176"/>
      <c r="CC71" s="33"/>
      <c r="CD71" s="33"/>
      <c r="CE71" s="33"/>
      <c r="CF71" s="33"/>
      <c r="CG71" s="33"/>
      <c r="CH71" s="178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</row>
    <row r="72" spans="1:98" s="29" customFormat="1" ht="19.5" customHeight="1" x14ac:dyDescent="0.2">
      <c r="A72" s="1017" t="s">
        <v>44</v>
      </c>
      <c r="B72" s="1018"/>
      <c r="C72" s="180" t="s">
        <v>151</v>
      </c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381"/>
      <c r="T72" s="410"/>
      <c r="U72" s="182"/>
      <c r="V72" s="182"/>
      <c r="W72" s="182"/>
      <c r="X72" s="182"/>
      <c r="Y72" s="182"/>
      <c r="Z72" s="182"/>
      <c r="AA72" s="182"/>
      <c r="AB72" s="182"/>
      <c r="AC72" s="182"/>
      <c r="AD72" s="182"/>
      <c r="AE72" s="183"/>
      <c r="AF72" s="181"/>
      <c r="AG72" s="182"/>
      <c r="AH72" s="182"/>
      <c r="AI72" s="182"/>
      <c r="AJ72" s="182"/>
      <c r="AK72" s="182"/>
      <c r="AL72" s="182"/>
      <c r="AM72" s="182"/>
      <c r="AN72" s="182"/>
      <c r="AO72" s="182"/>
      <c r="AP72" s="182"/>
      <c r="AQ72" s="182"/>
      <c r="AR72" s="182"/>
      <c r="AS72" s="183"/>
      <c r="AT72" s="182"/>
      <c r="AU72" s="182"/>
      <c r="AV72" s="182"/>
      <c r="AW72" s="182"/>
      <c r="AX72" s="182"/>
      <c r="AY72" s="182"/>
      <c r="AZ72" s="182"/>
      <c r="BA72" s="182"/>
      <c r="BB72" s="182"/>
      <c r="BC72" s="182"/>
      <c r="BD72" s="182"/>
      <c r="BE72" s="182"/>
      <c r="BF72" s="183"/>
      <c r="BG72" s="183"/>
      <c r="BH72" s="179"/>
      <c r="BI72" s="184"/>
      <c r="BJ72" s="32"/>
      <c r="BK72" s="255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176"/>
      <c r="CB72" s="176"/>
      <c r="CC72" s="33">
        <v>1100000</v>
      </c>
      <c r="CD72" s="33"/>
      <c r="CE72" s="33"/>
      <c r="CF72" s="33"/>
      <c r="CG72" s="33"/>
      <c r="CH72" s="178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</row>
    <row r="73" spans="1:98" s="8" customFormat="1" ht="19.5" customHeight="1" x14ac:dyDescent="0.2">
      <c r="A73" s="1019" t="s">
        <v>45</v>
      </c>
      <c r="B73" s="1022" t="s">
        <v>46</v>
      </c>
      <c r="C73" s="1022" t="s">
        <v>62</v>
      </c>
      <c r="D73" s="1025" t="s">
        <v>47</v>
      </c>
      <c r="E73" s="1025"/>
      <c r="F73" s="1025"/>
      <c r="G73" s="1025"/>
      <c r="H73" s="1025"/>
      <c r="I73" s="1025"/>
      <c r="J73" s="1025"/>
      <c r="K73" s="1025"/>
      <c r="L73" s="1025"/>
      <c r="M73" s="1025"/>
      <c r="N73" s="1025"/>
      <c r="O73" s="1025"/>
      <c r="P73" s="1025"/>
      <c r="Q73" s="1025"/>
      <c r="R73" s="1022" t="s">
        <v>59</v>
      </c>
      <c r="S73" s="1036" t="s">
        <v>56</v>
      </c>
      <c r="T73" s="1037"/>
      <c r="U73" s="1037"/>
      <c r="V73" s="1037"/>
      <c r="W73" s="1037"/>
      <c r="X73" s="1037"/>
      <c r="Y73" s="1037"/>
      <c r="Z73" s="1037"/>
      <c r="AA73" s="1037"/>
      <c r="AB73" s="1037"/>
      <c r="AC73" s="1037"/>
      <c r="AD73" s="1037"/>
      <c r="AE73" s="1038"/>
      <c r="AF73" s="1039" t="s">
        <v>38</v>
      </c>
      <c r="AG73" s="1039"/>
      <c r="AH73" s="1039"/>
      <c r="AI73" s="1039"/>
      <c r="AJ73" s="1039"/>
      <c r="AK73" s="1039"/>
      <c r="AL73" s="1039"/>
      <c r="AM73" s="1039"/>
      <c r="AN73" s="1039"/>
      <c r="AO73" s="1039"/>
      <c r="AP73" s="1039"/>
      <c r="AQ73" s="1039"/>
      <c r="AR73" s="1039"/>
      <c r="AS73" s="1039"/>
      <c r="AT73" s="1040" t="s">
        <v>82</v>
      </c>
      <c r="AU73" s="1041"/>
      <c r="AV73" s="1041"/>
      <c r="AW73" s="1041"/>
      <c r="AX73" s="1041"/>
      <c r="AY73" s="1041"/>
      <c r="AZ73" s="1041"/>
      <c r="BA73" s="1041"/>
      <c r="BB73" s="1041"/>
      <c r="BC73" s="1041"/>
      <c r="BD73" s="1041"/>
      <c r="BE73" s="1041"/>
      <c r="BF73" s="1042"/>
      <c r="BG73" s="1022" t="s">
        <v>78</v>
      </c>
      <c r="BH73" s="1022" t="s">
        <v>561</v>
      </c>
      <c r="BI73" s="1026" t="s">
        <v>79</v>
      </c>
      <c r="BJ73" s="173"/>
      <c r="BK73" s="32"/>
      <c r="BL73" s="32"/>
      <c r="BM73" s="32"/>
      <c r="BN73" s="32"/>
      <c r="BO73" s="32"/>
      <c r="BP73" s="32"/>
      <c r="BQ73" s="32"/>
      <c r="BR73" s="32"/>
      <c r="BS73" s="32"/>
      <c r="BT73" s="32"/>
      <c r="BU73" s="32"/>
      <c r="BV73" s="32"/>
      <c r="BW73" s="32"/>
      <c r="BX73" s="32"/>
      <c r="BY73" s="32"/>
      <c r="BZ73" s="32"/>
      <c r="CA73" s="34"/>
      <c r="CB73" s="34"/>
    </row>
    <row r="74" spans="1:98" s="8" customFormat="1" ht="19.5" customHeight="1" x14ac:dyDescent="0.2">
      <c r="A74" s="1020"/>
      <c r="B74" s="1023"/>
      <c r="C74" s="1023"/>
      <c r="D74" s="1033" t="s">
        <v>57</v>
      </c>
      <c r="E74" s="1031" t="s">
        <v>58</v>
      </c>
      <c r="F74" s="1032"/>
      <c r="G74" s="1032"/>
      <c r="H74" s="1032"/>
      <c r="I74" s="1032"/>
      <c r="J74" s="1032"/>
      <c r="K74" s="1032"/>
      <c r="L74" s="1032"/>
      <c r="M74" s="1032"/>
      <c r="N74" s="1032"/>
      <c r="O74" s="1032"/>
      <c r="P74" s="1032"/>
      <c r="Q74" s="1032"/>
      <c r="R74" s="1023"/>
      <c r="S74" s="1029" t="s">
        <v>57</v>
      </c>
      <c r="T74" s="1031" t="s">
        <v>58</v>
      </c>
      <c r="U74" s="1032"/>
      <c r="V74" s="1032"/>
      <c r="W74" s="1032"/>
      <c r="X74" s="1032"/>
      <c r="Y74" s="1032"/>
      <c r="Z74" s="1032"/>
      <c r="AA74" s="1032"/>
      <c r="AB74" s="1032"/>
      <c r="AC74" s="1032"/>
      <c r="AD74" s="1032"/>
      <c r="AE74" s="1035"/>
      <c r="AF74" s="1033" t="s">
        <v>57</v>
      </c>
      <c r="AG74" s="1031" t="s">
        <v>58</v>
      </c>
      <c r="AH74" s="1032"/>
      <c r="AI74" s="1032"/>
      <c r="AJ74" s="1032"/>
      <c r="AK74" s="1032"/>
      <c r="AL74" s="1032"/>
      <c r="AM74" s="1032"/>
      <c r="AN74" s="1032"/>
      <c r="AO74" s="1032"/>
      <c r="AP74" s="1032"/>
      <c r="AQ74" s="1032"/>
      <c r="AR74" s="1032"/>
      <c r="AS74" s="1035"/>
      <c r="AT74" s="1043"/>
      <c r="AU74" s="1044"/>
      <c r="AV74" s="1044"/>
      <c r="AW74" s="1044"/>
      <c r="AX74" s="1044"/>
      <c r="AY74" s="1044"/>
      <c r="AZ74" s="1044"/>
      <c r="BA74" s="1044"/>
      <c r="BB74" s="1044"/>
      <c r="BC74" s="1044"/>
      <c r="BD74" s="1044"/>
      <c r="BE74" s="1044"/>
      <c r="BF74" s="1045"/>
      <c r="BG74" s="1023"/>
      <c r="BH74" s="1023"/>
      <c r="BI74" s="1027"/>
      <c r="BJ74" s="173"/>
      <c r="BK74" s="32"/>
      <c r="BL74" s="32"/>
      <c r="BM74" s="32"/>
      <c r="BN74" s="32"/>
      <c r="BO74" s="32"/>
      <c r="BP74" s="32"/>
      <c r="BQ74" s="32"/>
      <c r="BR74" s="32"/>
      <c r="BS74" s="32"/>
      <c r="BT74" s="32"/>
      <c r="BU74" s="32"/>
      <c r="BV74" s="32"/>
      <c r="BW74" s="32"/>
      <c r="BX74" s="32"/>
      <c r="BY74" s="32"/>
      <c r="BZ74" s="32"/>
      <c r="CA74" s="34"/>
      <c r="CB74" s="34"/>
    </row>
    <row r="75" spans="1:98" s="6" customFormat="1" ht="19.5" customHeight="1" x14ac:dyDescent="0.2">
      <c r="A75" s="1021"/>
      <c r="B75" s="1024"/>
      <c r="C75" s="1024"/>
      <c r="D75" s="1034"/>
      <c r="E75" s="35">
        <v>1</v>
      </c>
      <c r="F75" s="35">
        <v>2</v>
      </c>
      <c r="G75" s="35">
        <v>3</v>
      </c>
      <c r="H75" s="35">
        <v>4</v>
      </c>
      <c r="I75" s="35">
        <v>5</v>
      </c>
      <c r="J75" s="35">
        <v>6</v>
      </c>
      <c r="K75" s="35">
        <v>7</v>
      </c>
      <c r="L75" s="35">
        <v>8</v>
      </c>
      <c r="M75" s="35">
        <v>9</v>
      </c>
      <c r="N75" s="35">
        <v>10</v>
      </c>
      <c r="O75" s="35">
        <v>11</v>
      </c>
      <c r="P75" s="35">
        <v>12</v>
      </c>
      <c r="Q75" s="35" t="s">
        <v>61</v>
      </c>
      <c r="R75" s="1024"/>
      <c r="S75" s="1030"/>
      <c r="T75" s="35">
        <v>1</v>
      </c>
      <c r="U75" s="35">
        <v>2</v>
      </c>
      <c r="V75" s="35">
        <v>3</v>
      </c>
      <c r="W75" s="35">
        <v>4</v>
      </c>
      <c r="X75" s="35">
        <v>5</v>
      </c>
      <c r="Y75" s="35">
        <v>6</v>
      </c>
      <c r="Z75" s="35">
        <v>7</v>
      </c>
      <c r="AA75" s="35">
        <v>8</v>
      </c>
      <c r="AB75" s="35">
        <v>9</v>
      </c>
      <c r="AC75" s="35">
        <v>10</v>
      </c>
      <c r="AD75" s="35">
        <v>11</v>
      </c>
      <c r="AE75" s="35">
        <v>12</v>
      </c>
      <c r="AF75" s="1034"/>
      <c r="AG75" s="35">
        <v>1</v>
      </c>
      <c r="AH75" s="35">
        <v>2</v>
      </c>
      <c r="AI75" s="35">
        <v>3</v>
      </c>
      <c r="AJ75" s="35">
        <v>4</v>
      </c>
      <c r="AK75" s="35">
        <v>5</v>
      </c>
      <c r="AL75" s="35">
        <v>6</v>
      </c>
      <c r="AM75" s="35">
        <v>7</v>
      </c>
      <c r="AN75" s="35">
        <v>8</v>
      </c>
      <c r="AO75" s="35">
        <v>9</v>
      </c>
      <c r="AP75" s="35">
        <v>10</v>
      </c>
      <c r="AQ75" s="35">
        <v>11</v>
      </c>
      <c r="AR75" s="35">
        <v>12</v>
      </c>
      <c r="AS75" s="35" t="s">
        <v>51</v>
      </c>
      <c r="AT75" s="266">
        <v>1</v>
      </c>
      <c r="AU75" s="266">
        <v>2</v>
      </c>
      <c r="AV75" s="266">
        <v>3</v>
      </c>
      <c r="AW75" s="266">
        <v>4</v>
      </c>
      <c r="AX75" s="266">
        <v>5</v>
      </c>
      <c r="AY75" s="266">
        <v>6</v>
      </c>
      <c r="AZ75" s="266">
        <v>7</v>
      </c>
      <c r="BA75" s="266">
        <v>8</v>
      </c>
      <c r="BB75" s="266">
        <v>9</v>
      </c>
      <c r="BC75" s="266">
        <v>10</v>
      </c>
      <c r="BD75" s="266">
        <v>11</v>
      </c>
      <c r="BE75" s="266">
        <v>12</v>
      </c>
      <c r="BF75" s="35" t="s">
        <v>51</v>
      </c>
      <c r="BG75" s="1024"/>
      <c r="BH75" s="1024"/>
      <c r="BI75" s="1028"/>
      <c r="BJ75" s="7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</row>
    <row r="76" spans="1:98" s="118" customFormat="1" ht="19.5" customHeight="1" x14ac:dyDescent="0.2">
      <c r="A76" s="111"/>
      <c r="B76" s="326" t="s">
        <v>665</v>
      </c>
      <c r="C76" s="112" t="s">
        <v>236</v>
      </c>
      <c r="D76" s="107">
        <v>1</v>
      </c>
      <c r="E76" s="113">
        <v>1</v>
      </c>
      <c r="F76" s="113">
        <v>1</v>
      </c>
      <c r="G76" s="817">
        <v>1</v>
      </c>
      <c r="H76" s="114"/>
      <c r="I76" s="114"/>
      <c r="J76" s="114"/>
      <c r="K76" s="114"/>
      <c r="L76" s="114"/>
      <c r="M76" s="114"/>
      <c r="N76" s="114"/>
      <c r="O76" s="114"/>
      <c r="P76" s="114"/>
      <c r="Q76" s="115">
        <v>1</v>
      </c>
      <c r="R76" s="280" t="s">
        <v>68</v>
      </c>
      <c r="S76" s="315">
        <v>10000000</v>
      </c>
      <c r="T76" s="411">
        <v>4984000</v>
      </c>
      <c r="U76" s="411">
        <v>2250000</v>
      </c>
      <c r="V76" s="818">
        <v>325000</v>
      </c>
      <c r="W76" s="123"/>
      <c r="X76" s="123"/>
      <c r="Y76" s="123"/>
      <c r="Z76" s="123"/>
      <c r="AA76" s="123"/>
      <c r="AB76" s="123"/>
      <c r="AC76" s="123"/>
      <c r="AD76" s="123"/>
      <c r="AE76" s="123"/>
      <c r="AF76" s="94">
        <f t="shared" ref="AF76:AF81" si="174">SUM(Q76*S76)</f>
        <v>10000000</v>
      </c>
      <c r="AG76" s="95">
        <f t="shared" ref="AG76:AI81" si="175">T76*E76</f>
        <v>4984000</v>
      </c>
      <c r="AH76" s="95">
        <f t="shared" si="175"/>
        <v>2250000</v>
      </c>
      <c r="AI76" s="95">
        <f t="shared" si="175"/>
        <v>325000</v>
      </c>
      <c r="AJ76" s="95">
        <f t="shared" ref="AJ76:AR81" si="176">W76*H76</f>
        <v>0</v>
      </c>
      <c r="AK76" s="95">
        <f t="shared" si="176"/>
        <v>0</v>
      </c>
      <c r="AL76" s="95">
        <f t="shared" si="176"/>
        <v>0</v>
      </c>
      <c r="AM76" s="95">
        <f t="shared" si="176"/>
        <v>0</v>
      </c>
      <c r="AN76" s="95">
        <f t="shared" si="176"/>
        <v>0</v>
      </c>
      <c r="AO76" s="95">
        <f t="shared" si="176"/>
        <v>0</v>
      </c>
      <c r="AP76" s="95">
        <f t="shared" si="176"/>
        <v>0</v>
      </c>
      <c r="AQ76" s="95">
        <f t="shared" si="176"/>
        <v>0</v>
      </c>
      <c r="AR76" s="95">
        <f t="shared" si="176"/>
        <v>0</v>
      </c>
      <c r="AS76" s="96">
        <f t="shared" ref="AS76:AS81" si="177">SUM(AG76:AR76)</f>
        <v>7559000</v>
      </c>
      <c r="AT76" s="95">
        <v>508010</v>
      </c>
      <c r="AU76" s="95">
        <v>297500</v>
      </c>
      <c r="AV76" s="95"/>
      <c r="AW76" s="95">
        <f t="shared" ref="AW76:AW81" si="178">SUM(AJ76*14%)</f>
        <v>0</v>
      </c>
      <c r="AX76" s="95">
        <f t="shared" ref="AX76:AX80" si="179">SUM(AK76*14%)</f>
        <v>0</v>
      </c>
      <c r="AY76" s="95">
        <f t="shared" ref="AY76:AY81" si="180">SUM(AL76*14%)</f>
        <v>0</v>
      </c>
      <c r="AZ76" s="95">
        <f t="shared" ref="AZ76:AZ81" si="181">SUM(AM76*14%)</f>
        <v>0</v>
      </c>
      <c r="BA76" s="95">
        <f t="shared" ref="BA76:BA81" si="182">SUM(AN76*14%)</f>
        <v>0</v>
      </c>
      <c r="BB76" s="95">
        <f t="shared" ref="BB76:BB81" si="183">SUM(AO76*14%)</f>
        <v>0</v>
      </c>
      <c r="BC76" s="95">
        <f t="shared" ref="BC76:BC81" si="184">SUM(AP76*14%)</f>
        <v>0</v>
      </c>
      <c r="BD76" s="95">
        <f t="shared" ref="BD76:BD81" si="185">SUM(AQ76*14%)</f>
        <v>0</v>
      </c>
      <c r="BE76" s="95">
        <f t="shared" ref="BE76:BE81" si="186">SUM(AR76*14%)</f>
        <v>0</v>
      </c>
      <c r="BF76" s="97">
        <f t="shared" ref="BF76:BF81" si="187">SUM(AT76:BE76)</f>
        <v>805510</v>
      </c>
      <c r="BG76" s="128">
        <f>AF76-AS76-BF76</f>
        <v>1635490</v>
      </c>
      <c r="BH76" s="129">
        <f t="shared" ref="BH76:BH81" si="188">S76*D76</f>
        <v>10000000</v>
      </c>
      <c r="BI76" s="130">
        <f t="shared" ref="BI76:BI81" si="189">BH76-AS76-BF76</f>
        <v>1635490</v>
      </c>
      <c r="BJ76" s="248">
        <f t="shared" ref="BJ76:BJ81" si="190">SUM(Q76/D76)</f>
        <v>1</v>
      </c>
      <c r="BK76" s="257">
        <v>1</v>
      </c>
      <c r="BL76" s="117"/>
      <c r="BM76" s="117"/>
      <c r="BN76" s="117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</row>
    <row r="77" spans="1:98" s="118" customFormat="1" ht="19.5" customHeight="1" x14ac:dyDescent="0.2">
      <c r="A77" s="111"/>
      <c r="B77" s="326" t="s">
        <v>666</v>
      </c>
      <c r="C77" s="112" t="s">
        <v>236</v>
      </c>
      <c r="D77" s="107">
        <v>1</v>
      </c>
      <c r="E77" s="113">
        <v>1</v>
      </c>
      <c r="F77" s="113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5">
        <f t="shared" ref="Q77" si="191">SUM(E77:P77)</f>
        <v>1</v>
      </c>
      <c r="R77" s="280" t="s">
        <v>68</v>
      </c>
      <c r="S77" s="315">
        <v>10000000</v>
      </c>
      <c r="T77" s="411">
        <v>7318000</v>
      </c>
      <c r="U77" s="411"/>
      <c r="V77" s="123"/>
      <c r="W77" s="123"/>
      <c r="X77" s="123"/>
      <c r="Y77" s="123"/>
      <c r="Z77" s="123"/>
      <c r="AA77" s="123"/>
      <c r="AB77" s="123"/>
      <c r="AC77" s="123"/>
      <c r="AD77" s="123"/>
      <c r="AE77" s="123"/>
      <c r="AF77" s="94">
        <f t="shared" si="174"/>
        <v>10000000</v>
      </c>
      <c r="AG77" s="95">
        <f t="shared" si="175"/>
        <v>7318000</v>
      </c>
      <c r="AH77" s="95">
        <f t="shared" si="175"/>
        <v>0</v>
      </c>
      <c r="AI77" s="95">
        <f t="shared" si="175"/>
        <v>0</v>
      </c>
      <c r="AJ77" s="95">
        <f t="shared" si="176"/>
        <v>0</v>
      </c>
      <c r="AK77" s="95">
        <f t="shared" si="176"/>
        <v>0</v>
      </c>
      <c r="AL77" s="95">
        <f t="shared" si="176"/>
        <v>0</v>
      </c>
      <c r="AM77" s="95">
        <f t="shared" si="176"/>
        <v>0</v>
      </c>
      <c r="AN77" s="95">
        <f t="shared" si="176"/>
        <v>0</v>
      </c>
      <c r="AO77" s="95">
        <f t="shared" si="176"/>
        <v>0</v>
      </c>
      <c r="AP77" s="95">
        <f t="shared" si="176"/>
        <v>0</v>
      </c>
      <c r="AQ77" s="95">
        <f t="shared" si="176"/>
        <v>0</v>
      </c>
      <c r="AR77" s="95">
        <f t="shared" si="176"/>
        <v>0</v>
      </c>
      <c r="AS77" s="96">
        <f t="shared" si="177"/>
        <v>7318000</v>
      </c>
      <c r="AT77" s="95">
        <v>1024520</v>
      </c>
      <c r="AU77" s="95">
        <f t="shared" ref="AU77:AU81" si="192">SUM(AH77*13%)</f>
        <v>0</v>
      </c>
      <c r="AV77" s="95">
        <f t="shared" ref="AT77:AV81" si="193">SUM(AI77*14%)</f>
        <v>0</v>
      </c>
      <c r="AW77" s="95">
        <f t="shared" si="178"/>
        <v>0</v>
      </c>
      <c r="AX77" s="95">
        <f t="shared" si="179"/>
        <v>0</v>
      </c>
      <c r="AY77" s="95">
        <f t="shared" si="180"/>
        <v>0</v>
      </c>
      <c r="AZ77" s="95">
        <f t="shared" si="181"/>
        <v>0</v>
      </c>
      <c r="BA77" s="95">
        <f t="shared" si="182"/>
        <v>0</v>
      </c>
      <c r="BB77" s="95">
        <f t="shared" si="183"/>
        <v>0</v>
      </c>
      <c r="BC77" s="95">
        <f t="shared" si="184"/>
        <v>0</v>
      </c>
      <c r="BD77" s="95">
        <f t="shared" si="185"/>
        <v>0</v>
      </c>
      <c r="BE77" s="95">
        <f t="shared" si="186"/>
        <v>0</v>
      </c>
      <c r="BF77" s="97">
        <f t="shared" si="187"/>
        <v>1024520</v>
      </c>
      <c r="BG77" s="128">
        <f t="shared" ref="BG77:BG82" si="194">AF77-AS77-BF77</f>
        <v>1657480</v>
      </c>
      <c r="BH77" s="129">
        <f t="shared" si="188"/>
        <v>10000000</v>
      </c>
      <c r="BI77" s="130">
        <f t="shared" si="189"/>
        <v>1657480</v>
      </c>
      <c r="BJ77" s="248">
        <f t="shared" si="190"/>
        <v>1</v>
      </c>
      <c r="BK77" s="257">
        <v>2</v>
      </c>
      <c r="BL77" s="117"/>
      <c r="BM77" s="117"/>
      <c r="BN77" s="117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</row>
    <row r="78" spans="1:98" s="118" customFormat="1" ht="19.5" customHeight="1" x14ac:dyDescent="0.2">
      <c r="A78" s="111"/>
      <c r="B78" s="326" t="s">
        <v>667</v>
      </c>
      <c r="C78" s="112" t="s">
        <v>236</v>
      </c>
      <c r="D78" s="107">
        <v>1</v>
      </c>
      <c r="E78" s="113">
        <v>1</v>
      </c>
      <c r="F78" s="113">
        <v>1</v>
      </c>
      <c r="G78" s="114"/>
      <c r="H78" s="114">
        <v>1</v>
      </c>
      <c r="I78" s="114"/>
      <c r="J78" s="114"/>
      <c r="K78" s="114"/>
      <c r="L78" s="114"/>
      <c r="M78" s="114"/>
      <c r="N78" s="114"/>
      <c r="O78" s="114"/>
      <c r="P78" s="114"/>
      <c r="Q78" s="115">
        <v>1</v>
      </c>
      <c r="R78" s="280" t="s">
        <v>68</v>
      </c>
      <c r="S78" s="315">
        <v>10000000</v>
      </c>
      <c r="T78" s="411">
        <v>3220000</v>
      </c>
      <c r="U78" s="411">
        <v>3580000</v>
      </c>
      <c r="V78" s="123"/>
      <c r="W78" s="123">
        <v>1800000</v>
      </c>
      <c r="X78" s="123"/>
      <c r="Y78" s="123"/>
      <c r="Z78" s="123"/>
      <c r="AA78" s="123"/>
      <c r="AB78" s="123"/>
      <c r="AC78" s="123"/>
      <c r="AD78" s="123"/>
      <c r="AE78" s="123"/>
      <c r="AF78" s="94">
        <f t="shared" si="174"/>
        <v>10000000</v>
      </c>
      <c r="AG78" s="95">
        <f t="shared" si="175"/>
        <v>3220000</v>
      </c>
      <c r="AH78" s="95">
        <f t="shared" si="175"/>
        <v>3580000</v>
      </c>
      <c r="AI78" s="95">
        <f t="shared" si="175"/>
        <v>0</v>
      </c>
      <c r="AJ78" s="95">
        <f t="shared" si="176"/>
        <v>1800000</v>
      </c>
      <c r="AK78" s="95">
        <f t="shared" si="176"/>
        <v>0</v>
      </c>
      <c r="AL78" s="95">
        <f t="shared" si="176"/>
        <v>0</v>
      </c>
      <c r="AM78" s="95">
        <f t="shared" si="176"/>
        <v>0</v>
      </c>
      <c r="AN78" s="95">
        <f t="shared" si="176"/>
        <v>0</v>
      </c>
      <c r="AO78" s="95">
        <f t="shared" si="176"/>
        <v>0</v>
      </c>
      <c r="AP78" s="95">
        <f t="shared" si="176"/>
        <v>0</v>
      </c>
      <c r="AQ78" s="95">
        <f t="shared" si="176"/>
        <v>0</v>
      </c>
      <c r="AR78" s="95">
        <f t="shared" si="176"/>
        <v>0</v>
      </c>
      <c r="AS78" s="96">
        <f t="shared" si="177"/>
        <v>8600000</v>
      </c>
      <c r="AT78" s="95">
        <v>450800</v>
      </c>
      <c r="AU78" s="95">
        <v>476000</v>
      </c>
      <c r="AV78" s="95">
        <f t="shared" si="193"/>
        <v>0</v>
      </c>
      <c r="AW78" s="95">
        <f>SUM(AJ78*3%)</f>
        <v>54000</v>
      </c>
      <c r="AX78" s="95">
        <f t="shared" si="179"/>
        <v>0</v>
      </c>
      <c r="AY78" s="95">
        <f t="shared" si="180"/>
        <v>0</v>
      </c>
      <c r="AZ78" s="95">
        <f t="shared" si="181"/>
        <v>0</v>
      </c>
      <c r="BA78" s="95">
        <f t="shared" si="182"/>
        <v>0</v>
      </c>
      <c r="BB78" s="95">
        <f t="shared" si="183"/>
        <v>0</v>
      </c>
      <c r="BC78" s="95">
        <f t="shared" si="184"/>
        <v>0</v>
      </c>
      <c r="BD78" s="95">
        <f t="shared" si="185"/>
        <v>0</v>
      </c>
      <c r="BE78" s="95">
        <f t="shared" si="186"/>
        <v>0</v>
      </c>
      <c r="BF78" s="97">
        <f t="shared" si="187"/>
        <v>980800</v>
      </c>
      <c r="BG78" s="128">
        <f t="shared" si="194"/>
        <v>419200</v>
      </c>
      <c r="BH78" s="129">
        <f t="shared" si="188"/>
        <v>10000000</v>
      </c>
      <c r="BI78" s="130">
        <f t="shared" si="189"/>
        <v>419200</v>
      </c>
      <c r="BJ78" s="248">
        <f t="shared" si="190"/>
        <v>1</v>
      </c>
      <c r="BK78" s="257">
        <v>3</v>
      </c>
      <c r="BL78" s="117"/>
      <c r="BM78" s="117"/>
      <c r="BN78" s="117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</row>
    <row r="79" spans="1:98" s="118" customFormat="1" ht="19.5" customHeight="1" x14ac:dyDescent="0.2">
      <c r="A79" s="111"/>
      <c r="B79" s="326" t="s">
        <v>668</v>
      </c>
      <c r="C79" s="112" t="s">
        <v>236</v>
      </c>
      <c r="D79" s="107">
        <v>1</v>
      </c>
      <c r="E79" s="113">
        <v>1</v>
      </c>
      <c r="F79" s="113"/>
      <c r="G79" s="114"/>
      <c r="H79" s="114">
        <v>1</v>
      </c>
      <c r="I79" s="114"/>
      <c r="J79" s="114"/>
      <c r="K79" s="114"/>
      <c r="L79" s="114"/>
      <c r="M79" s="114"/>
      <c r="N79" s="114"/>
      <c r="O79" s="114"/>
      <c r="P79" s="114"/>
      <c r="Q79" s="115">
        <v>1</v>
      </c>
      <c r="R79" s="280" t="s">
        <v>68</v>
      </c>
      <c r="S79" s="315">
        <v>10000000</v>
      </c>
      <c r="T79" s="411">
        <v>7146000</v>
      </c>
      <c r="U79" s="411"/>
      <c r="V79" s="123"/>
      <c r="W79" s="123">
        <v>870000</v>
      </c>
      <c r="X79" s="123"/>
      <c r="Y79" s="123"/>
      <c r="Z79" s="123"/>
      <c r="AA79" s="123"/>
      <c r="AB79" s="123"/>
      <c r="AC79" s="123"/>
      <c r="AD79" s="123"/>
      <c r="AE79" s="123"/>
      <c r="AF79" s="94">
        <f t="shared" si="174"/>
        <v>10000000</v>
      </c>
      <c r="AG79" s="95">
        <f t="shared" si="175"/>
        <v>7146000</v>
      </c>
      <c r="AH79" s="95">
        <f t="shared" si="175"/>
        <v>0</v>
      </c>
      <c r="AI79" s="95">
        <f t="shared" si="175"/>
        <v>0</v>
      </c>
      <c r="AJ79" s="95">
        <f t="shared" si="176"/>
        <v>870000</v>
      </c>
      <c r="AK79" s="95">
        <f t="shared" si="176"/>
        <v>0</v>
      </c>
      <c r="AL79" s="95">
        <f t="shared" si="176"/>
        <v>0</v>
      </c>
      <c r="AM79" s="95">
        <f t="shared" si="176"/>
        <v>0</v>
      </c>
      <c r="AN79" s="95">
        <f t="shared" si="176"/>
        <v>0</v>
      </c>
      <c r="AO79" s="95">
        <f t="shared" si="176"/>
        <v>0</v>
      </c>
      <c r="AP79" s="95">
        <f t="shared" si="176"/>
        <v>0</v>
      </c>
      <c r="AQ79" s="95">
        <f t="shared" si="176"/>
        <v>0</v>
      </c>
      <c r="AR79" s="95">
        <f t="shared" si="176"/>
        <v>0</v>
      </c>
      <c r="AS79" s="96">
        <f t="shared" si="177"/>
        <v>8016000</v>
      </c>
      <c r="AT79" s="95">
        <f t="shared" si="193"/>
        <v>1000440.0000000001</v>
      </c>
      <c r="AU79" s="95">
        <f t="shared" si="192"/>
        <v>0</v>
      </c>
      <c r="AV79" s="95">
        <f t="shared" si="193"/>
        <v>0</v>
      </c>
      <c r="AW79" s="95"/>
      <c r="AX79" s="95">
        <f t="shared" si="179"/>
        <v>0</v>
      </c>
      <c r="AY79" s="95">
        <f t="shared" si="180"/>
        <v>0</v>
      </c>
      <c r="AZ79" s="95">
        <f t="shared" si="181"/>
        <v>0</v>
      </c>
      <c r="BA79" s="95">
        <f t="shared" si="182"/>
        <v>0</v>
      </c>
      <c r="BB79" s="95">
        <f t="shared" si="183"/>
        <v>0</v>
      </c>
      <c r="BC79" s="95">
        <f t="shared" si="184"/>
        <v>0</v>
      </c>
      <c r="BD79" s="95">
        <f t="shared" si="185"/>
        <v>0</v>
      </c>
      <c r="BE79" s="95">
        <f t="shared" si="186"/>
        <v>0</v>
      </c>
      <c r="BF79" s="97">
        <f t="shared" si="187"/>
        <v>1000440.0000000001</v>
      </c>
      <c r="BG79" s="128">
        <f t="shared" si="194"/>
        <v>983559.99999999988</v>
      </c>
      <c r="BH79" s="129">
        <f t="shared" si="188"/>
        <v>10000000</v>
      </c>
      <c r="BI79" s="130">
        <f t="shared" si="189"/>
        <v>983559.99999999988</v>
      </c>
      <c r="BJ79" s="248">
        <f t="shared" si="190"/>
        <v>1</v>
      </c>
      <c r="BK79" s="257">
        <v>4</v>
      </c>
      <c r="BL79" s="117"/>
      <c r="BM79" s="117"/>
      <c r="BN79" s="117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</row>
    <row r="80" spans="1:98" s="118" customFormat="1" ht="19.5" customHeight="1" x14ac:dyDescent="0.2">
      <c r="A80" s="111"/>
      <c r="B80" s="326" t="s">
        <v>669</v>
      </c>
      <c r="C80" s="112" t="s">
        <v>236</v>
      </c>
      <c r="D80" s="107">
        <v>1</v>
      </c>
      <c r="E80" s="113">
        <v>1</v>
      </c>
      <c r="F80" s="113">
        <v>1</v>
      </c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5">
        <v>1</v>
      </c>
      <c r="R80" s="280" t="s">
        <v>68</v>
      </c>
      <c r="S80" s="315">
        <v>10000000</v>
      </c>
      <c r="T80" s="406">
        <v>5650000</v>
      </c>
      <c r="U80" s="406">
        <v>1071000</v>
      </c>
      <c r="V80" s="123"/>
      <c r="W80" s="123"/>
      <c r="X80" s="123"/>
      <c r="Y80" s="123"/>
      <c r="Z80" s="123"/>
      <c r="AA80" s="123"/>
      <c r="AB80" s="123"/>
      <c r="AC80" s="123"/>
      <c r="AD80" s="123"/>
      <c r="AE80" s="123"/>
      <c r="AF80" s="94">
        <f>SUM(Q80*S80)</f>
        <v>10000000</v>
      </c>
      <c r="AG80" s="95">
        <f t="shared" si="175"/>
        <v>5650000</v>
      </c>
      <c r="AH80" s="95">
        <f t="shared" si="175"/>
        <v>1071000</v>
      </c>
      <c r="AI80" s="95">
        <f t="shared" si="175"/>
        <v>0</v>
      </c>
      <c r="AJ80" s="95">
        <f t="shared" si="176"/>
        <v>0</v>
      </c>
      <c r="AK80" s="95">
        <f t="shared" si="176"/>
        <v>0</v>
      </c>
      <c r="AL80" s="95">
        <f t="shared" si="176"/>
        <v>0</v>
      </c>
      <c r="AM80" s="95">
        <f t="shared" si="176"/>
        <v>0</v>
      </c>
      <c r="AN80" s="95">
        <f t="shared" si="176"/>
        <v>0</v>
      </c>
      <c r="AO80" s="95">
        <f t="shared" si="176"/>
        <v>0</v>
      </c>
      <c r="AP80" s="95">
        <f t="shared" si="176"/>
        <v>0</v>
      </c>
      <c r="AQ80" s="95">
        <f t="shared" si="176"/>
        <v>0</v>
      </c>
      <c r="AR80" s="95">
        <f t="shared" si="176"/>
        <v>0</v>
      </c>
      <c r="AS80" s="96">
        <f t="shared" si="177"/>
        <v>6721000</v>
      </c>
      <c r="AT80" s="95">
        <v>791000</v>
      </c>
      <c r="AU80" s="95"/>
      <c r="AV80" s="95">
        <f t="shared" si="193"/>
        <v>0</v>
      </c>
      <c r="AW80" s="95">
        <f t="shared" si="178"/>
        <v>0</v>
      </c>
      <c r="AX80" s="95">
        <f t="shared" si="179"/>
        <v>0</v>
      </c>
      <c r="AY80" s="95">
        <f t="shared" si="180"/>
        <v>0</v>
      </c>
      <c r="AZ80" s="95">
        <f t="shared" si="181"/>
        <v>0</v>
      </c>
      <c r="BA80" s="95">
        <f t="shared" si="182"/>
        <v>0</v>
      </c>
      <c r="BB80" s="95">
        <f t="shared" si="183"/>
        <v>0</v>
      </c>
      <c r="BC80" s="95">
        <f t="shared" si="184"/>
        <v>0</v>
      </c>
      <c r="BD80" s="95">
        <f t="shared" si="185"/>
        <v>0</v>
      </c>
      <c r="BE80" s="95">
        <f t="shared" si="186"/>
        <v>0</v>
      </c>
      <c r="BF80" s="97">
        <f t="shared" si="187"/>
        <v>791000</v>
      </c>
      <c r="BG80" s="128">
        <f t="shared" si="194"/>
        <v>2488000</v>
      </c>
      <c r="BH80" s="129">
        <f t="shared" si="188"/>
        <v>10000000</v>
      </c>
      <c r="BI80" s="130">
        <f t="shared" si="189"/>
        <v>2488000</v>
      </c>
      <c r="BJ80" s="248">
        <f t="shared" si="190"/>
        <v>1</v>
      </c>
      <c r="BK80" s="257">
        <v>5</v>
      </c>
      <c r="BL80" s="121"/>
      <c r="BM80" s="120"/>
      <c r="BN80" s="120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</row>
    <row r="81" spans="1:81" s="118" customFormat="1" ht="19.5" customHeight="1" thickBot="1" x14ac:dyDescent="0.25">
      <c r="A81" s="111"/>
      <c r="B81" s="326" t="s">
        <v>670</v>
      </c>
      <c r="C81" s="112" t="s">
        <v>236</v>
      </c>
      <c r="D81" s="283">
        <v>1</v>
      </c>
      <c r="E81" s="113"/>
      <c r="F81" s="114"/>
      <c r="G81" s="817">
        <v>1</v>
      </c>
      <c r="H81" s="114"/>
      <c r="I81" s="114">
        <v>1</v>
      </c>
      <c r="J81" s="114"/>
      <c r="K81" s="114"/>
      <c r="L81" s="114"/>
      <c r="M81" s="114"/>
      <c r="N81" s="114"/>
      <c r="O81" s="114"/>
      <c r="P81" s="114"/>
      <c r="Q81" s="115">
        <v>1</v>
      </c>
      <c r="R81" s="280" t="s">
        <v>68</v>
      </c>
      <c r="S81" s="315">
        <v>10000000</v>
      </c>
      <c r="T81" s="123"/>
      <c r="U81" s="123"/>
      <c r="V81" s="819">
        <v>6200000</v>
      </c>
      <c r="W81" s="123"/>
      <c r="X81" s="123">
        <v>1912000</v>
      </c>
      <c r="Y81" s="123"/>
      <c r="Z81" s="123"/>
      <c r="AA81" s="123"/>
      <c r="AB81" s="123"/>
      <c r="AC81" s="123"/>
      <c r="AD81" s="123"/>
      <c r="AE81" s="123"/>
      <c r="AF81" s="94">
        <f t="shared" si="174"/>
        <v>10000000</v>
      </c>
      <c r="AG81" s="95">
        <f t="shared" si="175"/>
        <v>0</v>
      </c>
      <c r="AH81" s="95">
        <f t="shared" si="175"/>
        <v>0</v>
      </c>
      <c r="AI81" s="95">
        <f t="shared" si="175"/>
        <v>6200000</v>
      </c>
      <c r="AJ81" s="95">
        <f t="shared" si="176"/>
        <v>0</v>
      </c>
      <c r="AK81" s="95">
        <f t="shared" si="176"/>
        <v>1912000</v>
      </c>
      <c r="AL81" s="95">
        <f t="shared" si="176"/>
        <v>0</v>
      </c>
      <c r="AM81" s="95">
        <f t="shared" si="176"/>
        <v>0</v>
      </c>
      <c r="AN81" s="95">
        <f t="shared" si="176"/>
        <v>0</v>
      </c>
      <c r="AO81" s="95">
        <f t="shared" si="176"/>
        <v>0</v>
      </c>
      <c r="AP81" s="95">
        <f t="shared" si="176"/>
        <v>0</v>
      </c>
      <c r="AQ81" s="95">
        <f t="shared" si="176"/>
        <v>0</v>
      </c>
      <c r="AR81" s="95">
        <f t="shared" si="176"/>
        <v>0</v>
      </c>
      <c r="AS81" s="96">
        <f t="shared" si="177"/>
        <v>8112000</v>
      </c>
      <c r="AT81" s="95">
        <f t="shared" si="193"/>
        <v>0</v>
      </c>
      <c r="AU81" s="95">
        <f t="shared" si="192"/>
        <v>0</v>
      </c>
      <c r="AV81" s="95">
        <f t="shared" si="193"/>
        <v>868000.00000000012</v>
      </c>
      <c r="AW81" s="95">
        <f t="shared" si="178"/>
        <v>0</v>
      </c>
      <c r="AX81" s="95">
        <f>SUM(AK81*3%)</f>
        <v>57360</v>
      </c>
      <c r="AY81" s="95">
        <f t="shared" si="180"/>
        <v>0</v>
      </c>
      <c r="AZ81" s="95">
        <f t="shared" si="181"/>
        <v>0</v>
      </c>
      <c r="BA81" s="95">
        <f t="shared" si="182"/>
        <v>0</v>
      </c>
      <c r="BB81" s="95">
        <f t="shared" si="183"/>
        <v>0</v>
      </c>
      <c r="BC81" s="95">
        <f t="shared" si="184"/>
        <v>0</v>
      </c>
      <c r="BD81" s="95">
        <f t="shared" si="185"/>
        <v>0</v>
      </c>
      <c r="BE81" s="95">
        <f t="shared" si="186"/>
        <v>0</v>
      </c>
      <c r="BF81" s="97">
        <f t="shared" si="187"/>
        <v>925360.00000000012</v>
      </c>
      <c r="BG81" s="128">
        <f t="shared" si="194"/>
        <v>962639.99999999988</v>
      </c>
      <c r="BH81" s="129">
        <f t="shared" si="188"/>
        <v>10000000</v>
      </c>
      <c r="BI81" s="130">
        <f t="shared" si="189"/>
        <v>962639.99999999988</v>
      </c>
      <c r="BJ81" s="248">
        <f t="shared" si="190"/>
        <v>1</v>
      </c>
      <c r="BK81" s="257">
        <v>6</v>
      </c>
      <c r="BL81" s="121"/>
      <c r="BM81" s="120"/>
      <c r="BN81" s="120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</row>
    <row r="82" spans="1:81" s="54" customFormat="1" ht="19.5" customHeight="1" thickBot="1" x14ac:dyDescent="0.25">
      <c r="A82" s="62"/>
      <c r="B82" s="63" t="s">
        <v>15</v>
      </c>
      <c r="C82" s="63"/>
      <c r="D82" s="64"/>
      <c r="E82" s="65"/>
      <c r="F82" s="65"/>
      <c r="G82" s="65"/>
      <c r="H82" s="65"/>
      <c r="I82" s="65"/>
      <c r="J82" s="65"/>
      <c r="K82" s="65"/>
      <c r="L82" s="65"/>
      <c r="M82" s="65"/>
      <c r="N82" s="65"/>
      <c r="O82" s="65"/>
      <c r="P82" s="65"/>
      <c r="Q82" s="66"/>
      <c r="R82" s="102"/>
      <c r="S82" s="397"/>
      <c r="T82" s="398"/>
      <c r="U82" s="133"/>
      <c r="V82" s="133"/>
      <c r="W82" s="133"/>
      <c r="X82" s="133"/>
      <c r="Y82" s="133"/>
      <c r="Z82" s="133"/>
      <c r="AA82" s="133"/>
      <c r="AB82" s="133"/>
      <c r="AC82" s="133"/>
      <c r="AD82" s="133"/>
      <c r="AE82" s="133"/>
      <c r="AF82" s="134">
        <f t="shared" ref="AF82:BF82" si="195">SUM(AF76:AF81)</f>
        <v>60000000</v>
      </c>
      <c r="AG82" s="134">
        <f t="shared" si="195"/>
        <v>28318000</v>
      </c>
      <c r="AH82" s="134">
        <f t="shared" si="195"/>
        <v>6901000</v>
      </c>
      <c r="AI82" s="134">
        <f t="shared" si="195"/>
        <v>6525000</v>
      </c>
      <c r="AJ82" s="134">
        <f t="shared" ref="AJ82:AR82" si="196">SUM(AJ76:AJ81)</f>
        <v>2670000</v>
      </c>
      <c r="AK82" s="134">
        <f t="shared" si="196"/>
        <v>1912000</v>
      </c>
      <c r="AL82" s="134">
        <f t="shared" si="196"/>
        <v>0</v>
      </c>
      <c r="AM82" s="134">
        <f t="shared" si="196"/>
        <v>0</v>
      </c>
      <c r="AN82" s="134">
        <f t="shared" si="196"/>
        <v>0</v>
      </c>
      <c r="AO82" s="134">
        <f t="shared" si="196"/>
        <v>0</v>
      </c>
      <c r="AP82" s="134">
        <f t="shared" si="196"/>
        <v>0</v>
      </c>
      <c r="AQ82" s="134">
        <f t="shared" si="196"/>
        <v>0</v>
      </c>
      <c r="AR82" s="134">
        <f t="shared" si="196"/>
        <v>0</v>
      </c>
      <c r="AS82" s="134">
        <f t="shared" si="195"/>
        <v>46326000</v>
      </c>
      <c r="AT82" s="134">
        <f>SUM(AT76:AT81)</f>
        <v>3774770</v>
      </c>
      <c r="AU82" s="134">
        <f t="shared" ref="AU82" si="197">SUM(AU76:AU81)</f>
        <v>773500</v>
      </c>
      <c r="AV82" s="134">
        <f t="shared" ref="AV82:BE82" si="198">SUM(AV76:AV81)</f>
        <v>868000.00000000012</v>
      </c>
      <c r="AW82" s="134">
        <f t="shared" si="198"/>
        <v>54000</v>
      </c>
      <c r="AX82" s="134">
        <f t="shared" si="198"/>
        <v>57360</v>
      </c>
      <c r="AY82" s="134">
        <f t="shared" si="198"/>
        <v>0</v>
      </c>
      <c r="AZ82" s="134">
        <f t="shared" si="198"/>
        <v>0</v>
      </c>
      <c r="BA82" s="134">
        <f t="shared" si="198"/>
        <v>0</v>
      </c>
      <c r="BB82" s="134">
        <f t="shared" si="198"/>
        <v>0</v>
      </c>
      <c r="BC82" s="134">
        <f t="shared" si="198"/>
        <v>0</v>
      </c>
      <c r="BD82" s="134">
        <f t="shared" si="198"/>
        <v>0</v>
      </c>
      <c r="BE82" s="134">
        <f t="shared" si="198"/>
        <v>0</v>
      </c>
      <c r="BF82" s="134">
        <f t="shared" si="195"/>
        <v>5527630</v>
      </c>
      <c r="BG82" s="135">
        <f t="shared" si="194"/>
        <v>8146370</v>
      </c>
      <c r="BH82" s="134">
        <f>SUM(BH76:BH81)</f>
        <v>60000000</v>
      </c>
      <c r="BI82" s="134">
        <f>SUM(BI76:BI81)</f>
        <v>8146370</v>
      </c>
      <c r="BJ82" s="249">
        <f>SUM(BJ76:BJ81)/6</f>
        <v>1</v>
      </c>
      <c r="BK82" s="257"/>
      <c r="BL82" s="69"/>
      <c r="BM82" s="69"/>
      <c r="BN82" s="69"/>
      <c r="BO82" s="69"/>
      <c r="BP82" s="69"/>
      <c r="BQ82" s="69"/>
      <c r="BR82" s="69"/>
      <c r="BS82" s="69"/>
      <c r="BT82" s="69"/>
      <c r="BU82" s="69"/>
      <c r="BV82" s="69"/>
      <c r="BW82" s="69"/>
      <c r="BX82" s="69"/>
      <c r="BY82" s="69"/>
      <c r="BZ82" s="69"/>
      <c r="CA82" s="69"/>
      <c r="CB82" s="69"/>
    </row>
    <row r="83" spans="1:81" s="29" customFormat="1" ht="19.5" customHeight="1" x14ac:dyDescent="0.2">
      <c r="A83" s="70"/>
      <c r="D83" s="70"/>
      <c r="E83" s="70"/>
      <c r="F83" s="70"/>
      <c r="G83" s="70"/>
      <c r="H83" s="70"/>
      <c r="I83" s="70"/>
      <c r="J83" s="70"/>
      <c r="K83" s="70"/>
      <c r="L83" s="70"/>
      <c r="M83" s="70"/>
      <c r="N83" s="70"/>
      <c r="O83" s="70"/>
      <c r="P83" s="70"/>
      <c r="Q83" s="70"/>
      <c r="R83" s="70"/>
      <c r="S83" s="399"/>
      <c r="T83" s="411">
        <f>4984000+2250000</f>
        <v>7234000</v>
      </c>
      <c r="AE83" s="57"/>
      <c r="AS83" s="71"/>
      <c r="BF83" s="72">
        <f>SUM(AS82+BF82)</f>
        <v>51853630</v>
      </c>
      <c r="BG83" s="73">
        <f>AF82-AS82-BF82</f>
        <v>8146370</v>
      </c>
      <c r="BH83" s="74">
        <f>SUM(BI82+AS82+BF82)</f>
        <v>60000000</v>
      </c>
      <c r="BI83" s="75">
        <f>SUM(BG82)</f>
        <v>8146370</v>
      </c>
      <c r="BJ83" s="57" t="s">
        <v>78</v>
      </c>
      <c r="BK83" s="260"/>
      <c r="BL83" s="33"/>
      <c r="BM83" s="33"/>
      <c r="BN83" s="33"/>
      <c r="BO83" s="33"/>
      <c r="BP83" s="33"/>
      <c r="BQ83" s="33"/>
      <c r="BR83" s="33"/>
      <c r="BS83" s="33"/>
      <c r="BT83" s="33"/>
      <c r="BU83" s="33"/>
      <c r="BV83" s="33"/>
      <c r="BW83" s="33"/>
      <c r="BX83" s="33"/>
      <c r="BY83" s="33"/>
      <c r="BZ83" s="33"/>
      <c r="CA83" s="33"/>
      <c r="CB83" s="33"/>
      <c r="CC83" s="33"/>
    </row>
    <row r="84" spans="1:81" s="29" customFormat="1" ht="19.5" customHeight="1" x14ac:dyDescent="0.2">
      <c r="A84" s="70"/>
      <c r="D84" s="70"/>
      <c r="E84" s="70"/>
      <c r="F84" s="70"/>
      <c r="G84" s="70"/>
      <c r="H84" s="70"/>
      <c r="I84" s="70"/>
      <c r="J84" s="70"/>
      <c r="K84" s="70"/>
      <c r="L84" s="70"/>
      <c r="M84" s="70"/>
      <c r="N84" s="70"/>
      <c r="O84" s="70"/>
      <c r="P84" s="70"/>
      <c r="Q84" s="70"/>
      <c r="R84" s="70"/>
      <c r="S84" s="399"/>
      <c r="T84" s="411">
        <f>3220000+3580000</f>
        <v>6800000</v>
      </c>
      <c r="AE84" s="57"/>
      <c r="AQ84" s="95"/>
      <c r="AS84" s="57"/>
      <c r="AT84" s="613">
        <f>SUM(AG82+AT82)</f>
        <v>32092770</v>
      </c>
      <c r="AU84" s="613">
        <f t="shared" ref="AU84:BE84" si="199">SUM(AH82+AU82)</f>
        <v>7674500</v>
      </c>
      <c r="AV84" s="613">
        <f>SUM(AI82+AV82)</f>
        <v>7393000</v>
      </c>
      <c r="AW84" s="613">
        <f t="shared" si="199"/>
        <v>2724000</v>
      </c>
      <c r="AX84" s="613">
        <f t="shared" si="199"/>
        <v>1969360</v>
      </c>
      <c r="AY84" s="613">
        <f t="shared" si="199"/>
        <v>0</v>
      </c>
      <c r="AZ84" s="613">
        <f t="shared" si="199"/>
        <v>0</v>
      </c>
      <c r="BA84" s="613">
        <f t="shared" si="199"/>
        <v>0</v>
      </c>
      <c r="BB84" s="613">
        <f t="shared" si="199"/>
        <v>0</v>
      </c>
      <c r="BC84" s="613">
        <f t="shared" si="199"/>
        <v>0</v>
      </c>
      <c r="BD84" s="613">
        <f t="shared" si="199"/>
        <v>0</v>
      </c>
      <c r="BE84" s="613">
        <f t="shared" si="199"/>
        <v>0</v>
      </c>
      <c r="BF84" s="613">
        <f>SUM(AT84:BE84)</f>
        <v>51853630</v>
      </c>
      <c r="BG84" s="57"/>
      <c r="BH84" s="76"/>
      <c r="BI84" s="77">
        <f>SUM(BI82-BI83)</f>
        <v>0</v>
      </c>
      <c r="BJ84" s="57" t="s">
        <v>77</v>
      </c>
      <c r="BK84" s="260"/>
      <c r="BL84" s="33"/>
      <c r="BM84" s="33"/>
      <c r="BN84" s="33"/>
      <c r="BO84" s="33"/>
      <c r="BP84" s="33"/>
      <c r="BQ84" s="33"/>
      <c r="BR84" s="33"/>
      <c r="BS84" s="33"/>
      <c r="BT84" s="33"/>
      <c r="BU84" s="33"/>
      <c r="BV84" s="33"/>
      <c r="BW84" s="33"/>
      <c r="BX84" s="33"/>
      <c r="BY84" s="33"/>
      <c r="BZ84" s="33"/>
      <c r="CA84" s="33"/>
      <c r="CB84" s="33"/>
      <c r="CC84" s="33"/>
    </row>
    <row r="85" spans="1:81" s="6" customFormat="1" ht="15.75" x14ac:dyDescent="0.2">
      <c r="A85" s="78"/>
      <c r="C85" s="78"/>
      <c r="E85" s="89"/>
      <c r="F85" s="89"/>
      <c r="G85" s="89"/>
      <c r="H85" s="89"/>
      <c r="I85" s="89"/>
      <c r="J85" s="89"/>
      <c r="K85" s="89"/>
      <c r="L85" s="89"/>
      <c r="M85" s="89"/>
      <c r="N85" s="89"/>
      <c r="O85" s="89"/>
      <c r="P85" s="89"/>
      <c r="Q85" s="89"/>
      <c r="R85" s="78"/>
      <c r="S85" s="400"/>
      <c r="T85" s="71"/>
      <c r="U85" s="90"/>
      <c r="V85" s="90"/>
      <c r="W85" s="90"/>
      <c r="X85" s="90"/>
      <c r="Y85" s="90"/>
      <c r="Z85" s="90"/>
      <c r="AA85" s="90"/>
      <c r="AB85" s="90"/>
      <c r="AC85" s="90"/>
      <c r="AD85" s="90"/>
      <c r="AE85" s="90"/>
      <c r="AF85" s="82"/>
      <c r="AG85" s="71"/>
      <c r="AH85" s="71"/>
      <c r="AI85" s="71"/>
      <c r="AJ85" s="71"/>
      <c r="AK85" s="71"/>
      <c r="AL85" s="71"/>
      <c r="AM85" s="71"/>
      <c r="AN85" s="71"/>
      <c r="AO85" s="71"/>
      <c r="AP85" s="71"/>
      <c r="AQ85" s="71"/>
      <c r="AR85" s="71"/>
      <c r="AS85" s="71"/>
      <c r="AT85" s="71"/>
      <c r="AU85" s="71"/>
      <c r="AV85" s="71"/>
      <c r="AW85" s="71"/>
      <c r="AX85" s="71"/>
      <c r="AY85" s="71"/>
      <c r="AZ85" s="71"/>
      <c r="BA85" s="71"/>
      <c r="BB85" s="71"/>
      <c r="BC85" s="71"/>
      <c r="BD85" s="71"/>
      <c r="BE85" s="71"/>
      <c r="BF85" s="71"/>
      <c r="BG85" s="71"/>
      <c r="BH85" s="71"/>
      <c r="BI85" s="71"/>
      <c r="BK85" s="256"/>
      <c r="BL85" s="36"/>
      <c r="BM85" s="36"/>
      <c r="BN85" s="36"/>
      <c r="BO85" s="36"/>
      <c r="BP85" s="36"/>
      <c r="BQ85" s="36"/>
      <c r="BR85" s="36"/>
      <c r="BS85" s="36"/>
      <c r="BT85" s="36"/>
      <c r="BU85" s="36"/>
      <c r="BV85" s="36"/>
      <c r="BW85" s="36"/>
      <c r="BX85" s="36"/>
      <c r="BY85" s="36"/>
      <c r="BZ85" s="36"/>
      <c r="CA85" s="36"/>
      <c r="CB85" s="36"/>
    </row>
    <row r="86" spans="1:81" s="6" customFormat="1" ht="15.75" x14ac:dyDescent="0.2">
      <c r="A86" s="78"/>
      <c r="C86" s="78"/>
      <c r="E86" s="89"/>
      <c r="F86" s="89"/>
      <c r="G86" s="89"/>
      <c r="H86" s="89"/>
      <c r="I86" s="89"/>
      <c r="J86" s="89"/>
      <c r="K86" s="89"/>
      <c r="L86" s="89"/>
      <c r="M86" s="89"/>
      <c r="N86" s="89"/>
      <c r="O86" s="89"/>
      <c r="P86" s="89"/>
      <c r="Q86" s="89"/>
      <c r="R86" s="78"/>
      <c r="S86" s="400"/>
      <c r="T86" s="71"/>
      <c r="U86" s="90"/>
      <c r="V86" s="90"/>
      <c r="W86" s="90"/>
      <c r="X86" s="90"/>
      <c r="Y86" s="90"/>
      <c r="Z86" s="90"/>
      <c r="AA86" s="90"/>
      <c r="AB86" s="90"/>
      <c r="AC86" s="90"/>
      <c r="AD86" s="90"/>
      <c r="AE86" s="90"/>
      <c r="AF86" s="82"/>
      <c r="AG86" s="71"/>
      <c r="AH86" s="71"/>
      <c r="AI86" s="71"/>
      <c r="AJ86" s="71"/>
      <c r="AK86" s="71"/>
      <c r="AL86" s="71"/>
      <c r="AM86" s="71"/>
      <c r="AN86" s="71"/>
      <c r="AO86" s="71"/>
      <c r="AP86" s="71"/>
      <c r="AQ86" s="71"/>
      <c r="AR86" s="71"/>
      <c r="AS86" s="71"/>
      <c r="AT86" s="71"/>
      <c r="AU86" s="71"/>
      <c r="AV86" s="71"/>
      <c r="AW86" s="71"/>
      <c r="AX86" s="71"/>
      <c r="AY86" s="71"/>
      <c r="AZ86" s="71"/>
      <c r="BA86" s="71"/>
      <c r="BB86" s="71"/>
      <c r="BC86" s="71"/>
      <c r="BD86" s="71"/>
      <c r="BE86" s="71"/>
      <c r="BF86" s="71"/>
      <c r="BG86" s="71"/>
      <c r="BH86" s="71"/>
      <c r="BI86" s="71"/>
      <c r="BK86" s="25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</row>
    <row r="87" spans="1:81" s="6" customFormat="1" ht="15.75" x14ac:dyDescent="0.2">
      <c r="A87" s="78"/>
      <c r="C87" s="78"/>
      <c r="E87" s="89"/>
      <c r="F87" s="89"/>
      <c r="G87" s="89"/>
      <c r="H87" s="89"/>
      <c r="I87" s="89"/>
      <c r="J87" s="89"/>
      <c r="K87" s="89"/>
      <c r="L87" s="89"/>
      <c r="M87" s="89"/>
      <c r="N87" s="89"/>
      <c r="O87" s="89"/>
      <c r="P87" s="89"/>
      <c r="Q87" s="89"/>
      <c r="R87" s="78"/>
      <c r="S87" s="400"/>
      <c r="T87" s="71"/>
      <c r="U87" s="90"/>
      <c r="V87" s="90"/>
      <c r="W87" s="90"/>
      <c r="X87" s="90"/>
      <c r="Y87" s="90"/>
      <c r="Z87" s="90"/>
      <c r="AA87" s="90"/>
      <c r="AB87" s="90"/>
      <c r="AC87" s="90"/>
      <c r="AD87" s="90"/>
      <c r="AE87" s="90"/>
      <c r="AF87" s="82"/>
      <c r="AG87" s="71"/>
      <c r="AH87" s="71"/>
      <c r="AI87" s="71"/>
      <c r="AJ87" s="71"/>
      <c r="AK87" s="71"/>
      <c r="AL87" s="71"/>
      <c r="AM87" s="71"/>
      <c r="AN87" s="71"/>
      <c r="AO87" s="71"/>
      <c r="AP87" s="71"/>
      <c r="AQ87" s="71"/>
      <c r="AR87" s="71"/>
      <c r="AS87" s="71"/>
      <c r="AT87" s="71"/>
      <c r="AU87" s="71"/>
      <c r="AV87" s="71"/>
      <c r="AW87" s="71"/>
      <c r="AX87" s="71"/>
      <c r="AY87" s="71"/>
      <c r="AZ87" s="71"/>
      <c r="BA87" s="71"/>
      <c r="BB87" s="71"/>
      <c r="BC87" s="71"/>
      <c r="BD87" s="71"/>
      <c r="BE87" s="71"/>
      <c r="BF87" s="71"/>
      <c r="BG87" s="71"/>
      <c r="BH87" s="71"/>
      <c r="BI87" s="71"/>
      <c r="BK87" s="256"/>
      <c r="BL87" s="36"/>
      <c r="BM87" s="36"/>
      <c r="BN87" s="36"/>
      <c r="BO87" s="36"/>
      <c r="BP87" s="36"/>
      <c r="BQ87" s="36"/>
      <c r="BR87" s="36"/>
      <c r="BS87" s="36"/>
      <c r="BT87" s="36"/>
      <c r="BU87" s="36"/>
      <c r="BV87" s="36"/>
      <c r="BW87" s="36"/>
      <c r="BX87" s="36"/>
      <c r="BY87" s="36"/>
      <c r="BZ87" s="36"/>
      <c r="CA87" s="36"/>
      <c r="CB87" s="36"/>
    </row>
    <row r="88" spans="1:81" s="6" customFormat="1" ht="15.75" x14ac:dyDescent="0.2">
      <c r="A88" s="78"/>
      <c r="C88" s="78"/>
      <c r="E88" s="89"/>
      <c r="F88" s="89"/>
      <c r="G88" s="89"/>
      <c r="H88" s="89"/>
      <c r="I88" s="89"/>
      <c r="J88" s="89"/>
      <c r="K88" s="89"/>
      <c r="L88" s="89"/>
      <c r="M88" s="89"/>
      <c r="N88" s="89"/>
      <c r="O88" s="89"/>
      <c r="P88" s="89"/>
      <c r="Q88" s="89"/>
      <c r="R88" s="78"/>
      <c r="S88" s="400"/>
      <c r="T88" s="87"/>
      <c r="U88" s="286"/>
      <c r="V88" s="286"/>
      <c r="W88" s="286"/>
      <c r="X88" s="286"/>
      <c r="Y88" s="286"/>
      <c r="Z88" s="286"/>
      <c r="AA88" s="286"/>
      <c r="AB88" s="286"/>
      <c r="AC88" s="286"/>
      <c r="AD88" s="286"/>
      <c r="AE88" s="286"/>
      <c r="AF88" s="82"/>
      <c r="AG88" s="286"/>
      <c r="AH88" s="286"/>
      <c r="AI88" s="286"/>
      <c r="AJ88" s="286"/>
      <c r="AK88" s="286"/>
      <c r="AL88" s="286"/>
      <c r="AM88" s="286"/>
      <c r="AN88" s="286"/>
      <c r="AO88" s="286"/>
      <c r="AP88" s="286"/>
      <c r="AQ88" s="286"/>
      <c r="AR88" s="286"/>
      <c r="AS88" s="286"/>
      <c r="AT88" s="286"/>
      <c r="AU88" s="286"/>
      <c r="AV88" s="286"/>
      <c r="AW88" s="286"/>
      <c r="AX88" s="286"/>
      <c r="AY88" s="286"/>
      <c r="AZ88" s="286"/>
      <c r="BA88" s="286"/>
      <c r="BB88" s="286"/>
      <c r="BC88" s="286"/>
      <c r="BD88" s="286"/>
      <c r="BE88" s="286"/>
      <c r="BF88" s="286"/>
      <c r="BG88" s="286"/>
      <c r="BH88" s="286"/>
      <c r="BI88" s="286"/>
      <c r="BK88" s="256"/>
      <c r="BL88" s="36"/>
      <c r="BM88" s="36"/>
      <c r="BN88" s="36"/>
      <c r="BO88" s="36"/>
      <c r="BP88" s="36"/>
      <c r="BQ88" s="36"/>
      <c r="BR88" s="36"/>
      <c r="BS88" s="36"/>
      <c r="BT88" s="36"/>
      <c r="BU88" s="36"/>
      <c r="BV88" s="36"/>
      <c r="BW88" s="36"/>
      <c r="BX88" s="36"/>
      <c r="BY88" s="36"/>
      <c r="BZ88" s="36"/>
      <c r="CA88" s="36"/>
      <c r="CB88" s="36"/>
    </row>
    <row r="89" spans="1:81" x14ac:dyDescent="0.2"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2"/>
      <c r="T89" s="412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0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0"/>
      <c r="BG89" s="20"/>
      <c r="BH89" s="20"/>
      <c r="BI89" s="20"/>
    </row>
    <row r="90" spans="1:81" x14ac:dyDescent="0.2"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8"/>
      <c r="U90" s="16"/>
      <c r="V90" s="16"/>
      <c r="W90" s="16"/>
      <c r="X90" s="16"/>
      <c r="Y90" s="16"/>
      <c r="Z90" s="16"/>
      <c r="AA90" s="16"/>
      <c r="AB90" s="16"/>
      <c r="AC90" s="16"/>
      <c r="AD90" s="16"/>
      <c r="AE90" s="19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20"/>
      <c r="AT90" s="16"/>
      <c r="AU90" s="16"/>
      <c r="AV90" s="16"/>
      <c r="AW90" s="16"/>
      <c r="AX90" s="16"/>
      <c r="AY90" s="16"/>
      <c r="AZ90" s="16"/>
      <c r="BA90" s="16"/>
      <c r="BB90" s="16"/>
      <c r="BC90" s="16"/>
      <c r="BD90" s="16"/>
      <c r="BE90" s="16"/>
      <c r="BF90" s="20"/>
      <c r="BG90" s="20"/>
      <c r="BH90" s="21"/>
      <c r="BI90" s="21"/>
    </row>
  </sheetData>
  <mergeCells count="95">
    <mergeCell ref="BG73:BG75"/>
    <mergeCell ref="BH73:BH75"/>
    <mergeCell ref="BI73:BI75"/>
    <mergeCell ref="D74:D75"/>
    <mergeCell ref="E74:Q74"/>
    <mergeCell ref="S74:S75"/>
    <mergeCell ref="T74:AE74"/>
    <mergeCell ref="AF74:AF75"/>
    <mergeCell ref="AG74:AS74"/>
    <mergeCell ref="R73:R75"/>
    <mergeCell ref="S73:AE73"/>
    <mergeCell ref="AF73:AS73"/>
    <mergeCell ref="AT73:BF74"/>
    <mergeCell ref="A72:B72"/>
    <mergeCell ref="A73:A75"/>
    <mergeCell ref="B73:B75"/>
    <mergeCell ref="C73:C75"/>
    <mergeCell ref="D73:Q73"/>
    <mergeCell ref="D53:Q53"/>
    <mergeCell ref="AT53:BF54"/>
    <mergeCell ref="R53:R55"/>
    <mergeCell ref="S53:AE53"/>
    <mergeCell ref="AF53:AS53"/>
    <mergeCell ref="D54:D55"/>
    <mergeCell ref="E54:Q54"/>
    <mergeCell ref="S54:S55"/>
    <mergeCell ref="T54:AE54"/>
    <mergeCell ref="AF54:AF55"/>
    <mergeCell ref="A62:B62"/>
    <mergeCell ref="BG32:BG34"/>
    <mergeCell ref="BH32:BH34"/>
    <mergeCell ref="BI32:BI34"/>
    <mergeCell ref="D33:D34"/>
    <mergeCell ref="E33:Q33"/>
    <mergeCell ref="S33:S34"/>
    <mergeCell ref="T33:AE33"/>
    <mergeCell ref="R32:R34"/>
    <mergeCell ref="S32:AE32"/>
    <mergeCell ref="AF32:AS32"/>
    <mergeCell ref="AT32:BF33"/>
    <mergeCell ref="AG33:AS33"/>
    <mergeCell ref="AF33:AF34"/>
    <mergeCell ref="BG53:BG55"/>
    <mergeCell ref="BH53:BH55"/>
    <mergeCell ref="A71:B71"/>
    <mergeCell ref="C64:C66"/>
    <mergeCell ref="D64:Q64"/>
    <mergeCell ref="A30:B30"/>
    <mergeCell ref="A32:A34"/>
    <mergeCell ref="B32:B34"/>
    <mergeCell ref="C32:C34"/>
    <mergeCell ref="D32:Q32"/>
    <mergeCell ref="D65:D66"/>
    <mergeCell ref="E65:Q65"/>
    <mergeCell ref="A51:B51"/>
    <mergeCell ref="A31:B31"/>
    <mergeCell ref="A52:B52"/>
    <mergeCell ref="A53:A55"/>
    <mergeCell ref="B53:B55"/>
    <mergeCell ref="C53:C55"/>
    <mergeCell ref="A1:B1"/>
    <mergeCell ref="A3:A5"/>
    <mergeCell ref="B3:B5"/>
    <mergeCell ref="C3:C5"/>
    <mergeCell ref="A2:B2"/>
    <mergeCell ref="A63:B63"/>
    <mergeCell ref="A64:A66"/>
    <mergeCell ref="B64:B66"/>
    <mergeCell ref="BI3:BI5"/>
    <mergeCell ref="D4:D5"/>
    <mergeCell ref="E4:Q4"/>
    <mergeCell ref="S4:S5"/>
    <mergeCell ref="T4:AE4"/>
    <mergeCell ref="AF4:AF5"/>
    <mergeCell ref="AG4:AS4"/>
    <mergeCell ref="S3:AE3"/>
    <mergeCell ref="AF3:AS3"/>
    <mergeCell ref="BG3:BG5"/>
    <mergeCell ref="BH3:BH5"/>
    <mergeCell ref="AT3:BF4"/>
    <mergeCell ref="D3:Q3"/>
    <mergeCell ref="R3:R5"/>
    <mergeCell ref="BG64:BG66"/>
    <mergeCell ref="BH64:BH66"/>
    <mergeCell ref="BI64:BI66"/>
    <mergeCell ref="T65:AE65"/>
    <mergeCell ref="AF65:AF66"/>
    <mergeCell ref="AG65:AS65"/>
    <mergeCell ref="AT64:BF65"/>
    <mergeCell ref="R64:R66"/>
    <mergeCell ref="S64:AE64"/>
    <mergeCell ref="AF64:AS64"/>
    <mergeCell ref="S65:S66"/>
    <mergeCell ref="BI53:BI55"/>
    <mergeCell ref="AG54:AS54"/>
  </mergeCells>
  <pageMargins left="0.70866141732283472" right="0.70866141732283472" top="0.74803149606299213" bottom="1.5354330708661419" header="0.31496062992125984" footer="0.31496062992125984"/>
  <pageSetup paperSize="5" scale="75" orientation="portrait" horizontalDpi="0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CT284"/>
  <sheetViews>
    <sheetView topLeftCell="A178" zoomScaleNormal="100" workbookViewId="0">
      <selection activeCell="F139" sqref="F139"/>
    </sheetView>
  </sheetViews>
  <sheetFormatPr defaultRowHeight="15" x14ac:dyDescent="0.2"/>
  <cols>
    <col min="1" max="1" width="7.5" style="10" customWidth="1"/>
    <col min="2" max="2" width="86.83203125" style="9" customWidth="1"/>
    <col min="3" max="3" width="7.6640625" style="10" customWidth="1"/>
    <col min="4" max="4" width="18" style="9" customWidth="1"/>
    <col min="5" max="16" width="11.6640625" style="4" customWidth="1"/>
    <col min="17" max="17" width="11.6640625" style="15" customWidth="1"/>
    <col min="18" max="18" width="14.33203125" style="253" customWidth="1"/>
    <col min="19" max="19" width="21.83203125" style="9" customWidth="1"/>
    <col min="20" max="20" width="16.1640625" customWidth="1"/>
    <col min="21" max="21" width="16.5" customWidth="1"/>
    <col min="22" max="22" width="15.83203125" customWidth="1"/>
    <col min="23" max="23" width="13.1640625" customWidth="1"/>
    <col min="24" max="24" width="14.1640625" customWidth="1"/>
    <col min="25" max="25" width="15.5" customWidth="1"/>
    <col min="26" max="30" width="11.6640625" customWidth="1"/>
    <col min="31" max="31" width="11.6640625" style="2" customWidth="1"/>
    <col min="32" max="32" width="20.5" style="11" customWidth="1"/>
    <col min="33" max="44" width="17.5" customWidth="1"/>
    <col min="45" max="45" width="17.5" style="13" customWidth="1"/>
    <col min="46" max="46" width="18.6640625" customWidth="1"/>
    <col min="47" max="57" width="17.5" customWidth="1"/>
    <col min="58" max="58" width="18.6640625" style="13" customWidth="1"/>
    <col min="59" max="59" width="17.5" style="13" customWidth="1"/>
    <col min="60" max="61" width="17.5" style="14" customWidth="1"/>
    <col min="62" max="62" width="16.1640625" style="1" bestFit="1" customWidth="1"/>
    <col min="63" max="63" width="14.1640625" style="261" customWidth="1"/>
    <col min="64" max="64" width="15.83203125" style="3" customWidth="1"/>
    <col min="65" max="67" width="14.1640625" style="3" customWidth="1"/>
    <col min="68" max="68" width="16.83203125" style="3" bestFit="1" customWidth="1"/>
    <col min="69" max="80" width="9.33203125" style="3"/>
    <col min="81" max="81" width="28.5" bestFit="1" customWidth="1"/>
  </cols>
  <sheetData>
    <row r="1" spans="1:98" s="6" customFormat="1" ht="15.75" x14ac:dyDescent="0.2">
      <c r="A1" s="78"/>
      <c r="C1" s="7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70"/>
      <c r="R1" s="8"/>
      <c r="AE1" s="86"/>
      <c r="AF1" s="82"/>
      <c r="AS1" s="88"/>
      <c r="BF1" s="88"/>
      <c r="BG1" s="88"/>
      <c r="BH1" s="285"/>
      <c r="BI1" s="285"/>
      <c r="BJ1" s="78"/>
      <c r="BK1" s="256"/>
      <c r="BL1" s="36"/>
      <c r="BM1" s="36"/>
      <c r="BN1" s="36"/>
      <c r="BO1" s="36"/>
      <c r="BP1" s="36"/>
      <c r="BQ1" s="36"/>
      <c r="BR1" s="36"/>
      <c r="BS1" s="36"/>
      <c r="BT1" s="36"/>
      <c r="BU1" s="36"/>
      <c r="BV1" s="36"/>
      <c r="BW1" s="36"/>
      <c r="BX1" s="36"/>
      <c r="BY1" s="36"/>
      <c r="BZ1" s="36"/>
      <c r="CA1" s="36"/>
      <c r="CB1" s="36"/>
    </row>
    <row r="2" spans="1:98" s="29" customFormat="1" ht="16.5" customHeight="1" x14ac:dyDescent="0.2">
      <c r="A2" s="1015" t="s">
        <v>43</v>
      </c>
      <c r="B2" s="1016"/>
      <c r="C2" s="171" t="s">
        <v>431</v>
      </c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174"/>
      <c r="U2" s="174"/>
      <c r="V2" s="174"/>
      <c r="W2" s="174"/>
      <c r="X2" s="174"/>
      <c r="Y2" s="174"/>
      <c r="Z2" s="174"/>
      <c r="AA2" s="174"/>
      <c r="AB2" s="174"/>
      <c r="AC2" s="174"/>
      <c r="AD2" s="174"/>
      <c r="AE2" s="175"/>
      <c r="AF2" s="32"/>
      <c r="AG2" s="174"/>
      <c r="AH2" s="174"/>
      <c r="AI2" s="174"/>
      <c r="AJ2" s="174"/>
      <c r="AK2" s="174"/>
      <c r="AL2" s="174"/>
      <c r="AM2" s="174"/>
      <c r="AN2" s="174"/>
      <c r="AO2" s="174"/>
      <c r="AP2" s="174"/>
      <c r="AQ2" s="174"/>
      <c r="AR2" s="174"/>
      <c r="AS2" s="176"/>
      <c r="AT2" s="174"/>
      <c r="AU2" s="174"/>
      <c r="AV2" s="174"/>
      <c r="AW2" s="174"/>
      <c r="AX2" s="174"/>
      <c r="AY2" s="174"/>
      <c r="AZ2" s="174"/>
      <c r="BA2" s="174"/>
      <c r="BB2" s="174"/>
      <c r="BC2" s="174"/>
      <c r="BD2" s="174"/>
      <c r="BE2" s="174"/>
      <c r="BF2" s="176"/>
      <c r="BG2" s="176"/>
      <c r="BH2" s="173"/>
      <c r="BI2" s="177"/>
      <c r="BJ2" s="32"/>
      <c r="BK2" s="255"/>
      <c r="BL2" s="174"/>
      <c r="BM2" s="174"/>
      <c r="BN2" s="174"/>
      <c r="BO2" s="174"/>
      <c r="BP2" s="175"/>
      <c r="BQ2" s="174"/>
      <c r="BR2" s="174"/>
      <c r="BS2" s="174"/>
      <c r="BT2" s="174"/>
      <c r="BU2" s="174"/>
      <c r="BV2" s="176"/>
      <c r="BW2" s="176"/>
      <c r="BX2" s="176"/>
      <c r="BY2" s="173"/>
      <c r="BZ2" s="177"/>
      <c r="CA2" s="176"/>
      <c r="CB2" s="176"/>
      <c r="CC2" s="33"/>
      <c r="CD2" s="33"/>
      <c r="CE2" s="33"/>
      <c r="CF2" s="33"/>
      <c r="CG2" s="33"/>
      <c r="CH2" s="178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</row>
    <row r="3" spans="1:98" s="29" customFormat="1" ht="16.5" customHeight="1" x14ac:dyDescent="0.2">
      <c r="A3" s="1017" t="s">
        <v>44</v>
      </c>
      <c r="B3" s="1018"/>
      <c r="C3" s="180" t="s">
        <v>11</v>
      </c>
      <c r="D3" s="181"/>
      <c r="E3" s="181"/>
      <c r="F3" s="181"/>
      <c r="G3" s="181"/>
      <c r="H3" s="181"/>
      <c r="I3" s="181"/>
      <c r="J3" s="181"/>
      <c r="K3" s="181"/>
      <c r="L3" s="181"/>
      <c r="M3" s="181"/>
      <c r="N3" s="181"/>
      <c r="O3" s="181"/>
      <c r="P3" s="181"/>
      <c r="Q3" s="181"/>
      <c r="R3" s="181"/>
      <c r="S3" s="181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3"/>
      <c r="AF3" s="181"/>
      <c r="AG3" s="182"/>
      <c r="AH3" s="182"/>
      <c r="AI3" s="182"/>
      <c r="AJ3" s="182"/>
      <c r="AK3" s="182"/>
      <c r="AL3" s="182"/>
      <c r="AM3" s="182"/>
      <c r="AN3" s="182"/>
      <c r="AO3" s="182"/>
      <c r="AP3" s="182"/>
      <c r="AQ3" s="182"/>
      <c r="AR3" s="182"/>
      <c r="AS3" s="183"/>
      <c r="AT3" s="182"/>
      <c r="AU3" s="182"/>
      <c r="AV3" s="182"/>
      <c r="AW3" s="182"/>
      <c r="AX3" s="182"/>
      <c r="AY3" s="182"/>
      <c r="AZ3" s="182"/>
      <c r="BA3" s="182"/>
      <c r="BB3" s="182"/>
      <c r="BC3" s="182"/>
      <c r="BD3" s="182"/>
      <c r="BE3" s="182"/>
      <c r="BF3" s="183"/>
      <c r="BG3" s="183"/>
      <c r="BH3" s="179"/>
      <c r="BI3" s="184"/>
      <c r="BJ3" s="32"/>
      <c r="BK3" s="255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176"/>
      <c r="CB3" s="176"/>
      <c r="CC3" s="33">
        <v>1100000</v>
      </c>
      <c r="CD3" s="33"/>
      <c r="CE3" s="33"/>
      <c r="CF3" s="33"/>
      <c r="CG3" s="33"/>
      <c r="CH3" s="178"/>
      <c r="CI3" s="33"/>
      <c r="CJ3" s="33"/>
      <c r="CK3" s="33"/>
      <c r="CL3" s="33"/>
      <c r="CM3" s="33"/>
      <c r="CN3" s="33"/>
      <c r="CO3" s="33"/>
      <c r="CP3" s="33"/>
      <c r="CQ3" s="33"/>
      <c r="CR3" s="33"/>
      <c r="CS3" s="33"/>
      <c r="CT3" s="33"/>
    </row>
    <row r="4" spans="1:98" s="8" customFormat="1" ht="48.75" customHeight="1" x14ac:dyDescent="0.2">
      <c r="A4" s="1019" t="s">
        <v>45</v>
      </c>
      <c r="B4" s="1022" t="s">
        <v>46</v>
      </c>
      <c r="C4" s="1022" t="s">
        <v>62</v>
      </c>
      <c r="D4" s="1025" t="s">
        <v>47</v>
      </c>
      <c r="E4" s="1025"/>
      <c r="F4" s="1025"/>
      <c r="G4" s="1025"/>
      <c r="H4" s="1025"/>
      <c r="I4" s="1025"/>
      <c r="J4" s="1025"/>
      <c r="K4" s="1025"/>
      <c r="L4" s="1025"/>
      <c r="M4" s="1025"/>
      <c r="N4" s="1025"/>
      <c r="O4" s="1025"/>
      <c r="P4" s="1025"/>
      <c r="Q4" s="1025"/>
      <c r="R4" s="1022" t="s">
        <v>59</v>
      </c>
      <c r="S4" s="1036" t="s">
        <v>56</v>
      </c>
      <c r="T4" s="1037"/>
      <c r="U4" s="1037"/>
      <c r="V4" s="1037"/>
      <c r="W4" s="1037"/>
      <c r="X4" s="1037"/>
      <c r="Y4" s="1037"/>
      <c r="Z4" s="1037"/>
      <c r="AA4" s="1037"/>
      <c r="AB4" s="1037"/>
      <c r="AC4" s="1037"/>
      <c r="AD4" s="1037"/>
      <c r="AE4" s="1038"/>
      <c r="AF4" s="1039" t="s">
        <v>38</v>
      </c>
      <c r="AG4" s="1039"/>
      <c r="AH4" s="1039"/>
      <c r="AI4" s="1039"/>
      <c r="AJ4" s="1039"/>
      <c r="AK4" s="1039"/>
      <c r="AL4" s="1039"/>
      <c r="AM4" s="1039"/>
      <c r="AN4" s="1039"/>
      <c r="AO4" s="1039"/>
      <c r="AP4" s="1039"/>
      <c r="AQ4" s="1039"/>
      <c r="AR4" s="1039"/>
      <c r="AS4" s="1039"/>
      <c r="AT4" s="1040" t="s">
        <v>82</v>
      </c>
      <c r="AU4" s="1041"/>
      <c r="AV4" s="1041"/>
      <c r="AW4" s="1041"/>
      <c r="AX4" s="1041"/>
      <c r="AY4" s="1041"/>
      <c r="AZ4" s="1041"/>
      <c r="BA4" s="1041"/>
      <c r="BB4" s="1041"/>
      <c r="BC4" s="1041"/>
      <c r="BD4" s="1041"/>
      <c r="BE4" s="1041"/>
      <c r="BF4" s="1042"/>
      <c r="BG4" s="1022" t="s">
        <v>78</v>
      </c>
      <c r="BH4" s="1022" t="s">
        <v>561</v>
      </c>
      <c r="BI4" s="1026" t="s">
        <v>79</v>
      </c>
      <c r="BJ4" s="173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4"/>
      <c r="CB4" s="34"/>
    </row>
    <row r="5" spans="1:98" s="8" customFormat="1" ht="48.75" customHeight="1" x14ac:dyDescent="0.2">
      <c r="A5" s="1020"/>
      <c r="B5" s="1023"/>
      <c r="C5" s="1023"/>
      <c r="D5" s="1033" t="s">
        <v>57</v>
      </c>
      <c r="E5" s="1031" t="s">
        <v>58</v>
      </c>
      <c r="F5" s="1032"/>
      <c r="G5" s="1032"/>
      <c r="H5" s="1032"/>
      <c r="I5" s="1032"/>
      <c r="J5" s="1032"/>
      <c r="K5" s="1032"/>
      <c r="L5" s="1032"/>
      <c r="M5" s="1032"/>
      <c r="N5" s="1032"/>
      <c r="O5" s="1032"/>
      <c r="P5" s="1032"/>
      <c r="Q5" s="1032"/>
      <c r="R5" s="1023"/>
      <c r="S5" s="1033" t="s">
        <v>57</v>
      </c>
      <c r="T5" s="1031" t="s">
        <v>58</v>
      </c>
      <c r="U5" s="1032"/>
      <c r="V5" s="1032"/>
      <c r="W5" s="1032"/>
      <c r="X5" s="1032"/>
      <c r="Y5" s="1032"/>
      <c r="Z5" s="1032"/>
      <c r="AA5" s="1032"/>
      <c r="AB5" s="1032"/>
      <c r="AC5" s="1032"/>
      <c r="AD5" s="1032"/>
      <c r="AE5" s="1035"/>
      <c r="AF5" s="1033" t="s">
        <v>57</v>
      </c>
      <c r="AG5" s="1031" t="s">
        <v>58</v>
      </c>
      <c r="AH5" s="1032"/>
      <c r="AI5" s="1032"/>
      <c r="AJ5" s="1032"/>
      <c r="AK5" s="1032"/>
      <c r="AL5" s="1032"/>
      <c r="AM5" s="1032"/>
      <c r="AN5" s="1032"/>
      <c r="AO5" s="1032"/>
      <c r="AP5" s="1032"/>
      <c r="AQ5" s="1032"/>
      <c r="AR5" s="1032"/>
      <c r="AS5" s="1035"/>
      <c r="AT5" s="1043"/>
      <c r="AU5" s="1044"/>
      <c r="AV5" s="1044"/>
      <c r="AW5" s="1044"/>
      <c r="AX5" s="1044"/>
      <c r="AY5" s="1044"/>
      <c r="AZ5" s="1044"/>
      <c r="BA5" s="1044"/>
      <c r="BB5" s="1044"/>
      <c r="BC5" s="1044"/>
      <c r="BD5" s="1044"/>
      <c r="BE5" s="1044"/>
      <c r="BF5" s="1045"/>
      <c r="BG5" s="1023"/>
      <c r="BH5" s="1023"/>
      <c r="BI5" s="1027"/>
      <c r="BJ5" s="173"/>
      <c r="BK5" s="32"/>
      <c r="BL5" s="32"/>
      <c r="BM5" s="32"/>
      <c r="BN5" s="32"/>
      <c r="BO5" s="32"/>
      <c r="BP5" s="32"/>
      <c r="BQ5" s="32"/>
      <c r="BR5" s="32"/>
      <c r="BS5" s="32"/>
      <c r="BT5" s="32"/>
      <c r="BU5" s="32"/>
      <c r="BV5" s="32"/>
      <c r="BW5" s="32"/>
      <c r="BX5" s="32"/>
      <c r="BY5" s="32"/>
      <c r="BZ5" s="32"/>
      <c r="CA5" s="34"/>
      <c r="CB5" s="34"/>
    </row>
    <row r="6" spans="1:98" s="6" customFormat="1" ht="28.5" customHeight="1" x14ac:dyDescent="0.2">
      <c r="A6" s="1021"/>
      <c r="B6" s="1024"/>
      <c r="C6" s="1024"/>
      <c r="D6" s="1034"/>
      <c r="E6" s="35">
        <v>1</v>
      </c>
      <c r="F6" s="35">
        <v>2</v>
      </c>
      <c r="G6" s="35">
        <v>3</v>
      </c>
      <c r="H6" s="35">
        <v>4</v>
      </c>
      <c r="I6" s="35">
        <v>5</v>
      </c>
      <c r="J6" s="35">
        <v>6</v>
      </c>
      <c r="K6" s="35">
        <v>7</v>
      </c>
      <c r="L6" s="35">
        <v>8</v>
      </c>
      <c r="M6" s="35">
        <v>9</v>
      </c>
      <c r="N6" s="35">
        <v>10</v>
      </c>
      <c r="O6" s="35">
        <v>11</v>
      </c>
      <c r="P6" s="35">
        <v>12</v>
      </c>
      <c r="Q6" s="35" t="s">
        <v>61</v>
      </c>
      <c r="R6" s="1024"/>
      <c r="S6" s="1034"/>
      <c r="T6" s="35">
        <v>1</v>
      </c>
      <c r="U6" s="35">
        <v>2</v>
      </c>
      <c r="V6" s="35">
        <v>3</v>
      </c>
      <c r="W6" s="35">
        <v>4</v>
      </c>
      <c r="X6" s="35">
        <v>5</v>
      </c>
      <c r="Y6" s="35">
        <v>6</v>
      </c>
      <c r="Z6" s="35">
        <v>7</v>
      </c>
      <c r="AA6" s="35">
        <v>8</v>
      </c>
      <c r="AB6" s="35">
        <v>9</v>
      </c>
      <c r="AC6" s="35">
        <v>10</v>
      </c>
      <c r="AD6" s="35">
        <v>11</v>
      </c>
      <c r="AE6" s="35">
        <v>12</v>
      </c>
      <c r="AF6" s="1034"/>
      <c r="AG6" s="35">
        <v>1</v>
      </c>
      <c r="AH6" s="35">
        <v>2</v>
      </c>
      <c r="AI6" s="35">
        <v>3</v>
      </c>
      <c r="AJ6" s="35">
        <v>4</v>
      </c>
      <c r="AK6" s="35">
        <v>5</v>
      </c>
      <c r="AL6" s="35">
        <v>6</v>
      </c>
      <c r="AM6" s="35">
        <v>7</v>
      </c>
      <c r="AN6" s="35">
        <v>8</v>
      </c>
      <c r="AO6" s="35">
        <v>9</v>
      </c>
      <c r="AP6" s="35">
        <v>10</v>
      </c>
      <c r="AQ6" s="35">
        <v>11</v>
      </c>
      <c r="AR6" s="35">
        <v>12</v>
      </c>
      <c r="AS6" s="35" t="s">
        <v>51</v>
      </c>
      <c r="AT6" s="266">
        <v>1</v>
      </c>
      <c r="AU6" s="266">
        <v>2</v>
      </c>
      <c r="AV6" s="266">
        <v>3</v>
      </c>
      <c r="AW6" s="266">
        <v>4</v>
      </c>
      <c r="AX6" s="266">
        <v>5</v>
      </c>
      <c r="AY6" s="266">
        <v>6</v>
      </c>
      <c r="AZ6" s="266">
        <v>7</v>
      </c>
      <c r="BA6" s="266">
        <v>8</v>
      </c>
      <c r="BB6" s="266">
        <v>9</v>
      </c>
      <c r="BC6" s="266">
        <v>10</v>
      </c>
      <c r="BD6" s="266">
        <v>11</v>
      </c>
      <c r="BE6" s="266">
        <v>12</v>
      </c>
      <c r="BF6" s="35" t="s">
        <v>51</v>
      </c>
      <c r="BG6" s="1024"/>
      <c r="BH6" s="1024"/>
      <c r="BI6" s="1028"/>
      <c r="BJ6" s="7"/>
      <c r="BK6" s="36"/>
      <c r="BL6" s="36"/>
      <c r="BM6" s="36"/>
      <c r="BN6" s="36"/>
      <c r="BO6" s="36"/>
      <c r="BP6" s="36"/>
      <c r="BQ6" s="36"/>
      <c r="BR6" s="36"/>
      <c r="BS6" s="36"/>
      <c r="BT6" s="36"/>
      <c r="BU6" s="36"/>
      <c r="BV6" s="36"/>
      <c r="BW6" s="36"/>
      <c r="BX6" s="36"/>
      <c r="BY6" s="36"/>
      <c r="BZ6" s="36"/>
      <c r="CA6" s="36"/>
      <c r="CB6" s="36"/>
    </row>
    <row r="7" spans="1:98" s="7" customFormat="1" ht="24.75" customHeight="1" thickBot="1" x14ac:dyDescent="0.25">
      <c r="A7" s="58"/>
      <c r="B7" s="326" t="s">
        <v>432</v>
      </c>
      <c r="C7" s="38" t="s">
        <v>109</v>
      </c>
      <c r="D7" s="328">
        <v>17</v>
      </c>
      <c r="E7" s="107">
        <v>6</v>
      </c>
      <c r="F7" s="39">
        <v>6</v>
      </c>
      <c r="G7" s="821">
        <v>5</v>
      </c>
      <c r="H7" s="39"/>
      <c r="I7" s="39"/>
      <c r="J7" s="39"/>
      <c r="K7" s="39"/>
      <c r="L7" s="39"/>
      <c r="M7" s="39"/>
      <c r="N7" s="39"/>
      <c r="O7" s="39"/>
      <c r="P7" s="39"/>
      <c r="Q7" s="40">
        <f>SUM(E7:P7)</f>
        <v>17</v>
      </c>
      <c r="R7" s="108" t="s">
        <v>387</v>
      </c>
      <c r="S7" s="109">
        <v>75000</v>
      </c>
      <c r="T7" s="109">
        <v>62000</v>
      </c>
      <c r="U7" s="109">
        <v>62000</v>
      </c>
      <c r="V7" s="109">
        <v>62000</v>
      </c>
      <c r="W7" s="42"/>
      <c r="X7" s="42"/>
      <c r="Y7" s="42"/>
      <c r="Z7" s="42"/>
      <c r="AA7" s="42"/>
      <c r="AB7" s="42"/>
      <c r="AC7" s="42"/>
      <c r="AD7" s="42"/>
      <c r="AE7" s="42"/>
      <c r="AF7" s="94">
        <f t="shared" ref="AF7" si="0">SUM(Q7*S7)</f>
        <v>1275000</v>
      </c>
      <c r="AG7" s="95">
        <f>T7*E7</f>
        <v>372000</v>
      </c>
      <c r="AH7" s="95">
        <f>U7*F7</f>
        <v>372000</v>
      </c>
      <c r="AI7" s="95">
        <f>V7*G7</f>
        <v>310000</v>
      </c>
      <c r="AJ7" s="95">
        <f t="shared" ref="AJ7:AR7" si="1">W7*H7</f>
        <v>0</v>
      </c>
      <c r="AK7" s="95">
        <f t="shared" si="1"/>
        <v>0</v>
      </c>
      <c r="AL7" s="95">
        <f t="shared" si="1"/>
        <v>0</v>
      </c>
      <c r="AM7" s="95">
        <f t="shared" si="1"/>
        <v>0</v>
      </c>
      <c r="AN7" s="95">
        <f t="shared" si="1"/>
        <v>0</v>
      </c>
      <c r="AO7" s="95">
        <f t="shared" si="1"/>
        <v>0</v>
      </c>
      <c r="AP7" s="95">
        <f t="shared" si="1"/>
        <v>0</v>
      </c>
      <c r="AQ7" s="95">
        <f t="shared" si="1"/>
        <v>0</v>
      </c>
      <c r="AR7" s="95">
        <f t="shared" si="1"/>
        <v>0</v>
      </c>
      <c r="AS7" s="96">
        <f>SUM(AG7:AR7)</f>
        <v>1054000</v>
      </c>
      <c r="AT7" s="95"/>
      <c r="AU7" s="95"/>
      <c r="AV7" s="95"/>
      <c r="AW7" s="95">
        <f t="shared" ref="AW7:BE7" si="2">SUM(AJ7*14%)</f>
        <v>0</v>
      </c>
      <c r="AX7" s="95">
        <f t="shared" si="2"/>
        <v>0</v>
      </c>
      <c r="AY7" s="95">
        <f t="shared" si="2"/>
        <v>0</v>
      </c>
      <c r="AZ7" s="95">
        <f t="shared" si="2"/>
        <v>0</v>
      </c>
      <c r="BA7" s="95">
        <f t="shared" si="2"/>
        <v>0</v>
      </c>
      <c r="BB7" s="95">
        <f t="shared" si="2"/>
        <v>0</v>
      </c>
      <c r="BC7" s="95">
        <f t="shared" si="2"/>
        <v>0</v>
      </c>
      <c r="BD7" s="95">
        <f t="shared" si="2"/>
        <v>0</v>
      </c>
      <c r="BE7" s="95">
        <f t="shared" si="2"/>
        <v>0</v>
      </c>
      <c r="BF7" s="97">
        <f t="shared" ref="BF7" si="3">SUM(AT7:BE7)</f>
        <v>0</v>
      </c>
      <c r="BG7" s="98">
        <f>AF7-AS7-BF7</f>
        <v>221000</v>
      </c>
      <c r="BH7" s="99">
        <f>S7*D7</f>
        <v>1275000</v>
      </c>
      <c r="BI7" s="100">
        <f t="shared" ref="BI7" si="4">BH7-AS7-BF7</f>
        <v>221000</v>
      </c>
      <c r="BJ7" s="248">
        <f>SUM(Q7/D7)</f>
        <v>1</v>
      </c>
      <c r="BK7" s="262"/>
      <c r="BL7" s="52"/>
      <c r="BM7" s="52"/>
      <c r="BN7" s="52"/>
      <c r="BO7" s="52"/>
      <c r="BP7" s="61"/>
      <c r="BQ7" s="61"/>
      <c r="BR7" s="61"/>
      <c r="BS7" s="61"/>
      <c r="BT7" s="61"/>
      <c r="BU7" s="61"/>
      <c r="BV7" s="61"/>
      <c r="BW7" s="61"/>
      <c r="BX7" s="61"/>
      <c r="BY7" s="61"/>
      <c r="BZ7" s="61"/>
      <c r="CA7" s="61"/>
      <c r="CB7" s="61"/>
    </row>
    <row r="8" spans="1:98" s="54" customFormat="1" ht="24.75" customHeight="1" thickBot="1" x14ac:dyDescent="0.25">
      <c r="A8" s="62"/>
      <c r="B8" s="63" t="s">
        <v>15</v>
      </c>
      <c r="C8" s="63"/>
      <c r="D8" s="64"/>
      <c r="E8" s="65"/>
      <c r="F8" s="65"/>
      <c r="G8" s="65"/>
      <c r="H8" s="65"/>
      <c r="I8" s="65"/>
      <c r="J8" s="65"/>
      <c r="K8" s="65"/>
      <c r="L8" s="65"/>
      <c r="M8" s="65"/>
      <c r="N8" s="65"/>
      <c r="O8" s="65"/>
      <c r="P8" s="65"/>
      <c r="Q8" s="66"/>
      <c r="R8" s="102"/>
      <c r="S8" s="64"/>
      <c r="T8" s="67"/>
      <c r="U8" s="67"/>
      <c r="V8" s="67"/>
      <c r="W8" s="67"/>
      <c r="X8" s="67"/>
      <c r="Y8" s="67"/>
      <c r="Z8" s="67"/>
      <c r="AA8" s="67"/>
      <c r="AB8" s="67"/>
      <c r="AC8" s="67"/>
      <c r="AD8" s="67"/>
      <c r="AE8" s="67"/>
      <c r="AF8" s="103">
        <f t="shared" ref="AF8:BF8" si="5">SUM(AF7:AF7)</f>
        <v>1275000</v>
      </c>
      <c r="AG8" s="103">
        <f t="shared" si="5"/>
        <v>372000</v>
      </c>
      <c r="AH8" s="103">
        <f t="shared" si="5"/>
        <v>372000</v>
      </c>
      <c r="AI8" s="103">
        <f t="shared" si="5"/>
        <v>310000</v>
      </c>
      <c r="AJ8" s="103">
        <f t="shared" ref="AJ8:AR8" si="6">SUM(AJ7:AJ7)</f>
        <v>0</v>
      </c>
      <c r="AK8" s="103">
        <f t="shared" si="6"/>
        <v>0</v>
      </c>
      <c r="AL8" s="103">
        <f t="shared" si="6"/>
        <v>0</v>
      </c>
      <c r="AM8" s="103">
        <f t="shared" si="6"/>
        <v>0</v>
      </c>
      <c r="AN8" s="103">
        <f t="shared" si="6"/>
        <v>0</v>
      </c>
      <c r="AO8" s="103">
        <f t="shared" si="6"/>
        <v>0</v>
      </c>
      <c r="AP8" s="103">
        <f t="shared" si="6"/>
        <v>0</v>
      </c>
      <c r="AQ8" s="103">
        <f t="shared" si="6"/>
        <v>0</v>
      </c>
      <c r="AR8" s="103">
        <f t="shared" si="6"/>
        <v>0</v>
      </c>
      <c r="AS8" s="103">
        <f t="shared" si="5"/>
        <v>1054000</v>
      </c>
      <c r="AT8" s="103">
        <f t="shared" si="5"/>
        <v>0</v>
      </c>
      <c r="AU8" s="103">
        <f t="shared" ref="AU8:BE8" si="7">SUM(AU7:AU7)</f>
        <v>0</v>
      </c>
      <c r="AV8" s="103">
        <f t="shared" si="7"/>
        <v>0</v>
      </c>
      <c r="AW8" s="103">
        <f t="shared" si="7"/>
        <v>0</v>
      </c>
      <c r="AX8" s="103">
        <f t="shared" si="7"/>
        <v>0</v>
      </c>
      <c r="AY8" s="103">
        <f t="shared" si="7"/>
        <v>0</v>
      </c>
      <c r="AZ8" s="103">
        <f t="shared" si="7"/>
        <v>0</v>
      </c>
      <c r="BA8" s="103">
        <f t="shared" si="7"/>
        <v>0</v>
      </c>
      <c r="BB8" s="103">
        <f t="shared" si="7"/>
        <v>0</v>
      </c>
      <c r="BC8" s="103">
        <f t="shared" si="7"/>
        <v>0</v>
      </c>
      <c r="BD8" s="103">
        <f t="shared" si="7"/>
        <v>0</v>
      </c>
      <c r="BE8" s="103">
        <f t="shared" si="7"/>
        <v>0</v>
      </c>
      <c r="BF8" s="103">
        <f t="shared" si="5"/>
        <v>0</v>
      </c>
      <c r="BG8" s="104">
        <f>AF8-AS8-BF8</f>
        <v>221000</v>
      </c>
      <c r="BH8" s="103">
        <f>SUM(BH7:BH7)</f>
        <v>1275000</v>
      </c>
      <c r="BI8" s="103">
        <f>SUM(BI7:BI7)</f>
        <v>221000</v>
      </c>
      <c r="BJ8" s="249">
        <f>SUM(BJ7)</f>
        <v>1</v>
      </c>
      <c r="BK8" s="259"/>
      <c r="BL8" s="69"/>
      <c r="BM8" s="69"/>
      <c r="BN8" s="69"/>
      <c r="BO8" s="69"/>
      <c r="BP8" s="69"/>
      <c r="BQ8" s="69"/>
      <c r="BR8" s="69"/>
      <c r="BS8" s="69"/>
      <c r="BT8" s="69"/>
      <c r="BU8" s="69"/>
      <c r="BV8" s="69"/>
      <c r="BW8" s="69"/>
      <c r="BX8" s="69"/>
      <c r="BY8" s="69"/>
      <c r="BZ8" s="69"/>
      <c r="CA8" s="69"/>
      <c r="CB8" s="69"/>
    </row>
    <row r="9" spans="1:98" s="29" customFormat="1" ht="24.75" customHeight="1" x14ac:dyDescent="0.2">
      <c r="A9" s="70"/>
      <c r="D9" s="70"/>
      <c r="E9" s="70"/>
      <c r="F9" s="70"/>
      <c r="G9" s="70"/>
      <c r="H9" s="70"/>
      <c r="I9" s="70"/>
      <c r="J9" s="70"/>
      <c r="K9" s="70"/>
      <c r="L9" s="70"/>
      <c r="M9" s="70"/>
      <c r="N9" s="70"/>
      <c r="O9" s="70"/>
      <c r="P9" s="70"/>
      <c r="Q9" s="70"/>
      <c r="R9" s="70"/>
      <c r="AE9" s="57"/>
      <c r="AS9" s="71"/>
      <c r="BF9" s="72">
        <f>SUM(AS8+BF8)</f>
        <v>1054000</v>
      </c>
      <c r="BG9" s="73">
        <f>AF8-AS8-BF8</f>
        <v>221000</v>
      </c>
      <c r="BH9" s="74">
        <f>SUM(BI8+AS8+BF8)</f>
        <v>1275000</v>
      </c>
      <c r="BI9" s="75">
        <f>SUM(BG8)</f>
        <v>221000</v>
      </c>
      <c r="BJ9" s="250" t="s">
        <v>78</v>
      </c>
      <c r="BK9" s="260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</row>
    <row r="10" spans="1:98" s="29" customFormat="1" ht="24.75" customHeight="1" x14ac:dyDescent="0.2">
      <c r="A10" s="70"/>
      <c r="D10" s="70"/>
      <c r="E10" s="70"/>
      <c r="F10" s="70"/>
      <c r="G10" s="70"/>
      <c r="H10" s="70"/>
      <c r="I10" s="70"/>
      <c r="J10" s="70"/>
      <c r="K10" s="70"/>
      <c r="L10" s="70"/>
      <c r="M10" s="70"/>
      <c r="N10" s="70"/>
      <c r="O10" s="70"/>
      <c r="P10" s="70"/>
      <c r="Q10" s="70"/>
      <c r="R10" s="70"/>
      <c r="AE10" s="57"/>
      <c r="AS10" s="57"/>
      <c r="AT10" s="613">
        <f>SUM(AG8+AT8)</f>
        <v>372000</v>
      </c>
      <c r="AU10" s="613">
        <f t="shared" ref="AU10:BE10" si="8">SUM(AH8+AU8)</f>
        <v>372000</v>
      </c>
      <c r="AV10" s="613">
        <f t="shared" si="8"/>
        <v>310000</v>
      </c>
      <c r="AW10" s="613">
        <f t="shared" si="8"/>
        <v>0</v>
      </c>
      <c r="AX10" s="613">
        <f t="shared" si="8"/>
        <v>0</v>
      </c>
      <c r="AY10" s="613">
        <f t="shared" si="8"/>
        <v>0</v>
      </c>
      <c r="AZ10" s="613">
        <f t="shared" si="8"/>
        <v>0</v>
      </c>
      <c r="BA10" s="613">
        <f t="shared" si="8"/>
        <v>0</v>
      </c>
      <c r="BB10" s="613">
        <f t="shared" si="8"/>
        <v>0</v>
      </c>
      <c r="BC10" s="613">
        <f t="shared" si="8"/>
        <v>0</v>
      </c>
      <c r="BD10" s="613">
        <f t="shared" si="8"/>
        <v>0</v>
      </c>
      <c r="BE10" s="613">
        <f t="shared" si="8"/>
        <v>0</v>
      </c>
      <c r="BF10" s="613">
        <f>SUM(AT10:BE10)</f>
        <v>1054000</v>
      </c>
      <c r="BG10" s="57"/>
      <c r="BH10" s="76"/>
      <c r="BI10" s="77">
        <f>SUM(BI8-BI9)</f>
        <v>0</v>
      </c>
      <c r="BJ10" s="250" t="s">
        <v>77</v>
      </c>
      <c r="BK10" s="260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</row>
    <row r="11" spans="1:98" s="29" customFormat="1" ht="16.5" customHeight="1" x14ac:dyDescent="0.2">
      <c r="A11" s="1015" t="s">
        <v>43</v>
      </c>
      <c r="B11" s="1016"/>
      <c r="C11" s="171" t="s">
        <v>433</v>
      </c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  <c r="R11" s="32"/>
      <c r="S11" s="32"/>
      <c r="T11" s="174"/>
      <c r="U11" s="174"/>
      <c r="V11" s="174"/>
      <c r="W11" s="174"/>
      <c r="X11" s="174"/>
      <c r="Y11" s="174"/>
      <c r="Z11" s="174"/>
      <c r="AA11" s="174"/>
      <c r="AB11" s="174"/>
      <c r="AC11" s="174"/>
      <c r="AD11" s="174"/>
      <c r="AE11" s="175"/>
      <c r="AF11" s="32"/>
      <c r="AG11" s="174"/>
      <c r="AH11" s="174"/>
      <c r="AI11" s="174"/>
      <c r="AJ11" s="174"/>
      <c r="AK11" s="174"/>
      <c r="AL11" s="174"/>
      <c r="AM11" s="174"/>
      <c r="AN11" s="174"/>
      <c r="AO11" s="174"/>
      <c r="AP11" s="174"/>
      <c r="AQ11" s="174"/>
      <c r="AR11" s="174"/>
      <c r="AS11" s="176"/>
      <c r="AT11" s="174"/>
      <c r="AU11" s="174"/>
      <c r="AV11" s="174"/>
      <c r="AW11" s="174"/>
      <c r="AX11" s="174"/>
      <c r="AY11" s="174"/>
      <c r="AZ11" s="174"/>
      <c r="BA11" s="174"/>
      <c r="BB11" s="174"/>
      <c r="BC11" s="174"/>
      <c r="BD11" s="174"/>
      <c r="BE11" s="174"/>
      <c r="BF11" s="176"/>
      <c r="BG11" s="176"/>
      <c r="BH11" s="173"/>
      <c r="BI11" s="177"/>
      <c r="BJ11" s="32"/>
      <c r="BK11" s="255"/>
      <c r="BL11" s="174"/>
      <c r="BM11" s="174"/>
      <c r="BN11" s="174"/>
      <c r="BO11" s="174"/>
      <c r="BP11" s="175"/>
      <c r="BQ11" s="174"/>
      <c r="BR11" s="174"/>
      <c r="BS11" s="174"/>
      <c r="BT11" s="174"/>
      <c r="BU11" s="174"/>
      <c r="BV11" s="176"/>
      <c r="BW11" s="176"/>
      <c r="BX11" s="176"/>
      <c r="BY11" s="173"/>
      <c r="BZ11" s="177"/>
      <c r="CA11" s="176"/>
      <c r="CB11" s="176"/>
      <c r="CC11" s="33"/>
      <c r="CD11" s="33"/>
      <c r="CE11" s="33"/>
      <c r="CF11" s="33"/>
      <c r="CG11" s="33"/>
      <c r="CH11" s="178"/>
      <c r="CI11" s="33"/>
      <c r="CJ11" s="33"/>
      <c r="CK11" s="33"/>
      <c r="CL11" s="33"/>
      <c r="CM11" s="33"/>
      <c r="CN11" s="33"/>
      <c r="CO11" s="33"/>
      <c r="CP11" s="33"/>
      <c r="CQ11" s="33"/>
      <c r="CR11" s="33"/>
      <c r="CS11" s="33"/>
      <c r="CT11" s="33"/>
    </row>
    <row r="12" spans="1:98" s="29" customFormat="1" ht="16.5" customHeight="1" x14ac:dyDescent="0.2">
      <c r="A12" s="1017" t="s">
        <v>44</v>
      </c>
      <c r="B12" s="1018"/>
      <c r="C12" s="180" t="s">
        <v>11</v>
      </c>
      <c r="D12" s="181"/>
      <c r="E12" s="181"/>
      <c r="F12" s="181"/>
      <c r="G12" s="181"/>
      <c r="H12" s="181"/>
      <c r="I12" s="181"/>
      <c r="J12" s="181"/>
      <c r="K12" s="181"/>
      <c r="L12" s="181"/>
      <c r="M12" s="181"/>
      <c r="N12" s="181"/>
      <c r="O12" s="181"/>
      <c r="P12" s="181"/>
      <c r="Q12" s="181"/>
      <c r="R12" s="181"/>
      <c r="S12" s="181"/>
      <c r="T12" s="182"/>
      <c r="U12" s="182"/>
      <c r="V12" s="182"/>
      <c r="W12" s="182"/>
      <c r="X12" s="182"/>
      <c r="Y12" s="182"/>
      <c r="Z12" s="182"/>
      <c r="AA12" s="182"/>
      <c r="AB12" s="182"/>
      <c r="AC12" s="182"/>
      <c r="AD12" s="182"/>
      <c r="AE12" s="183"/>
      <c r="AF12" s="181"/>
      <c r="AG12" s="182"/>
      <c r="AH12" s="182"/>
      <c r="AI12" s="182"/>
      <c r="AJ12" s="182"/>
      <c r="AK12" s="182"/>
      <c r="AL12" s="182"/>
      <c r="AM12" s="182"/>
      <c r="AN12" s="182"/>
      <c r="AO12" s="182"/>
      <c r="AP12" s="182"/>
      <c r="AQ12" s="182"/>
      <c r="AR12" s="182"/>
      <c r="AS12" s="183"/>
      <c r="AT12" s="182"/>
      <c r="AU12" s="182"/>
      <c r="AV12" s="182"/>
      <c r="AW12" s="182"/>
      <c r="AX12" s="182"/>
      <c r="AY12" s="182"/>
      <c r="AZ12" s="182"/>
      <c r="BA12" s="182"/>
      <c r="BB12" s="182"/>
      <c r="BC12" s="182"/>
      <c r="BD12" s="182"/>
      <c r="BE12" s="182"/>
      <c r="BF12" s="183"/>
      <c r="BG12" s="183"/>
      <c r="BH12" s="179"/>
      <c r="BI12" s="184"/>
      <c r="BJ12" s="32"/>
      <c r="BK12" s="255"/>
      <c r="BL12" s="32"/>
      <c r="BM12" s="32"/>
      <c r="BN12" s="32"/>
      <c r="BO12" s="32"/>
      <c r="BP12" s="32"/>
      <c r="BQ12" s="32"/>
      <c r="BR12" s="32"/>
      <c r="BS12" s="32"/>
      <c r="BT12" s="32"/>
      <c r="BU12" s="32"/>
      <c r="BV12" s="32"/>
      <c r="BW12" s="32"/>
      <c r="BX12" s="32"/>
      <c r="BY12" s="32"/>
      <c r="BZ12" s="32"/>
      <c r="CA12" s="176"/>
      <c r="CB12" s="176"/>
      <c r="CC12" s="33">
        <v>1100000</v>
      </c>
      <c r="CD12" s="33"/>
      <c r="CE12" s="33"/>
      <c r="CF12" s="33"/>
      <c r="CG12" s="33"/>
      <c r="CH12" s="178"/>
      <c r="CI12" s="33"/>
      <c r="CJ12" s="33"/>
      <c r="CK12" s="33"/>
      <c r="CL12" s="33"/>
      <c r="CM12" s="33"/>
      <c r="CN12" s="33"/>
      <c r="CO12" s="33"/>
      <c r="CP12" s="33"/>
      <c r="CQ12" s="33"/>
      <c r="CR12" s="33"/>
      <c r="CS12" s="33"/>
      <c r="CT12" s="33"/>
    </row>
    <row r="13" spans="1:98" s="8" customFormat="1" ht="48.75" customHeight="1" x14ac:dyDescent="0.2">
      <c r="A13" s="1019" t="s">
        <v>45</v>
      </c>
      <c r="B13" s="1022" t="s">
        <v>46</v>
      </c>
      <c r="C13" s="1022" t="s">
        <v>62</v>
      </c>
      <c r="D13" s="1025" t="s">
        <v>47</v>
      </c>
      <c r="E13" s="1025"/>
      <c r="F13" s="1025"/>
      <c r="G13" s="1025"/>
      <c r="H13" s="1025"/>
      <c r="I13" s="1025"/>
      <c r="J13" s="1025"/>
      <c r="K13" s="1025"/>
      <c r="L13" s="1025"/>
      <c r="M13" s="1025"/>
      <c r="N13" s="1025"/>
      <c r="O13" s="1025"/>
      <c r="P13" s="1025"/>
      <c r="Q13" s="1025"/>
      <c r="R13" s="1022" t="s">
        <v>59</v>
      </c>
      <c r="S13" s="1036" t="s">
        <v>56</v>
      </c>
      <c r="T13" s="1037"/>
      <c r="U13" s="1037"/>
      <c r="V13" s="1037"/>
      <c r="W13" s="1037"/>
      <c r="X13" s="1037"/>
      <c r="Y13" s="1037"/>
      <c r="Z13" s="1037"/>
      <c r="AA13" s="1037"/>
      <c r="AB13" s="1037"/>
      <c r="AC13" s="1037"/>
      <c r="AD13" s="1037"/>
      <c r="AE13" s="1038"/>
      <c r="AF13" s="1039" t="s">
        <v>38</v>
      </c>
      <c r="AG13" s="1039"/>
      <c r="AH13" s="1039"/>
      <c r="AI13" s="1039"/>
      <c r="AJ13" s="1039"/>
      <c r="AK13" s="1039"/>
      <c r="AL13" s="1039"/>
      <c r="AM13" s="1039"/>
      <c r="AN13" s="1039"/>
      <c r="AO13" s="1039"/>
      <c r="AP13" s="1039"/>
      <c r="AQ13" s="1039"/>
      <c r="AR13" s="1039"/>
      <c r="AS13" s="1039"/>
      <c r="AT13" s="1040" t="s">
        <v>82</v>
      </c>
      <c r="AU13" s="1041"/>
      <c r="AV13" s="1041"/>
      <c r="AW13" s="1041"/>
      <c r="AX13" s="1041"/>
      <c r="AY13" s="1041"/>
      <c r="AZ13" s="1041"/>
      <c r="BA13" s="1041"/>
      <c r="BB13" s="1041"/>
      <c r="BC13" s="1041"/>
      <c r="BD13" s="1041"/>
      <c r="BE13" s="1041"/>
      <c r="BF13" s="1042"/>
      <c r="BG13" s="1022" t="s">
        <v>78</v>
      </c>
      <c r="BH13" s="1022" t="s">
        <v>561</v>
      </c>
      <c r="BI13" s="1026" t="s">
        <v>79</v>
      </c>
      <c r="BJ13" s="173"/>
      <c r="BK13" s="32"/>
      <c r="BL13" s="32"/>
      <c r="BM13" s="32"/>
      <c r="BN13" s="32"/>
      <c r="BO13" s="32"/>
      <c r="BP13" s="32"/>
      <c r="BQ13" s="32"/>
      <c r="BR13" s="32"/>
      <c r="BS13" s="32"/>
      <c r="BT13" s="32"/>
      <c r="BU13" s="32"/>
      <c r="BV13" s="32"/>
      <c r="BW13" s="32"/>
      <c r="BX13" s="32"/>
      <c r="BY13" s="32"/>
      <c r="BZ13" s="32"/>
      <c r="CA13" s="34"/>
      <c r="CB13" s="34"/>
    </row>
    <row r="14" spans="1:98" s="8" customFormat="1" ht="48.75" customHeight="1" x14ac:dyDescent="0.2">
      <c r="A14" s="1020"/>
      <c r="B14" s="1023"/>
      <c r="C14" s="1023"/>
      <c r="D14" s="1033" t="s">
        <v>57</v>
      </c>
      <c r="E14" s="1031" t="s">
        <v>58</v>
      </c>
      <c r="F14" s="1032"/>
      <c r="G14" s="1032"/>
      <c r="H14" s="1032"/>
      <c r="I14" s="1032"/>
      <c r="J14" s="1032"/>
      <c r="K14" s="1032"/>
      <c r="L14" s="1032"/>
      <c r="M14" s="1032"/>
      <c r="N14" s="1032"/>
      <c r="O14" s="1032"/>
      <c r="P14" s="1032"/>
      <c r="Q14" s="1032"/>
      <c r="R14" s="1023"/>
      <c r="S14" s="1033" t="s">
        <v>57</v>
      </c>
      <c r="T14" s="1031" t="s">
        <v>58</v>
      </c>
      <c r="U14" s="1032"/>
      <c r="V14" s="1032"/>
      <c r="W14" s="1032"/>
      <c r="X14" s="1032"/>
      <c r="Y14" s="1032"/>
      <c r="Z14" s="1032"/>
      <c r="AA14" s="1032"/>
      <c r="AB14" s="1032"/>
      <c r="AC14" s="1032"/>
      <c r="AD14" s="1032"/>
      <c r="AE14" s="1035"/>
      <c r="AF14" s="1033" t="s">
        <v>57</v>
      </c>
      <c r="AG14" s="1031" t="s">
        <v>58</v>
      </c>
      <c r="AH14" s="1032"/>
      <c r="AI14" s="1032"/>
      <c r="AJ14" s="1032"/>
      <c r="AK14" s="1032"/>
      <c r="AL14" s="1032"/>
      <c r="AM14" s="1032"/>
      <c r="AN14" s="1032"/>
      <c r="AO14" s="1032"/>
      <c r="AP14" s="1032"/>
      <c r="AQ14" s="1032"/>
      <c r="AR14" s="1032"/>
      <c r="AS14" s="1035"/>
      <c r="AT14" s="1043"/>
      <c r="AU14" s="1044"/>
      <c r="AV14" s="1044"/>
      <c r="AW14" s="1044"/>
      <c r="AX14" s="1044"/>
      <c r="AY14" s="1044"/>
      <c r="AZ14" s="1044"/>
      <c r="BA14" s="1044"/>
      <c r="BB14" s="1044"/>
      <c r="BC14" s="1044"/>
      <c r="BD14" s="1044"/>
      <c r="BE14" s="1044"/>
      <c r="BF14" s="1045"/>
      <c r="BG14" s="1023"/>
      <c r="BH14" s="1023"/>
      <c r="BI14" s="1027"/>
      <c r="BJ14" s="173"/>
      <c r="BK14" s="32"/>
      <c r="BL14" s="32"/>
      <c r="BM14" s="32"/>
      <c r="BN14" s="32"/>
      <c r="BO14" s="32"/>
      <c r="BP14" s="32"/>
      <c r="BQ14" s="32"/>
      <c r="BR14" s="32"/>
      <c r="BS14" s="32"/>
      <c r="BT14" s="32"/>
      <c r="BU14" s="32"/>
      <c r="BV14" s="32"/>
      <c r="BW14" s="32"/>
      <c r="BX14" s="32"/>
      <c r="BY14" s="32"/>
      <c r="BZ14" s="32"/>
      <c r="CA14" s="34"/>
      <c r="CB14" s="34"/>
    </row>
    <row r="15" spans="1:98" s="6" customFormat="1" ht="28.5" customHeight="1" x14ac:dyDescent="0.2">
      <c r="A15" s="1021"/>
      <c r="B15" s="1024"/>
      <c r="C15" s="1024"/>
      <c r="D15" s="1034"/>
      <c r="E15" s="35">
        <v>1</v>
      </c>
      <c r="F15" s="35">
        <v>2</v>
      </c>
      <c r="G15" s="35">
        <v>3</v>
      </c>
      <c r="H15" s="35">
        <v>4</v>
      </c>
      <c r="I15" s="35">
        <v>5</v>
      </c>
      <c r="J15" s="35">
        <v>6</v>
      </c>
      <c r="K15" s="35">
        <v>7</v>
      </c>
      <c r="L15" s="35">
        <v>8</v>
      </c>
      <c r="M15" s="35">
        <v>9</v>
      </c>
      <c r="N15" s="35">
        <v>10</v>
      </c>
      <c r="O15" s="35">
        <v>11</v>
      </c>
      <c r="P15" s="35">
        <v>12</v>
      </c>
      <c r="Q15" s="35" t="s">
        <v>61</v>
      </c>
      <c r="R15" s="1024"/>
      <c r="S15" s="1034"/>
      <c r="T15" s="35">
        <v>1</v>
      </c>
      <c r="U15" s="35">
        <v>2</v>
      </c>
      <c r="V15" s="35">
        <v>3</v>
      </c>
      <c r="W15" s="35">
        <v>4</v>
      </c>
      <c r="X15" s="35">
        <v>5</v>
      </c>
      <c r="Y15" s="35">
        <v>6</v>
      </c>
      <c r="Z15" s="35">
        <v>7</v>
      </c>
      <c r="AA15" s="35">
        <v>8</v>
      </c>
      <c r="AB15" s="35">
        <v>9</v>
      </c>
      <c r="AC15" s="35">
        <v>10</v>
      </c>
      <c r="AD15" s="35">
        <v>11</v>
      </c>
      <c r="AE15" s="35">
        <v>12</v>
      </c>
      <c r="AF15" s="1034"/>
      <c r="AG15" s="35">
        <v>1</v>
      </c>
      <c r="AH15" s="35">
        <v>2</v>
      </c>
      <c r="AI15" s="35">
        <v>3</v>
      </c>
      <c r="AJ15" s="35">
        <v>4</v>
      </c>
      <c r="AK15" s="35">
        <v>5</v>
      </c>
      <c r="AL15" s="35">
        <v>6</v>
      </c>
      <c r="AM15" s="35">
        <v>7</v>
      </c>
      <c r="AN15" s="35">
        <v>8</v>
      </c>
      <c r="AO15" s="35">
        <v>9</v>
      </c>
      <c r="AP15" s="35">
        <v>10</v>
      </c>
      <c r="AQ15" s="35">
        <v>11</v>
      </c>
      <c r="AR15" s="35">
        <v>12</v>
      </c>
      <c r="AS15" s="35" t="s">
        <v>51</v>
      </c>
      <c r="AT15" s="266">
        <v>1</v>
      </c>
      <c r="AU15" s="266">
        <v>2</v>
      </c>
      <c r="AV15" s="266">
        <v>3</v>
      </c>
      <c r="AW15" s="266">
        <v>4</v>
      </c>
      <c r="AX15" s="266">
        <v>5</v>
      </c>
      <c r="AY15" s="266">
        <v>6</v>
      </c>
      <c r="AZ15" s="266">
        <v>7</v>
      </c>
      <c r="BA15" s="266">
        <v>8</v>
      </c>
      <c r="BB15" s="266">
        <v>9</v>
      </c>
      <c r="BC15" s="266">
        <v>10</v>
      </c>
      <c r="BD15" s="266">
        <v>11</v>
      </c>
      <c r="BE15" s="266">
        <v>12</v>
      </c>
      <c r="BF15" s="35" t="s">
        <v>51</v>
      </c>
      <c r="BG15" s="1024"/>
      <c r="BH15" s="1024"/>
      <c r="BI15" s="1028"/>
      <c r="BJ15" s="7"/>
      <c r="BK15" s="36"/>
      <c r="BL15" s="36"/>
      <c r="BM15" s="36"/>
      <c r="BN15" s="36"/>
      <c r="BO15" s="36"/>
      <c r="BP15" s="36"/>
      <c r="BQ15" s="36"/>
      <c r="BR15" s="36"/>
      <c r="BS15" s="36"/>
      <c r="BT15" s="36"/>
      <c r="BU15" s="36"/>
      <c r="BV15" s="36"/>
      <c r="BW15" s="36"/>
      <c r="BX15" s="36"/>
      <c r="BY15" s="36"/>
      <c r="BZ15" s="36"/>
      <c r="CA15" s="36"/>
      <c r="CB15" s="36"/>
    </row>
    <row r="16" spans="1:98" s="7" customFormat="1" ht="24.75" customHeight="1" x14ac:dyDescent="0.2">
      <c r="A16" s="58"/>
      <c r="B16" s="329" t="s">
        <v>352</v>
      </c>
      <c r="C16" s="38" t="s">
        <v>64</v>
      </c>
      <c r="D16" s="328">
        <v>1</v>
      </c>
      <c r="E16" s="886">
        <v>1</v>
      </c>
      <c r="F16" s="39"/>
      <c r="G16" s="39"/>
      <c r="H16" s="39"/>
      <c r="I16" s="39"/>
      <c r="J16" s="39"/>
      <c r="K16" s="39"/>
      <c r="L16" s="39"/>
      <c r="M16" s="39"/>
      <c r="N16" s="39"/>
      <c r="O16" s="39"/>
      <c r="P16" s="39"/>
      <c r="Q16" s="40">
        <f>SUM(E16:P16)</f>
        <v>1</v>
      </c>
      <c r="R16" s="108" t="s">
        <v>3</v>
      </c>
      <c r="S16" s="109">
        <v>40000</v>
      </c>
      <c r="T16" s="109">
        <v>35000</v>
      </c>
      <c r="U16" s="42"/>
      <c r="V16" s="42"/>
      <c r="W16" s="42"/>
      <c r="X16" s="42"/>
      <c r="Y16" s="42"/>
      <c r="Z16" s="42"/>
      <c r="AA16" s="42"/>
      <c r="AB16" s="42"/>
      <c r="AC16" s="42"/>
      <c r="AD16" s="42"/>
      <c r="AE16" s="42"/>
      <c r="AF16" s="94">
        <f t="shared" ref="AF16:AF19" si="9">SUM(Q16*S16)</f>
        <v>40000</v>
      </c>
      <c r="AG16" s="95">
        <f t="shared" ref="AG16:AI19" si="10">T16*E16</f>
        <v>35000</v>
      </c>
      <c r="AH16" s="95">
        <f t="shared" si="10"/>
        <v>0</v>
      </c>
      <c r="AI16" s="95">
        <f t="shared" si="10"/>
        <v>0</v>
      </c>
      <c r="AJ16" s="95">
        <f t="shared" ref="AJ16:AR19" si="11">W16*H16</f>
        <v>0</v>
      </c>
      <c r="AK16" s="95">
        <f t="shared" si="11"/>
        <v>0</v>
      </c>
      <c r="AL16" s="95">
        <f t="shared" si="11"/>
        <v>0</v>
      </c>
      <c r="AM16" s="95">
        <f t="shared" si="11"/>
        <v>0</v>
      </c>
      <c r="AN16" s="95">
        <f t="shared" si="11"/>
        <v>0</v>
      </c>
      <c r="AO16" s="95">
        <f t="shared" si="11"/>
        <v>0</v>
      </c>
      <c r="AP16" s="95">
        <f t="shared" si="11"/>
        <v>0</v>
      </c>
      <c r="AQ16" s="95">
        <f t="shared" si="11"/>
        <v>0</v>
      </c>
      <c r="AR16" s="95">
        <f t="shared" si="11"/>
        <v>0</v>
      </c>
      <c r="AS16" s="96">
        <f>SUM(AG16:AR16)</f>
        <v>35000</v>
      </c>
      <c r="AT16" s="95"/>
      <c r="AU16" s="95">
        <f t="shared" ref="AU16:AV19" si="12">SUM(AH16*14%)</f>
        <v>0</v>
      </c>
      <c r="AV16" s="95">
        <f t="shared" si="12"/>
        <v>0</v>
      </c>
      <c r="AW16" s="95">
        <f t="shared" ref="AW16:BE19" si="13">SUM(AJ16*14%)</f>
        <v>0</v>
      </c>
      <c r="AX16" s="95">
        <f t="shared" si="13"/>
        <v>0</v>
      </c>
      <c r="AY16" s="95">
        <f t="shared" si="13"/>
        <v>0</v>
      </c>
      <c r="AZ16" s="95">
        <f t="shared" si="13"/>
        <v>0</v>
      </c>
      <c r="BA16" s="95">
        <f t="shared" si="13"/>
        <v>0</v>
      </c>
      <c r="BB16" s="95">
        <f t="shared" si="13"/>
        <v>0</v>
      </c>
      <c r="BC16" s="95">
        <f t="shared" si="13"/>
        <v>0</v>
      </c>
      <c r="BD16" s="95">
        <f t="shared" si="13"/>
        <v>0</v>
      </c>
      <c r="BE16" s="95">
        <f t="shared" si="13"/>
        <v>0</v>
      </c>
      <c r="BF16" s="97">
        <f t="shared" ref="BF16:BF19" si="14">SUM(AT16:BE16)</f>
        <v>0</v>
      </c>
      <c r="BG16" s="98">
        <f>AF16-AS16-BF16</f>
        <v>5000</v>
      </c>
      <c r="BH16" s="99">
        <f>S16*D16</f>
        <v>40000</v>
      </c>
      <c r="BI16" s="100">
        <f t="shared" ref="BI16:BI19" si="15">BH16-AS16-BF16</f>
        <v>5000</v>
      </c>
      <c r="BJ16" s="248">
        <f>SUM(Q16/D16)</f>
        <v>1</v>
      </c>
      <c r="BK16" s="262"/>
      <c r="BL16" s="52"/>
      <c r="BM16" s="52"/>
      <c r="BN16" s="52"/>
      <c r="BO16" s="52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</row>
    <row r="17" spans="1:98" s="7" customFormat="1" ht="24.75" customHeight="1" x14ac:dyDescent="0.2">
      <c r="A17" s="58"/>
      <c r="B17" s="330" t="s">
        <v>434</v>
      </c>
      <c r="C17" s="38" t="s">
        <v>64</v>
      </c>
      <c r="D17" s="314">
        <v>898</v>
      </c>
      <c r="E17" s="887">
        <v>898</v>
      </c>
      <c r="F17" s="39"/>
      <c r="G17" s="39"/>
      <c r="H17" s="39"/>
      <c r="I17" s="39"/>
      <c r="J17" s="39"/>
      <c r="K17" s="39"/>
      <c r="L17" s="39"/>
      <c r="M17" s="39"/>
      <c r="N17" s="39"/>
      <c r="O17" s="39"/>
      <c r="P17" s="39"/>
      <c r="Q17" s="40">
        <f>SUM(E17:P17)</f>
        <v>898</v>
      </c>
      <c r="R17" s="108" t="s">
        <v>42</v>
      </c>
      <c r="S17" s="109">
        <v>500</v>
      </c>
      <c r="T17" s="109">
        <v>300</v>
      </c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94">
        <f t="shared" si="9"/>
        <v>449000</v>
      </c>
      <c r="AG17" s="95">
        <f t="shared" si="10"/>
        <v>269400</v>
      </c>
      <c r="AH17" s="95">
        <f t="shared" si="10"/>
        <v>0</v>
      </c>
      <c r="AI17" s="95">
        <f t="shared" si="10"/>
        <v>0</v>
      </c>
      <c r="AJ17" s="95">
        <f t="shared" si="11"/>
        <v>0</v>
      </c>
      <c r="AK17" s="95">
        <f t="shared" si="11"/>
        <v>0</v>
      </c>
      <c r="AL17" s="95">
        <f t="shared" si="11"/>
        <v>0</v>
      </c>
      <c r="AM17" s="95">
        <f t="shared" si="11"/>
        <v>0</v>
      </c>
      <c r="AN17" s="95">
        <f t="shared" si="11"/>
        <v>0</v>
      </c>
      <c r="AO17" s="95">
        <f t="shared" si="11"/>
        <v>0</v>
      </c>
      <c r="AP17" s="95">
        <f t="shared" si="11"/>
        <v>0</v>
      </c>
      <c r="AQ17" s="95">
        <f t="shared" si="11"/>
        <v>0</v>
      </c>
      <c r="AR17" s="95">
        <f t="shared" si="11"/>
        <v>0</v>
      </c>
      <c r="AS17" s="96">
        <f>SUM(AG17:AR17)</f>
        <v>269400</v>
      </c>
      <c r="AT17" s="95">
        <f>SUM(AG17*4%)</f>
        <v>10776</v>
      </c>
      <c r="AU17" s="95">
        <f t="shared" si="12"/>
        <v>0</v>
      </c>
      <c r="AV17" s="95">
        <f t="shared" si="12"/>
        <v>0</v>
      </c>
      <c r="AW17" s="95">
        <f t="shared" si="13"/>
        <v>0</v>
      </c>
      <c r="AX17" s="95">
        <f t="shared" si="13"/>
        <v>0</v>
      </c>
      <c r="AY17" s="95">
        <f t="shared" si="13"/>
        <v>0</v>
      </c>
      <c r="AZ17" s="95">
        <f t="shared" si="13"/>
        <v>0</v>
      </c>
      <c r="BA17" s="95">
        <f t="shared" si="13"/>
        <v>0</v>
      </c>
      <c r="BB17" s="95">
        <f t="shared" si="13"/>
        <v>0</v>
      </c>
      <c r="BC17" s="95">
        <f t="shared" si="13"/>
        <v>0</v>
      </c>
      <c r="BD17" s="95">
        <f t="shared" si="13"/>
        <v>0</v>
      </c>
      <c r="BE17" s="95">
        <f t="shared" si="13"/>
        <v>0</v>
      </c>
      <c r="BF17" s="97">
        <f t="shared" si="14"/>
        <v>10776</v>
      </c>
      <c r="BG17" s="98">
        <f>AF17-AS17-BF17</f>
        <v>168824</v>
      </c>
      <c r="BH17" s="99">
        <f>S17*D17</f>
        <v>449000</v>
      </c>
      <c r="BI17" s="100">
        <f t="shared" si="15"/>
        <v>168824</v>
      </c>
      <c r="BJ17" s="248">
        <f>SUM(Q17/D17)</f>
        <v>1</v>
      </c>
      <c r="BK17" s="262"/>
      <c r="BL17" s="52"/>
      <c r="BM17" s="52"/>
      <c r="BN17" s="52"/>
      <c r="BO17" s="52"/>
      <c r="BP17" s="61"/>
      <c r="BQ17" s="61"/>
      <c r="BR17" s="61"/>
      <c r="BS17" s="61"/>
      <c r="BT17" s="61"/>
      <c r="BU17" s="61"/>
      <c r="BV17" s="61"/>
      <c r="BW17" s="61"/>
      <c r="BX17" s="61"/>
      <c r="BY17" s="61"/>
      <c r="BZ17" s="61"/>
      <c r="CA17" s="61"/>
      <c r="CB17" s="61"/>
    </row>
    <row r="18" spans="1:98" s="7" customFormat="1" ht="24.75" customHeight="1" x14ac:dyDescent="0.2">
      <c r="A18" s="58"/>
      <c r="B18" s="330" t="s">
        <v>435</v>
      </c>
      <c r="C18" s="38" t="s">
        <v>64</v>
      </c>
      <c r="D18" s="314">
        <v>898</v>
      </c>
      <c r="E18" s="887">
        <v>898</v>
      </c>
      <c r="F18" s="39"/>
      <c r="G18" s="39"/>
      <c r="H18" s="39"/>
      <c r="I18" s="39"/>
      <c r="J18" s="39"/>
      <c r="K18" s="39"/>
      <c r="L18" s="39"/>
      <c r="M18" s="39"/>
      <c r="N18" s="39"/>
      <c r="O18" s="39"/>
      <c r="P18" s="39"/>
      <c r="Q18" s="40">
        <f>SUM(E18:P18)</f>
        <v>898</v>
      </c>
      <c r="R18" s="108" t="s">
        <v>437</v>
      </c>
      <c r="S18" s="331">
        <v>2500</v>
      </c>
      <c r="T18" s="109">
        <v>2500</v>
      </c>
      <c r="U18" s="42"/>
      <c r="V18" s="42"/>
      <c r="W18" s="42"/>
      <c r="X18" s="42"/>
      <c r="Y18" s="42"/>
      <c r="Z18" s="42"/>
      <c r="AA18" s="42"/>
      <c r="AB18" s="42"/>
      <c r="AC18" s="42"/>
      <c r="AD18" s="42"/>
      <c r="AE18" s="42"/>
      <c r="AF18" s="94">
        <f t="shared" si="9"/>
        <v>2245000</v>
      </c>
      <c r="AG18" s="95">
        <f t="shared" si="10"/>
        <v>2245000</v>
      </c>
      <c r="AH18" s="95">
        <f t="shared" si="10"/>
        <v>0</v>
      </c>
      <c r="AI18" s="95">
        <f t="shared" si="10"/>
        <v>0</v>
      </c>
      <c r="AJ18" s="95">
        <f t="shared" si="11"/>
        <v>0</v>
      </c>
      <c r="AK18" s="95">
        <f t="shared" si="11"/>
        <v>0</v>
      </c>
      <c r="AL18" s="95">
        <f t="shared" si="11"/>
        <v>0</v>
      </c>
      <c r="AM18" s="95">
        <f t="shared" si="11"/>
        <v>0</v>
      </c>
      <c r="AN18" s="95">
        <f t="shared" si="11"/>
        <v>0</v>
      </c>
      <c r="AO18" s="95">
        <f t="shared" si="11"/>
        <v>0</v>
      </c>
      <c r="AP18" s="95">
        <f t="shared" si="11"/>
        <v>0</v>
      </c>
      <c r="AQ18" s="95">
        <f t="shared" si="11"/>
        <v>0</v>
      </c>
      <c r="AR18" s="95">
        <f t="shared" si="11"/>
        <v>0</v>
      </c>
      <c r="AS18" s="96">
        <f>SUM(AG18:AR18)</f>
        <v>2245000</v>
      </c>
      <c r="AT18" s="95"/>
      <c r="AU18" s="95">
        <f t="shared" si="12"/>
        <v>0</v>
      </c>
      <c r="AV18" s="95">
        <f t="shared" si="12"/>
        <v>0</v>
      </c>
      <c r="AW18" s="95">
        <f t="shared" si="13"/>
        <v>0</v>
      </c>
      <c r="AX18" s="95">
        <f t="shared" si="13"/>
        <v>0</v>
      </c>
      <c r="AY18" s="95">
        <f t="shared" si="13"/>
        <v>0</v>
      </c>
      <c r="AZ18" s="95">
        <f t="shared" si="13"/>
        <v>0</v>
      </c>
      <c r="BA18" s="95">
        <f t="shared" si="13"/>
        <v>0</v>
      </c>
      <c r="BB18" s="95">
        <f t="shared" si="13"/>
        <v>0</v>
      </c>
      <c r="BC18" s="95">
        <f t="shared" si="13"/>
        <v>0</v>
      </c>
      <c r="BD18" s="95">
        <f t="shared" si="13"/>
        <v>0</v>
      </c>
      <c r="BE18" s="95">
        <f t="shared" si="13"/>
        <v>0</v>
      </c>
      <c r="BF18" s="97">
        <f t="shared" si="14"/>
        <v>0</v>
      </c>
      <c r="BG18" s="98">
        <f>AF18-AS18-BF18</f>
        <v>0</v>
      </c>
      <c r="BH18" s="99">
        <f>S18*D18</f>
        <v>2245000</v>
      </c>
      <c r="BI18" s="100">
        <f t="shared" si="15"/>
        <v>0</v>
      </c>
      <c r="BJ18" s="248">
        <f>SUM(Q18/D18)</f>
        <v>1</v>
      </c>
      <c r="BK18" s="262"/>
      <c r="BL18" s="52"/>
      <c r="BM18" s="52"/>
      <c r="BN18" s="52"/>
      <c r="BO18" s="52"/>
      <c r="BP18" s="52"/>
      <c r="BQ18" s="61"/>
      <c r="BR18" s="61"/>
      <c r="BS18" s="61"/>
      <c r="BT18" s="61"/>
      <c r="BU18" s="61"/>
      <c r="BV18" s="61"/>
      <c r="BW18" s="61"/>
      <c r="BX18" s="61"/>
      <c r="BY18" s="61"/>
      <c r="BZ18" s="61"/>
      <c r="CA18" s="61"/>
      <c r="CB18" s="61"/>
    </row>
    <row r="19" spans="1:98" s="7" customFormat="1" ht="24.75" customHeight="1" thickBot="1" x14ac:dyDescent="0.25">
      <c r="A19" s="58"/>
      <c r="B19" s="330" t="s">
        <v>436</v>
      </c>
      <c r="C19" s="38" t="s">
        <v>64</v>
      </c>
      <c r="D19" s="314">
        <v>898</v>
      </c>
      <c r="E19" s="887">
        <v>898</v>
      </c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40">
        <f>SUM(E19:P19)</f>
        <v>898</v>
      </c>
      <c r="R19" s="108" t="s">
        <v>437</v>
      </c>
      <c r="S19" s="331">
        <v>1000</v>
      </c>
      <c r="T19" s="109">
        <v>1000</v>
      </c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94">
        <f t="shared" si="9"/>
        <v>898000</v>
      </c>
      <c r="AG19" s="95">
        <f t="shared" si="10"/>
        <v>898000</v>
      </c>
      <c r="AH19" s="95">
        <f t="shared" si="10"/>
        <v>0</v>
      </c>
      <c r="AI19" s="95">
        <f t="shared" si="10"/>
        <v>0</v>
      </c>
      <c r="AJ19" s="95">
        <f t="shared" si="11"/>
        <v>0</v>
      </c>
      <c r="AK19" s="95">
        <f t="shared" si="11"/>
        <v>0</v>
      </c>
      <c r="AL19" s="95">
        <f t="shared" si="11"/>
        <v>0</v>
      </c>
      <c r="AM19" s="95">
        <f t="shared" si="11"/>
        <v>0</v>
      </c>
      <c r="AN19" s="95">
        <f t="shared" si="11"/>
        <v>0</v>
      </c>
      <c r="AO19" s="95">
        <f t="shared" si="11"/>
        <v>0</v>
      </c>
      <c r="AP19" s="95">
        <f t="shared" si="11"/>
        <v>0</v>
      </c>
      <c r="AQ19" s="95">
        <f t="shared" si="11"/>
        <v>0</v>
      </c>
      <c r="AR19" s="95">
        <f t="shared" si="11"/>
        <v>0</v>
      </c>
      <c r="AS19" s="96">
        <f>SUM(AG19:AR19)</f>
        <v>898000</v>
      </c>
      <c r="AT19" s="95"/>
      <c r="AU19" s="95">
        <f t="shared" si="12"/>
        <v>0</v>
      </c>
      <c r="AV19" s="95">
        <f t="shared" si="12"/>
        <v>0</v>
      </c>
      <c r="AW19" s="95">
        <f t="shared" si="13"/>
        <v>0</v>
      </c>
      <c r="AX19" s="95">
        <f t="shared" si="13"/>
        <v>0</v>
      </c>
      <c r="AY19" s="95">
        <f t="shared" si="13"/>
        <v>0</v>
      </c>
      <c r="AZ19" s="95">
        <f t="shared" si="13"/>
        <v>0</v>
      </c>
      <c r="BA19" s="95">
        <f t="shared" si="13"/>
        <v>0</v>
      </c>
      <c r="BB19" s="95">
        <f t="shared" si="13"/>
        <v>0</v>
      </c>
      <c r="BC19" s="95">
        <f t="shared" si="13"/>
        <v>0</v>
      </c>
      <c r="BD19" s="95">
        <f t="shared" si="13"/>
        <v>0</v>
      </c>
      <c r="BE19" s="95">
        <f t="shared" si="13"/>
        <v>0</v>
      </c>
      <c r="BF19" s="97">
        <f t="shared" si="14"/>
        <v>0</v>
      </c>
      <c r="BG19" s="98">
        <f>AF19-AS19-BF19</f>
        <v>0</v>
      </c>
      <c r="BH19" s="99">
        <f>S19*D19</f>
        <v>898000</v>
      </c>
      <c r="BI19" s="100">
        <f t="shared" si="15"/>
        <v>0</v>
      </c>
      <c r="BJ19" s="248">
        <f>SUM(Q19/D19)</f>
        <v>1</v>
      </c>
      <c r="BK19" s="262"/>
      <c r="BL19" s="52"/>
      <c r="BM19" s="52"/>
      <c r="BN19" s="52"/>
      <c r="BO19" s="52"/>
      <c r="BP19" s="52"/>
      <c r="BQ19" s="61"/>
      <c r="BR19" s="61"/>
      <c r="BS19" s="61"/>
      <c r="BT19" s="61"/>
      <c r="BU19" s="61"/>
      <c r="BV19" s="61"/>
      <c r="BW19" s="61"/>
      <c r="BX19" s="61"/>
      <c r="BY19" s="61"/>
      <c r="BZ19" s="61"/>
      <c r="CA19" s="61"/>
      <c r="CB19" s="61"/>
    </row>
    <row r="20" spans="1:98" s="54" customFormat="1" ht="24.75" customHeight="1" thickBot="1" x14ac:dyDescent="0.25">
      <c r="A20" s="62"/>
      <c r="B20" s="63" t="s">
        <v>15</v>
      </c>
      <c r="C20" s="63"/>
      <c r="D20" s="64"/>
      <c r="E20" s="65"/>
      <c r="F20" s="65"/>
      <c r="G20" s="65"/>
      <c r="H20" s="65"/>
      <c r="I20" s="65"/>
      <c r="J20" s="65"/>
      <c r="K20" s="65"/>
      <c r="L20" s="65"/>
      <c r="M20" s="65"/>
      <c r="N20" s="65"/>
      <c r="O20" s="65"/>
      <c r="P20" s="65"/>
      <c r="Q20" s="66"/>
      <c r="R20" s="102"/>
      <c r="S20" s="64"/>
      <c r="T20" s="67"/>
      <c r="U20" s="67"/>
      <c r="V20" s="67"/>
      <c r="W20" s="67"/>
      <c r="X20" s="67"/>
      <c r="Y20" s="67"/>
      <c r="Z20" s="67"/>
      <c r="AA20" s="67"/>
      <c r="AB20" s="67"/>
      <c r="AC20" s="67"/>
      <c r="AD20" s="67"/>
      <c r="AE20" s="67"/>
      <c r="AF20" s="103">
        <f t="shared" ref="AF20:BF20" si="16">SUM(AF16:AF19)</f>
        <v>3632000</v>
      </c>
      <c r="AG20" s="103">
        <f t="shared" si="16"/>
        <v>3447400</v>
      </c>
      <c r="AH20" s="103">
        <f t="shared" si="16"/>
        <v>0</v>
      </c>
      <c r="AI20" s="103">
        <f t="shared" si="16"/>
        <v>0</v>
      </c>
      <c r="AJ20" s="103">
        <f t="shared" ref="AJ20:AR20" si="17">SUM(AJ16:AJ19)</f>
        <v>0</v>
      </c>
      <c r="AK20" s="103">
        <f t="shared" si="17"/>
        <v>0</v>
      </c>
      <c r="AL20" s="103">
        <f t="shared" si="17"/>
        <v>0</v>
      </c>
      <c r="AM20" s="103">
        <f t="shared" si="17"/>
        <v>0</v>
      </c>
      <c r="AN20" s="103">
        <f t="shared" si="17"/>
        <v>0</v>
      </c>
      <c r="AO20" s="103">
        <f t="shared" si="17"/>
        <v>0</v>
      </c>
      <c r="AP20" s="103">
        <f t="shared" si="17"/>
        <v>0</v>
      </c>
      <c r="AQ20" s="103">
        <f t="shared" si="17"/>
        <v>0</v>
      </c>
      <c r="AR20" s="103">
        <f t="shared" si="17"/>
        <v>0</v>
      </c>
      <c r="AS20" s="103">
        <f t="shared" si="16"/>
        <v>3447400</v>
      </c>
      <c r="AT20" s="103">
        <f t="shared" si="16"/>
        <v>10776</v>
      </c>
      <c r="AU20" s="103">
        <f t="shared" si="16"/>
        <v>0</v>
      </c>
      <c r="AV20" s="103">
        <f t="shared" si="16"/>
        <v>0</v>
      </c>
      <c r="AW20" s="103">
        <f t="shared" ref="AW20:BE20" si="18">SUM(AW16:AW19)</f>
        <v>0</v>
      </c>
      <c r="AX20" s="103">
        <f t="shared" si="18"/>
        <v>0</v>
      </c>
      <c r="AY20" s="103">
        <f t="shared" si="18"/>
        <v>0</v>
      </c>
      <c r="AZ20" s="103">
        <f t="shared" si="18"/>
        <v>0</v>
      </c>
      <c r="BA20" s="103">
        <f t="shared" si="18"/>
        <v>0</v>
      </c>
      <c r="BB20" s="103">
        <f t="shared" si="18"/>
        <v>0</v>
      </c>
      <c r="BC20" s="103">
        <f t="shared" si="18"/>
        <v>0</v>
      </c>
      <c r="BD20" s="103">
        <f t="shared" si="18"/>
        <v>0</v>
      </c>
      <c r="BE20" s="103">
        <f t="shared" si="18"/>
        <v>0</v>
      </c>
      <c r="BF20" s="103">
        <f t="shared" si="16"/>
        <v>10776</v>
      </c>
      <c r="BG20" s="104">
        <f>AF20-AS20-BF20</f>
        <v>173824</v>
      </c>
      <c r="BH20" s="103">
        <f>SUM(BH16:BH19)</f>
        <v>3632000</v>
      </c>
      <c r="BI20" s="103">
        <f>SUM(BI16:BI19)</f>
        <v>173824</v>
      </c>
      <c r="BJ20" s="249">
        <f>SUM(BJ16:BJ19)/4</f>
        <v>1</v>
      </c>
      <c r="BK20" s="259"/>
      <c r="BL20" s="69"/>
      <c r="BM20" s="69"/>
      <c r="BN20" s="69"/>
      <c r="BO20" s="69"/>
      <c r="BP20" s="69"/>
      <c r="BQ20" s="69"/>
      <c r="BR20" s="69"/>
      <c r="BS20" s="69"/>
      <c r="BT20" s="69"/>
      <c r="BU20" s="69"/>
      <c r="BV20" s="69"/>
      <c r="BW20" s="69"/>
      <c r="BX20" s="69"/>
      <c r="BY20" s="69"/>
      <c r="BZ20" s="69"/>
      <c r="CA20" s="69"/>
      <c r="CB20" s="69"/>
    </row>
    <row r="21" spans="1:98" s="29" customFormat="1" ht="24.75" customHeight="1" x14ac:dyDescent="0.2">
      <c r="A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AE21" s="57"/>
      <c r="AS21" s="71"/>
      <c r="BF21" s="72">
        <f>SUM(AS20+BF20)</f>
        <v>3458176</v>
      </c>
      <c r="BG21" s="73">
        <f>AF20-AS20-BF20</f>
        <v>173824</v>
      </c>
      <c r="BH21" s="74">
        <f>SUM(BI20+AS20+BF20)</f>
        <v>3632000</v>
      </c>
      <c r="BI21" s="75">
        <f>SUM(BG20)</f>
        <v>173824</v>
      </c>
      <c r="BJ21" s="250" t="s">
        <v>78</v>
      </c>
      <c r="BK21" s="260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</row>
    <row r="22" spans="1:98" s="29" customFormat="1" ht="24.75" customHeight="1" x14ac:dyDescent="0.2">
      <c r="A22" s="70"/>
      <c r="D22" s="70"/>
      <c r="E22" s="70"/>
      <c r="F22" s="70"/>
      <c r="G22" s="70"/>
      <c r="H22" s="70"/>
      <c r="I22" s="70"/>
      <c r="J22" s="70"/>
      <c r="K22" s="70"/>
      <c r="L22" s="70"/>
      <c r="M22" s="70"/>
      <c r="N22" s="70"/>
      <c r="O22" s="70"/>
      <c r="P22" s="70"/>
      <c r="Q22" s="70"/>
      <c r="R22" s="70"/>
      <c r="AE22" s="57"/>
      <c r="AS22" s="57"/>
      <c r="AT22" s="613">
        <f>SUM(AG20+AT20)</f>
        <v>3458176</v>
      </c>
      <c r="AU22" s="613">
        <f t="shared" ref="AU22:BE22" si="19">SUM(AH20+AU20)</f>
        <v>0</v>
      </c>
      <c r="AV22" s="613">
        <f t="shared" si="19"/>
        <v>0</v>
      </c>
      <c r="AW22" s="613">
        <f t="shared" si="19"/>
        <v>0</v>
      </c>
      <c r="AX22" s="613">
        <f t="shared" si="19"/>
        <v>0</v>
      </c>
      <c r="AY22" s="613">
        <f t="shared" si="19"/>
        <v>0</v>
      </c>
      <c r="AZ22" s="613">
        <f t="shared" si="19"/>
        <v>0</v>
      </c>
      <c r="BA22" s="613">
        <f t="shared" si="19"/>
        <v>0</v>
      </c>
      <c r="BB22" s="613">
        <f t="shared" si="19"/>
        <v>0</v>
      </c>
      <c r="BC22" s="613">
        <f t="shared" si="19"/>
        <v>0</v>
      </c>
      <c r="BD22" s="613">
        <f t="shared" si="19"/>
        <v>0</v>
      </c>
      <c r="BE22" s="613">
        <f t="shared" si="19"/>
        <v>0</v>
      </c>
      <c r="BF22" s="613">
        <f>SUM(AT22:BE22)</f>
        <v>3458176</v>
      </c>
      <c r="BG22" s="57"/>
      <c r="BH22" s="76"/>
      <c r="BI22" s="77">
        <f>SUM(BI20-BI21)</f>
        <v>0</v>
      </c>
      <c r="BJ22" s="250" t="s">
        <v>77</v>
      </c>
      <c r="BK22" s="260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</row>
    <row r="23" spans="1:98" s="29" customFormat="1" ht="16.5" customHeight="1" x14ac:dyDescent="0.2">
      <c r="A23" s="1015" t="s">
        <v>43</v>
      </c>
      <c r="B23" s="1016"/>
      <c r="C23" s="171" t="s">
        <v>438</v>
      </c>
      <c r="D23" s="32"/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5"/>
      <c r="AF23" s="32"/>
      <c r="AG23" s="174"/>
      <c r="AH23" s="174"/>
      <c r="AI23" s="174"/>
      <c r="AJ23" s="174"/>
      <c r="AK23" s="174"/>
      <c r="AL23" s="174"/>
      <c r="AM23" s="174"/>
      <c r="AN23" s="174"/>
      <c r="AO23" s="174"/>
      <c r="AP23" s="174"/>
      <c r="AQ23" s="174"/>
      <c r="AR23" s="174"/>
      <c r="AS23" s="176"/>
      <c r="AT23" s="174"/>
      <c r="AU23" s="174"/>
      <c r="AV23" s="174"/>
      <c r="AW23" s="174"/>
      <c r="AX23" s="174"/>
      <c r="AY23" s="174"/>
      <c r="AZ23" s="174"/>
      <c r="BA23" s="174"/>
      <c r="BB23" s="174"/>
      <c r="BC23" s="174"/>
      <c r="BD23" s="174"/>
      <c r="BE23" s="174"/>
      <c r="BF23" s="176"/>
      <c r="BG23" s="176"/>
      <c r="BH23" s="173"/>
      <c r="BI23" s="177"/>
      <c r="BJ23" s="32"/>
      <c r="BK23" s="255"/>
      <c r="BL23" s="174"/>
      <c r="BM23" s="174"/>
      <c r="BN23" s="174"/>
      <c r="BO23" s="174"/>
      <c r="BP23" s="175"/>
      <c r="BQ23" s="174"/>
      <c r="BR23" s="174"/>
      <c r="BS23" s="174"/>
      <c r="BT23" s="174"/>
      <c r="BU23" s="174"/>
      <c r="BV23" s="176"/>
      <c r="BW23" s="176"/>
      <c r="BX23" s="176"/>
      <c r="BY23" s="173"/>
      <c r="BZ23" s="177"/>
      <c r="CA23" s="176"/>
      <c r="CB23" s="176"/>
      <c r="CC23" s="33"/>
      <c r="CD23" s="33"/>
      <c r="CE23" s="33"/>
      <c r="CF23" s="33"/>
      <c r="CG23" s="33"/>
      <c r="CH23" s="178"/>
      <c r="CI23" s="33"/>
      <c r="CJ23" s="33"/>
      <c r="CK23" s="33"/>
      <c r="CL23" s="33"/>
      <c r="CM23" s="33"/>
      <c r="CN23" s="33"/>
      <c r="CO23" s="33"/>
      <c r="CP23" s="33"/>
      <c r="CQ23" s="33"/>
      <c r="CR23" s="33"/>
      <c r="CS23" s="33"/>
      <c r="CT23" s="33"/>
    </row>
    <row r="24" spans="1:98" s="29" customFormat="1" ht="16.5" customHeight="1" x14ac:dyDescent="0.2">
      <c r="A24" s="1017" t="s">
        <v>44</v>
      </c>
      <c r="B24" s="1018"/>
      <c r="C24" s="180" t="s">
        <v>11</v>
      </c>
      <c r="D24" s="181"/>
      <c r="E24" s="181"/>
      <c r="F24" s="181"/>
      <c r="G24" s="181"/>
      <c r="H24" s="181"/>
      <c r="I24" s="181"/>
      <c r="J24" s="181"/>
      <c r="K24" s="181"/>
      <c r="L24" s="181"/>
      <c r="M24" s="181"/>
      <c r="N24" s="181"/>
      <c r="O24" s="181"/>
      <c r="P24" s="181"/>
      <c r="Q24" s="181"/>
      <c r="R24" s="181"/>
      <c r="S24" s="181"/>
      <c r="T24" s="182"/>
      <c r="U24" s="182"/>
      <c r="V24" s="182"/>
      <c r="W24" s="182"/>
      <c r="X24" s="182"/>
      <c r="Y24" s="182"/>
      <c r="Z24" s="182"/>
      <c r="AA24" s="182"/>
      <c r="AB24" s="182"/>
      <c r="AC24" s="182"/>
      <c r="AD24" s="182"/>
      <c r="AE24" s="183"/>
      <c r="AF24" s="181"/>
      <c r="AG24" s="182"/>
      <c r="AH24" s="182"/>
      <c r="AI24" s="182"/>
      <c r="AJ24" s="182"/>
      <c r="AK24" s="182"/>
      <c r="AL24" s="182"/>
      <c r="AM24" s="182"/>
      <c r="AN24" s="182"/>
      <c r="AO24" s="182"/>
      <c r="AP24" s="182"/>
      <c r="AQ24" s="182"/>
      <c r="AR24" s="182"/>
      <c r="AS24" s="183"/>
      <c r="AT24" s="182"/>
      <c r="AU24" s="182"/>
      <c r="AV24" s="182"/>
      <c r="AW24" s="182"/>
      <c r="AX24" s="182"/>
      <c r="AY24" s="182"/>
      <c r="AZ24" s="182"/>
      <c r="BA24" s="182"/>
      <c r="BB24" s="182"/>
      <c r="BC24" s="182"/>
      <c r="BD24" s="182"/>
      <c r="BE24" s="182"/>
      <c r="BF24" s="183"/>
      <c r="BG24" s="183"/>
      <c r="BH24" s="179"/>
      <c r="BI24" s="184"/>
      <c r="BJ24" s="32"/>
      <c r="BK24" s="255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176"/>
      <c r="CB24" s="176"/>
      <c r="CC24" s="33">
        <v>1100000</v>
      </c>
      <c r="CD24" s="33"/>
      <c r="CE24" s="33"/>
      <c r="CF24" s="33"/>
      <c r="CG24" s="33"/>
      <c r="CH24" s="178"/>
      <c r="CI24" s="33"/>
      <c r="CJ24" s="33"/>
      <c r="CK24" s="33"/>
      <c r="CL24" s="33"/>
      <c r="CM24" s="33"/>
      <c r="CN24" s="33"/>
      <c r="CO24" s="33"/>
      <c r="CP24" s="33"/>
      <c r="CQ24" s="33"/>
      <c r="CR24" s="33"/>
      <c r="CS24" s="33"/>
      <c r="CT24" s="33"/>
    </row>
    <row r="25" spans="1:98" s="8" customFormat="1" ht="48.75" customHeight="1" x14ac:dyDescent="0.2">
      <c r="A25" s="1019" t="s">
        <v>45</v>
      </c>
      <c r="B25" s="1022" t="s">
        <v>46</v>
      </c>
      <c r="C25" s="1022" t="s">
        <v>62</v>
      </c>
      <c r="D25" s="1025" t="s">
        <v>47</v>
      </c>
      <c r="E25" s="1025"/>
      <c r="F25" s="1025"/>
      <c r="G25" s="1025"/>
      <c r="H25" s="1025"/>
      <c r="I25" s="1025"/>
      <c r="J25" s="1025"/>
      <c r="K25" s="1025"/>
      <c r="L25" s="1025"/>
      <c r="M25" s="1025"/>
      <c r="N25" s="1025"/>
      <c r="O25" s="1025"/>
      <c r="P25" s="1025"/>
      <c r="Q25" s="1025"/>
      <c r="R25" s="1022" t="s">
        <v>59</v>
      </c>
      <c r="S25" s="1036" t="s">
        <v>56</v>
      </c>
      <c r="T25" s="1037"/>
      <c r="U25" s="1037"/>
      <c r="V25" s="1037"/>
      <c r="W25" s="1037"/>
      <c r="X25" s="1037"/>
      <c r="Y25" s="1037"/>
      <c r="Z25" s="1037"/>
      <c r="AA25" s="1037"/>
      <c r="AB25" s="1037"/>
      <c r="AC25" s="1037"/>
      <c r="AD25" s="1037"/>
      <c r="AE25" s="1038"/>
      <c r="AF25" s="1039" t="s">
        <v>38</v>
      </c>
      <c r="AG25" s="1039"/>
      <c r="AH25" s="1039"/>
      <c r="AI25" s="1039"/>
      <c r="AJ25" s="1039"/>
      <c r="AK25" s="1039"/>
      <c r="AL25" s="1039"/>
      <c r="AM25" s="1039"/>
      <c r="AN25" s="1039"/>
      <c r="AO25" s="1039"/>
      <c r="AP25" s="1039"/>
      <c r="AQ25" s="1039"/>
      <c r="AR25" s="1039"/>
      <c r="AS25" s="1039"/>
      <c r="AT25" s="1040" t="s">
        <v>82</v>
      </c>
      <c r="AU25" s="1041"/>
      <c r="AV25" s="1041"/>
      <c r="AW25" s="1041"/>
      <c r="AX25" s="1041"/>
      <c r="AY25" s="1041"/>
      <c r="AZ25" s="1041"/>
      <c r="BA25" s="1041"/>
      <c r="BB25" s="1041"/>
      <c r="BC25" s="1041"/>
      <c r="BD25" s="1041"/>
      <c r="BE25" s="1041"/>
      <c r="BF25" s="1042"/>
      <c r="BG25" s="1022" t="s">
        <v>78</v>
      </c>
      <c r="BH25" s="1022" t="s">
        <v>561</v>
      </c>
      <c r="BI25" s="1026" t="s">
        <v>79</v>
      </c>
      <c r="BJ25" s="173"/>
      <c r="BK25" s="32"/>
      <c r="BL25" s="32"/>
      <c r="BM25" s="32"/>
      <c r="BN25" s="32"/>
      <c r="BO25" s="32"/>
      <c r="BP25" s="32"/>
      <c r="BQ25" s="32"/>
      <c r="BR25" s="32"/>
      <c r="BS25" s="32"/>
      <c r="BT25" s="32"/>
      <c r="BU25" s="32"/>
      <c r="BV25" s="32"/>
      <c r="BW25" s="32"/>
      <c r="BX25" s="32"/>
      <c r="BY25" s="32"/>
      <c r="BZ25" s="32"/>
      <c r="CA25" s="34"/>
      <c r="CB25" s="34"/>
    </row>
    <row r="26" spans="1:98" s="8" customFormat="1" ht="48.75" customHeight="1" x14ac:dyDescent="0.2">
      <c r="A26" s="1020"/>
      <c r="B26" s="1023"/>
      <c r="C26" s="1023"/>
      <c r="D26" s="1033" t="s">
        <v>57</v>
      </c>
      <c r="E26" s="1031" t="s">
        <v>58</v>
      </c>
      <c r="F26" s="1032"/>
      <c r="G26" s="1032"/>
      <c r="H26" s="1032"/>
      <c r="I26" s="1032"/>
      <c r="J26" s="1032"/>
      <c r="K26" s="1032"/>
      <c r="L26" s="1032"/>
      <c r="M26" s="1032"/>
      <c r="N26" s="1032"/>
      <c r="O26" s="1032"/>
      <c r="P26" s="1032"/>
      <c r="Q26" s="1032"/>
      <c r="R26" s="1023"/>
      <c r="S26" s="1033" t="s">
        <v>57</v>
      </c>
      <c r="T26" s="1031" t="s">
        <v>58</v>
      </c>
      <c r="U26" s="1032"/>
      <c r="V26" s="1032"/>
      <c r="W26" s="1032"/>
      <c r="X26" s="1032"/>
      <c r="Y26" s="1032"/>
      <c r="Z26" s="1032"/>
      <c r="AA26" s="1032"/>
      <c r="AB26" s="1032"/>
      <c r="AC26" s="1032"/>
      <c r="AD26" s="1032"/>
      <c r="AE26" s="1035"/>
      <c r="AF26" s="1033" t="s">
        <v>57</v>
      </c>
      <c r="AG26" s="1031" t="s">
        <v>58</v>
      </c>
      <c r="AH26" s="1032"/>
      <c r="AI26" s="1032"/>
      <c r="AJ26" s="1032"/>
      <c r="AK26" s="1032"/>
      <c r="AL26" s="1032"/>
      <c r="AM26" s="1032"/>
      <c r="AN26" s="1032"/>
      <c r="AO26" s="1032"/>
      <c r="AP26" s="1032"/>
      <c r="AQ26" s="1032"/>
      <c r="AR26" s="1032"/>
      <c r="AS26" s="1035"/>
      <c r="AT26" s="1043"/>
      <c r="AU26" s="1044"/>
      <c r="AV26" s="1044"/>
      <c r="AW26" s="1044"/>
      <c r="AX26" s="1044"/>
      <c r="AY26" s="1044"/>
      <c r="AZ26" s="1044"/>
      <c r="BA26" s="1044"/>
      <c r="BB26" s="1044"/>
      <c r="BC26" s="1044"/>
      <c r="BD26" s="1044"/>
      <c r="BE26" s="1044"/>
      <c r="BF26" s="1045"/>
      <c r="BG26" s="1023"/>
      <c r="BH26" s="1023"/>
      <c r="BI26" s="1027"/>
      <c r="BJ26" s="173"/>
      <c r="BK26" s="32"/>
      <c r="BL26" s="32"/>
      <c r="BM26" s="32"/>
      <c r="BN26" s="32"/>
      <c r="BO26" s="32"/>
      <c r="BP26" s="32"/>
      <c r="BQ26" s="32"/>
      <c r="BR26" s="32"/>
      <c r="BS26" s="32"/>
      <c r="BT26" s="32"/>
      <c r="BU26" s="32"/>
      <c r="BV26" s="32"/>
      <c r="BW26" s="32"/>
      <c r="BX26" s="32"/>
      <c r="BY26" s="32"/>
      <c r="BZ26" s="32"/>
      <c r="CA26" s="34"/>
      <c r="CB26" s="34"/>
    </row>
    <row r="27" spans="1:98" s="6" customFormat="1" ht="28.5" customHeight="1" x14ac:dyDescent="0.2">
      <c r="A27" s="1021"/>
      <c r="B27" s="1024"/>
      <c r="C27" s="1024"/>
      <c r="D27" s="1034"/>
      <c r="E27" s="35">
        <v>1</v>
      </c>
      <c r="F27" s="35">
        <v>2</v>
      </c>
      <c r="G27" s="35">
        <v>3</v>
      </c>
      <c r="H27" s="35">
        <v>4</v>
      </c>
      <c r="I27" s="35">
        <v>5</v>
      </c>
      <c r="J27" s="35">
        <v>6</v>
      </c>
      <c r="K27" s="35">
        <v>7</v>
      </c>
      <c r="L27" s="35">
        <v>8</v>
      </c>
      <c r="M27" s="35">
        <v>9</v>
      </c>
      <c r="N27" s="35">
        <v>10</v>
      </c>
      <c r="O27" s="35">
        <v>11</v>
      </c>
      <c r="P27" s="35">
        <v>12</v>
      </c>
      <c r="Q27" s="35" t="s">
        <v>61</v>
      </c>
      <c r="R27" s="1024"/>
      <c r="S27" s="1034"/>
      <c r="T27" s="35">
        <v>1</v>
      </c>
      <c r="U27" s="35">
        <v>2</v>
      </c>
      <c r="V27" s="35">
        <v>3</v>
      </c>
      <c r="W27" s="35">
        <v>4</v>
      </c>
      <c r="X27" s="35">
        <v>5</v>
      </c>
      <c r="Y27" s="35">
        <v>6</v>
      </c>
      <c r="Z27" s="35">
        <v>7</v>
      </c>
      <c r="AA27" s="35">
        <v>8</v>
      </c>
      <c r="AB27" s="35">
        <v>9</v>
      </c>
      <c r="AC27" s="35">
        <v>10</v>
      </c>
      <c r="AD27" s="35">
        <v>11</v>
      </c>
      <c r="AE27" s="35">
        <v>12</v>
      </c>
      <c r="AF27" s="1034"/>
      <c r="AG27" s="35">
        <v>1</v>
      </c>
      <c r="AH27" s="35">
        <v>2</v>
      </c>
      <c r="AI27" s="35">
        <v>3</v>
      </c>
      <c r="AJ27" s="35">
        <v>4</v>
      </c>
      <c r="AK27" s="35">
        <v>5</v>
      </c>
      <c r="AL27" s="35">
        <v>6</v>
      </c>
      <c r="AM27" s="35">
        <v>7</v>
      </c>
      <c r="AN27" s="35">
        <v>8</v>
      </c>
      <c r="AO27" s="35">
        <v>9</v>
      </c>
      <c r="AP27" s="35">
        <v>10</v>
      </c>
      <c r="AQ27" s="35">
        <v>11</v>
      </c>
      <c r="AR27" s="35">
        <v>12</v>
      </c>
      <c r="AS27" s="35" t="s">
        <v>51</v>
      </c>
      <c r="AT27" s="266">
        <v>1</v>
      </c>
      <c r="AU27" s="266">
        <v>2</v>
      </c>
      <c r="AV27" s="266">
        <v>3</v>
      </c>
      <c r="AW27" s="266">
        <v>4</v>
      </c>
      <c r="AX27" s="266">
        <v>5</v>
      </c>
      <c r="AY27" s="266">
        <v>6</v>
      </c>
      <c r="AZ27" s="266">
        <v>7</v>
      </c>
      <c r="BA27" s="266">
        <v>8</v>
      </c>
      <c r="BB27" s="266">
        <v>9</v>
      </c>
      <c r="BC27" s="266">
        <v>10</v>
      </c>
      <c r="BD27" s="266">
        <v>11</v>
      </c>
      <c r="BE27" s="266">
        <v>12</v>
      </c>
      <c r="BF27" s="35" t="s">
        <v>51</v>
      </c>
      <c r="BG27" s="1024"/>
      <c r="BH27" s="1024"/>
      <c r="BI27" s="1028"/>
      <c r="BJ27" s="7"/>
      <c r="BK27" s="36"/>
      <c r="BL27" s="36"/>
      <c r="BM27" s="36"/>
      <c r="BN27" s="36"/>
      <c r="BO27" s="36"/>
      <c r="BP27" s="36"/>
      <c r="BQ27" s="36"/>
      <c r="BR27" s="36"/>
      <c r="BS27" s="36"/>
      <c r="BT27" s="36"/>
      <c r="BU27" s="36"/>
      <c r="BV27" s="36"/>
      <c r="BW27" s="36"/>
      <c r="BX27" s="36"/>
      <c r="BY27" s="36"/>
      <c r="BZ27" s="36"/>
      <c r="CA27" s="36"/>
      <c r="CB27" s="36"/>
    </row>
    <row r="28" spans="1:98" s="7" customFormat="1" ht="24.75" customHeight="1" x14ac:dyDescent="0.2">
      <c r="A28" s="58"/>
      <c r="B28" s="329" t="s">
        <v>69</v>
      </c>
      <c r="C28" s="38" t="s">
        <v>64</v>
      </c>
      <c r="D28" s="328">
        <v>2</v>
      </c>
      <c r="E28" s="107"/>
      <c r="F28" s="39"/>
      <c r="G28" s="39"/>
      <c r="H28" s="39"/>
      <c r="I28" s="39"/>
      <c r="J28" s="39"/>
      <c r="K28" s="39"/>
      <c r="L28" s="39"/>
      <c r="M28" s="39"/>
      <c r="N28" s="39"/>
      <c r="O28" s="39"/>
      <c r="P28" s="39"/>
      <c r="Q28" s="40">
        <f>SUM(E28:P28)</f>
        <v>0</v>
      </c>
      <c r="R28" s="108" t="s">
        <v>3</v>
      </c>
      <c r="S28" s="109">
        <v>40000</v>
      </c>
      <c r="T28" s="109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94">
        <f t="shared" ref="AF28:AF31" si="20">SUM(Q28*S28)</f>
        <v>0</v>
      </c>
      <c r="AG28" s="95">
        <f t="shared" ref="AG28:AI31" si="21">T28*E28</f>
        <v>0</v>
      </c>
      <c r="AH28" s="95">
        <f t="shared" si="21"/>
        <v>0</v>
      </c>
      <c r="AI28" s="95">
        <f t="shared" si="21"/>
        <v>0</v>
      </c>
      <c r="AJ28" s="95">
        <f t="shared" ref="AJ28:AR31" si="22">W28*H28</f>
        <v>0</v>
      </c>
      <c r="AK28" s="95">
        <f t="shared" si="22"/>
        <v>0</v>
      </c>
      <c r="AL28" s="95">
        <f t="shared" si="22"/>
        <v>0</v>
      </c>
      <c r="AM28" s="95">
        <f t="shared" si="22"/>
        <v>0</v>
      </c>
      <c r="AN28" s="95">
        <f t="shared" si="22"/>
        <v>0</v>
      </c>
      <c r="AO28" s="95">
        <f t="shared" si="22"/>
        <v>0</v>
      </c>
      <c r="AP28" s="95">
        <f t="shared" si="22"/>
        <v>0</v>
      </c>
      <c r="AQ28" s="95">
        <f t="shared" si="22"/>
        <v>0</v>
      </c>
      <c r="AR28" s="95">
        <f t="shared" si="22"/>
        <v>0</v>
      </c>
      <c r="AS28" s="96">
        <f>SUM(AG28:AR28)</f>
        <v>0</v>
      </c>
      <c r="AT28" s="95">
        <f t="shared" ref="AT28:AV31" si="23">SUM(AG28*14%)</f>
        <v>0</v>
      </c>
      <c r="AU28" s="95">
        <f t="shared" si="23"/>
        <v>0</v>
      </c>
      <c r="AV28" s="95">
        <f t="shared" si="23"/>
        <v>0</v>
      </c>
      <c r="AW28" s="95">
        <f t="shared" ref="AW28:BE31" si="24">SUM(AJ28*14%)</f>
        <v>0</v>
      </c>
      <c r="AX28" s="95">
        <f t="shared" si="24"/>
        <v>0</v>
      </c>
      <c r="AY28" s="95">
        <f t="shared" si="24"/>
        <v>0</v>
      </c>
      <c r="AZ28" s="95">
        <f t="shared" si="24"/>
        <v>0</v>
      </c>
      <c r="BA28" s="95">
        <f t="shared" si="24"/>
        <v>0</v>
      </c>
      <c r="BB28" s="95">
        <f t="shared" si="24"/>
        <v>0</v>
      </c>
      <c r="BC28" s="95">
        <f t="shared" si="24"/>
        <v>0</v>
      </c>
      <c r="BD28" s="95">
        <f t="shared" si="24"/>
        <v>0</v>
      </c>
      <c r="BE28" s="95">
        <f t="shared" si="24"/>
        <v>0</v>
      </c>
      <c r="BF28" s="97">
        <f t="shared" ref="BF28:BF31" si="25">SUM(AT28:BE28)</f>
        <v>0</v>
      </c>
      <c r="BG28" s="98">
        <f>AF28-AS28-BF28</f>
        <v>0</v>
      </c>
      <c r="BH28" s="99">
        <f>S28*D28</f>
        <v>80000</v>
      </c>
      <c r="BI28" s="100">
        <f t="shared" ref="BI28:BI31" si="26">BH28-AS28-BF28</f>
        <v>80000</v>
      </c>
      <c r="BJ28" s="248">
        <f>SUM(Q28/D28)</f>
        <v>0</v>
      </c>
      <c r="BK28" s="262"/>
      <c r="BL28" s="52"/>
      <c r="BM28" s="52"/>
      <c r="BN28" s="52"/>
      <c r="BO28" s="52"/>
      <c r="BP28" s="61"/>
      <c r="BQ28" s="61"/>
      <c r="BR28" s="61"/>
      <c r="BS28" s="61"/>
      <c r="BT28" s="61"/>
      <c r="BU28" s="61"/>
      <c r="BV28" s="61"/>
      <c r="BW28" s="61"/>
      <c r="BX28" s="61"/>
      <c r="BY28" s="61"/>
      <c r="BZ28" s="61"/>
      <c r="CA28" s="61"/>
      <c r="CB28" s="61"/>
    </row>
    <row r="29" spans="1:98" s="7" customFormat="1" ht="24.75" customHeight="1" x14ac:dyDescent="0.2">
      <c r="A29" s="58"/>
      <c r="B29" s="330" t="s">
        <v>439</v>
      </c>
      <c r="C29" s="38" t="s">
        <v>64</v>
      </c>
      <c r="D29" s="107">
        <v>1800</v>
      </c>
      <c r="E29" s="107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40">
        <f>SUM(E29:P29)</f>
        <v>0</v>
      </c>
      <c r="R29" s="108" t="s">
        <v>42</v>
      </c>
      <c r="S29" s="109">
        <v>500</v>
      </c>
      <c r="T29" s="109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94">
        <f t="shared" si="20"/>
        <v>0</v>
      </c>
      <c r="AG29" s="95">
        <f t="shared" si="21"/>
        <v>0</v>
      </c>
      <c r="AH29" s="95">
        <f t="shared" si="21"/>
        <v>0</v>
      </c>
      <c r="AI29" s="95">
        <f t="shared" si="21"/>
        <v>0</v>
      </c>
      <c r="AJ29" s="95">
        <f t="shared" si="22"/>
        <v>0</v>
      </c>
      <c r="AK29" s="95">
        <f t="shared" si="22"/>
        <v>0</v>
      </c>
      <c r="AL29" s="95">
        <f t="shared" si="22"/>
        <v>0</v>
      </c>
      <c r="AM29" s="95">
        <f t="shared" si="22"/>
        <v>0</v>
      </c>
      <c r="AN29" s="95">
        <f t="shared" si="22"/>
        <v>0</v>
      </c>
      <c r="AO29" s="95">
        <f t="shared" si="22"/>
        <v>0</v>
      </c>
      <c r="AP29" s="95">
        <f t="shared" si="22"/>
        <v>0</v>
      </c>
      <c r="AQ29" s="95">
        <f t="shared" si="22"/>
        <v>0</v>
      </c>
      <c r="AR29" s="95">
        <f t="shared" si="22"/>
        <v>0</v>
      </c>
      <c r="AS29" s="96">
        <f>SUM(AG29:AR29)</f>
        <v>0</v>
      </c>
      <c r="AT29" s="95">
        <f t="shared" si="23"/>
        <v>0</v>
      </c>
      <c r="AU29" s="95">
        <f t="shared" si="23"/>
        <v>0</v>
      </c>
      <c r="AV29" s="95">
        <f t="shared" si="23"/>
        <v>0</v>
      </c>
      <c r="AW29" s="95">
        <f t="shared" si="24"/>
        <v>0</v>
      </c>
      <c r="AX29" s="95">
        <f t="shared" si="24"/>
        <v>0</v>
      </c>
      <c r="AY29" s="95">
        <f t="shared" si="24"/>
        <v>0</v>
      </c>
      <c r="AZ29" s="95">
        <f t="shared" si="24"/>
        <v>0</v>
      </c>
      <c r="BA29" s="95">
        <f t="shared" si="24"/>
        <v>0</v>
      </c>
      <c r="BB29" s="95">
        <f t="shared" si="24"/>
        <v>0</v>
      </c>
      <c r="BC29" s="95">
        <f t="shared" si="24"/>
        <v>0</v>
      </c>
      <c r="BD29" s="95">
        <f t="shared" si="24"/>
        <v>0</v>
      </c>
      <c r="BE29" s="95">
        <f t="shared" si="24"/>
        <v>0</v>
      </c>
      <c r="BF29" s="97">
        <f t="shared" si="25"/>
        <v>0</v>
      </c>
      <c r="BG29" s="98">
        <f>AF29-AS29-BF29</f>
        <v>0</v>
      </c>
      <c r="BH29" s="99">
        <f>S29*D29</f>
        <v>900000</v>
      </c>
      <c r="BI29" s="100">
        <f t="shared" si="26"/>
        <v>900000</v>
      </c>
      <c r="BJ29" s="248">
        <f>SUM(Q29/D29)</f>
        <v>0</v>
      </c>
      <c r="BK29" s="262"/>
      <c r="BL29" s="52"/>
      <c r="BM29" s="52"/>
      <c r="BN29" s="52"/>
      <c r="BO29" s="52"/>
      <c r="BP29" s="61"/>
      <c r="BQ29" s="61"/>
      <c r="BR29" s="61"/>
      <c r="BS29" s="61"/>
      <c r="BT29" s="61"/>
      <c r="BU29" s="61"/>
      <c r="BV29" s="61"/>
      <c r="BW29" s="61"/>
      <c r="BX29" s="61"/>
      <c r="BY29" s="61"/>
      <c r="BZ29" s="61"/>
      <c r="CA29" s="61"/>
      <c r="CB29" s="61"/>
    </row>
    <row r="30" spans="1:98" s="7" customFormat="1" ht="24.75" customHeight="1" x14ac:dyDescent="0.2">
      <c r="A30" s="58"/>
      <c r="B30" s="330" t="s">
        <v>440</v>
      </c>
      <c r="C30" s="38" t="s">
        <v>64</v>
      </c>
      <c r="D30" s="314">
        <v>500</v>
      </c>
      <c r="E30" s="107"/>
      <c r="F30" s="39"/>
      <c r="G30" s="39"/>
      <c r="H30" s="39"/>
      <c r="I30" s="39"/>
      <c r="J30" s="39"/>
      <c r="K30" s="39"/>
      <c r="L30" s="39"/>
      <c r="M30" s="39"/>
      <c r="N30" s="39"/>
      <c r="O30" s="39"/>
      <c r="P30" s="39"/>
      <c r="Q30" s="40">
        <f>SUM(E30:P30)</f>
        <v>0</v>
      </c>
      <c r="R30" s="332" t="s">
        <v>437</v>
      </c>
      <c r="S30" s="331">
        <v>2500</v>
      </c>
      <c r="T30" s="109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94">
        <f t="shared" si="20"/>
        <v>0</v>
      </c>
      <c r="AG30" s="95">
        <f t="shared" si="21"/>
        <v>0</v>
      </c>
      <c r="AH30" s="95">
        <f t="shared" si="21"/>
        <v>0</v>
      </c>
      <c r="AI30" s="95">
        <f t="shared" si="21"/>
        <v>0</v>
      </c>
      <c r="AJ30" s="95">
        <f t="shared" si="22"/>
        <v>0</v>
      </c>
      <c r="AK30" s="95">
        <f t="shared" si="22"/>
        <v>0</v>
      </c>
      <c r="AL30" s="95">
        <f t="shared" si="22"/>
        <v>0</v>
      </c>
      <c r="AM30" s="95">
        <f t="shared" si="22"/>
        <v>0</v>
      </c>
      <c r="AN30" s="95">
        <f t="shared" si="22"/>
        <v>0</v>
      </c>
      <c r="AO30" s="95">
        <f t="shared" si="22"/>
        <v>0</v>
      </c>
      <c r="AP30" s="95">
        <f t="shared" si="22"/>
        <v>0</v>
      </c>
      <c r="AQ30" s="95">
        <f t="shared" si="22"/>
        <v>0</v>
      </c>
      <c r="AR30" s="95">
        <f t="shared" si="22"/>
        <v>0</v>
      </c>
      <c r="AS30" s="96">
        <f>SUM(AG30:AR30)</f>
        <v>0</v>
      </c>
      <c r="AT30" s="95">
        <f t="shared" si="23"/>
        <v>0</v>
      </c>
      <c r="AU30" s="95">
        <f t="shared" si="23"/>
        <v>0</v>
      </c>
      <c r="AV30" s="95">
        <f t="shared" si="23"/>
        <v>0</v>
      </c>
      <c r="AW30" s="95">
        <f t="shared" si="24"/>
        <v>0</v>
      </c>
      <c r="AX30" s="95">
        <f t="shared" si="24"/>
        <v>0</v>
      </c>
      <c r="AY30" s="95">
        <f t="shared" si="24"/>
        <v>0</v>
      </c>
      <c r="AZ30" s="95">
        <f t="shared" si="24"/>
        <v>0</v>
      </c>
      <c r="BA30" s="95">
        <f t="shared" si="24"/>
        <v>0</v>
      </c>
      <c r="BB30" s="95">
        <f t="shared" si="24"/>
        <v>0</v>
      </c>
      <c r="BC30" s="95">
        <f t="shared" si="24"/>
        <v>0</v>
      </c>
      <c r="BD30" s="95">
        <f t="shared" si="24"/>
        <v>0</v>
      </c>
      <c r="BE30" s="95">
        <f t="shared" si="24"/>
        <v>0</v>
      </c>
      <c r="BF30" s="97">
        <f t="shared" si="25"/>
        <v>0</v>
      </c>
      <c r="BG30" s="98">
        <f>AF30-AS30-BF30</f>
        <v>0</v>
      </c>
      <c r="BH30" s="99">
        <f>S30*D30</f>
        <v>1250000</v>
      </c>
      <c r="BI30" s="100">
        <f t="shared" si="26"/>
        <v>1250000</v>
      </c>
      <c r="BJ30" s="248">
        <f>SUM(Q30/D30)</f>
        <v>0</v>
      </c>
      <c r="BK30" s="262"/>
      <c r="BL30" s="52"/>
      <c r="BM30" s="52"/>
      <c r="BN30" s="52"/>
      <c r="BO30" s="52"/>
      <c r="BP30" s="52"/>
      <c r="BQ30" s="61"/>
      <c r="BR30" s="61"/>
      <c r="BS30" s="61"/>
      <c r="BT30" s="61"/>
      <c r="BU30" s="61"/>
      <c r="BV30" s="61"/>
      <c r="BW30" s="61"/>
      <c r="BX30" s="61"/>
      <c r="BY30" s="61"/>
      <c r="BZ30" s="61"/>
      <c r="CA30" s="61"/>
      <c r="CB30" s="61"/>
    </row>
    <row r="31" spans="1:98" s="7" customFormat="1" ht="24.75" customHeight="1" thickBot="1" x14ac:dyDescent="0.25">
      <c r="A31" s="58"/>
      <c r="B31" s="330" t="s">
        <v>441</v>
      </c>
      <c r="C31" s="38" t="s">
        <v>64</v>
      </c>
      <c r="D31" s="314">
        <v>500</v>
      </c>
      <c r="E31" s="107"/>
      <c r="F31" s="39"/>
      <c r="G31" s="39"/>
      <c r="H31" s="39"/>
      <c r="I31" s="39"/>
      <c r="J31" s="39"/>
      <c r="K31" s="39"/>
      <c r="L31" s="39"/>
      <c r="M31" s="39"/>
      <c r="N31" s="39"/>
      <c r="O31" s="39"/>
      <c r="P31" s="39"/>
      <c r="Q31" s="40">
        <f>SUM(E31:P31)</f>
        <v>0</v>
      </c>
      <c r="R31" s="332" t="s">
        <v>437</v>
      </c>
      <c r="S31" s="331">
        <v>1500</v>
      </c>
      <c r="T31" s="109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94">
        <f t="shared" si="20"/>
        <v>0</v>
      </c>
      <c r="AG31" s="95">
        <f t="shared" si="21"/>
        <v>0</v>
      </c>
      <c r="AH31" s="95">
        <f t="shared" si="21"/>
        <v>0</v>
      </c>
      <c r="AI31" s="95">
        <f t="shared" si="21"/>
        <v>0</v>
      </c>
      <c r="AJ31" s="95">
        <f t="shared" si="22"/>
        <v>0</v>
      </c>
      <c r="AK31" s="95">
        <f t="shared" si="22"/>
        <v>0</v>
      </c>
      <c r="AL31" s="95">
        <f t="shared" si="22"/>
        <v>0</v>
      </c>
      <c r="AM31" s="95">
        <f t="shared" si="22"/>
        <v>0</v>
      </c>
      <c r="AN31" s="95">
        <f t="shared" si="22"/>
        <v>0</v>
      </c>
      <c r="AO31" s="95">
        <f t="shared" si="22"/>
        <v>0</v>
      </c>
      <c r="AP31" s="95">
        <f t="shared" si="22"/>
        <v>0</v>
      </c>
      <c r="AQ31" s="95">
        <f t="shared" si="22"/>
        <v>0</v>
      </c>
      <c r="AR31" s="95">
        <f t="shared" si="22"/>
        <v>0</v>
      </c>
      <c r="AS31" s="96">
        <f>SUM(AG31:AR31)</f>
        <v>0</v>
      </c>
      <c r="AT31" s="95">
        <f t="shared" si="23"/>
        <v>0</v>
      </c>
      <c r="AU31" s="95">
        <f t="shared" si="23"/>
        <v>0</v>
      </c>
      <c r="AV31" s="95">
        <f t="shared" si="23"/>
        <v>0</v>
      </c>
      <c r="AW31" s="95">
        <f t="shared" si="24"/>
        <v>0</v>
      </c>
      <c r="AX31" s="95">
        <f t="shared" si="24"/>
        <v>0</v>
      </c>
      <c r="AY31" s="95">
        <f t="shared" si="24"/>
        <v>0</v>
      </c>
      <c r="AZ31" s="95">
        <f t="shared" si="24"/>
        <v>0</v>
      </c>
      <c r="BA31" s="95">
        <f t="shared" si="24"/>
        <v>0</v>
      </c>
      <c r="BB31" s="95">
        <f t="shared" si="24"/>
        <v>0</v>
      </c>
      <c r="BC31" s="95">
        <f t="shared" si="24"/>
        <v>0</v>
      </c>
      <c r="BD31" s="95">
        <f t="shared" si="24"/>
        <v>0</v>
      </c>
      <c r="BE31" s="95">
        <f t="shared" si="24"/>
        <v>0</v>
      </c>
      <c r="BF31" s="97">
        <f t="shared" si="25"/>
        <v>0</v>
      </c>
      <c r="BG31" s="98">
        <f>AF31-AS31-BF31</f>
        <v>0</v>
      </c>
      <c r="BH31" s="99">
        <f>S31*D31</f>
        <v>750000</v>
      </c>
      <c r="BI31" s="100">
        <f t="shared" si="26"/>
        <v>750000</v>
      </c>
      <c r="BJ31" s="248">
        <f>SUM(Q31/D31)</f>
        <v>0</v>
      </c>
      <c r="BK31" s="262"/>
      <c r="BL31" s="52"/>
      <c r="BM31" s="52"/>
      <c r="BN31" s="52"/>
      <c r="BO31" s="52"/>
      <c r="BP31" s="52"/>
      <c r="BQ31" s="61"/>
      <c r="BR31" s="61"/>
      <c r="BS31" s="61"/>
      <c r="BT31" s="61"/>
      <c r="BU31" s="61"/>
      <c r="BV31" s="61"/>
      <c r="BW31" s="61"/>
      <c r="BX31" s="61"/>
      <c r="BY31" s="61"/>
      <c r="BZ31" s="61"/>
      <c r="CA31" s="61"/>
      <c r="CB31" s="61"/>
    </row>
    <row r="32" spans="1:98" s="54" customFormat="1" ht="24.75" customHeight="1" thickBot="1" x14ac:dyDescent="0.25">
      <c r="A32" s="62"/>
      <c r="B32" s="63" t="s">
        <v>15</v>
      </c>
      <c r="C32" s="63"/>
      <c r="D32" s="64"/>
      <c r="E32" s="65"/>
      <c r="F32" s="65"/>
      <c r="G32" s="65"/>
      <c r="H32" s="65"/>
      <c r="I32" s="65"/>
      <c r="J32" s="65"/>
      <c r="K32" s="65"/>
      <c r="L32" s="65"/>
      <c r="M32" s="65"/>
      <c r="N32" s="65"/>
      <c r="O32" s="65"/>
      <c r="P32" s="65"/>
      <c r="Q32" s="66"/>
      <c r="R32" s="102"/>
      <c r="S32" s="64"/>
      <c r="T32" s="67"/>
      <c r="U32" s="67"/>
      <c r="V32" s="67"/>
      <c r="W32" s="67"/>
      <c r="X32" s="67"/>
      <c r="Y32" s="67"/>
      <c r="Z32" s="67"/>
      <c r="AA32" s="67"/>
      <c r="AB32" s="67"/>
      <c r="AC32" s="67"/>
      <c r="AD32" s="67"/>
      <c r="AE32" s="67"/>
      <c r="AF32" s="103">
        <f t="shared" ref="AF32:BF32" si="27">SUM(AF28:AF31)</f>
        <v>0</v>
      </c>
      <c r="AG32" s="103">
        <f t="shared" si="27"/>
        <v>0</v>
      </c>
      <c r="AH32" s="103">
        <f t="shared" si="27"/>
        <v>0</v>
      </c>
      <c r="AI32" s="103">
        <f t="shared" si="27"/>
        <v>0</v>
      </c>
      <c r="AJ32" s="103">
        <f t="shared" ref="AJ32:AR32" si="28">SUM(AJ28:AJ31)</f>
        <v>0</v>
      </c>
      <c r="AK32" s="103">
        <f t="shared" si="28"/>
        <v>0</v>
      </c>
      <c r="AL32" s="103">
        <f t="shared" si="28"/>
        <v>0</v>
      </c>
      <c r="AM32" s="103">
        <f t="shared" si="28"/>
        <v>0</v>
      </c>
      <c r="AN32" s="103">
        <f t="shared" si="28"/>
        <v>0</v>
      </c>
      <c r="AO32" s="103">
        <f t="shared" si="28"/>
        <v>0</v>
      </c>
      <c r="AP32" s="103">
        <f t="shared" si="28"/>
        <v>0</v>
      </c>
      <c r="AQ32" s="103">
        <f t="shared" si="28"/>
        <v>0</v>
      </c>
      <c r="AR32" s="103">
        <f t="shared" si="28"/>
        <v>0</v>
      </c>
      <c r="AS32" s="103">
        <f t="shared" si="27"/>
        <v>0</v>
      </c>
      <c r="AT32" s="103">
        <f t="shared" si="27"/>
        <v>0</v>
      </c>
      <c r="AU32" s="103">
        <f t="shared" si="27"/>
        <v>0</v>
      </c>
      <c r="AV32" s="103">
        <f t="shared" si="27"/>
        <v>0</v>
      </c>
      <c r="AW32" s="103">
        <f t="shared" ref="AW32:BE32" si="29">SUM(AW28:AW31)</f>
        <v>0</v>
      </c>
      <c r="AX32" s="103">
        <f t="shared" si="29"/>
        <v>0</v>
      </c>
      <c r="AY32" s="103">
        <f t="shared" si="29"/>
        <v>0</v>
      </c>
      <c r="AZ32" s="103">
        <f t="shared" si="29"/>
        <v>0</v>
      </c>
      <c r="BA32" s="103">
        <f t="shared" si="29"/>
        <v>0</v>
      </c>
      <c r="BB32" s="103">
        <f t="shared" si="29"/>
        <v>0</v>
      </c>
      <c r="BC32" s="103">
        <f t="shared" si="29"/>
        <v>0</v>
      </c>
      <c r="BD32" s="103">
        <f t="shared" si="29"/>
        <v>0</v>
      </c>
      <c r="BE32" s="103">
        <f t="shared" si="29"/>
        <v>0</v>
      </c>
      <c r="BF32" s="103">
        <f t="shared" si="27"/>
        <v>0</v>
      </c>
      <c r="BG32" s="104">
        <f>AF32-AS32-BF32</f>
        <v>0</v>
      </c>
      <c r="BH32" s="103">
        <f>SUM(BH28:BH31)</f>
        <v>2980000</v>
      </c>
      <c r="BI32" s="103">
        <f>SUM(BI28:BI31)</f>
        <v>2980000</v>
      </c>
      <c r="BJ32" s="249">
        <f>SUM(BJ28:BJ31)/4</f>
        <v>0</v>
      </c>
      <c r="BK32" s="259"/>
      <c r="BL32" s="69"/>
      <c r="BM32" s="69"/>
      <c r="BN32" s="69"/>
      <c r="BO32" s="69"/>
      <c r="BP32" s="69"/>
      <c r="BQ32" s="69"/>
      <c r="BR32" s="69"/>
      <c r="BS32" s="69"/>
      <c r="BT32" s="69"/>
      <c r="BU32" s="69"/>
      <c r="BV32" s="69"/>
      <c r="BW32" s="69"/>
      <c r="BX32" s="69"/>
      <c r="BY32" s="69"/>
      <c r="BZ32" s="69"/>
      <c r="CA32" s="69"/>
      <c r="CB32" s="69"/>
    </row>
    <row r="33" spans="1:98" s="29" customFormat="1" ht="24.75" customHeight="1" x14ac:dyDescent="0.2">
      <c r="A33" s="70"/>
      <c r="D33" s="70"/>
      <c r="E33" s="70"/>
      <c r="F33" s="70"/>
      <c r="G33" s="70"/>
      <c r="H33" s="70"/>
      <c r="I33" s="70"/>
      <c r="J33" s="70"/>
      <c r="K33" s="70"/>
      <c r="L33" s="70"/>
      <c r="M33" s="70"/>
      <c r="N33" s="70"/>
      <c r="O33" s="70"/>
      <c r="P33" s="70"/>
      <c r="Q33" s="70"/>
      <c r="R33" s="70"/>
      <c r="AE33" s="57"/>
      <c r="AS33" s="71"/>
      <c r="BF33" s="72">
        <f>SUM(AS32+BF32)</f>
        <v>0</v>
      </c>
      <c r="BG33" s="73">
        <f>AF32-AS32-BF32</f>
        <v>0</v>
      </c>
      <c r="BH33" s="74">
        <f>SUM(BI32+AS32+BF32)</f>
        <v>2980000</v>
      </c>
      <c r="BI33" s="75">
        <f>SUM(BG32)</f>
        <v>0</v>
      </c>
      <c r="BJ33" s="250" t="s">
        <v>78</v>
      </c>
      <c r="BK33" s="260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</row>
    <row r="34" spans="1:98" s="29" customFormat="1" ht="24.75" customHeight="1" x14ac:dyDescent="0.2">
      <c r="A34" s="70"/>
      <c r="D34" s="70"/>
      <c r="E34" s="70"/>
      <c r="F34" s="70"/>
      <c r="G34" s="70"/>
      <c r="H34" s="70"/>
      <c r="I34" s="70"/>
      <c r="J34" s="70"/>
      <c r="K34" s="70"/>
      <c r="L34" s="70"/>
      <c r="M34" s="70"/>
      <c r="N34" s="70"/>
      <c r="O34" s="70"/>
      <c r="P34" s="70"/>
      <c r="Q34" s="70"/>
      <c r="R34" s="70"/>
      <c r="AE34" s="57"/>
      <c r="AS34" s="57"/>
      <c r="AT34" s="613">
        <f>SUM(AG32+AT32)</f>
        <v>0</v>
      </c>
      <c r="AU34" s="613">
        <f t="shared" ref="AU34:BE34" si="30">SUM(AH32+AU32)</f>
        <v>0</v>
      </c>
      <c r="AV34" s="613">
        <f t="shared" si="30"/>
        <v>0</v>
      </c>
      <c r="AW34" s="613">
        <f t="shared" si="30"/>
        <v>0</v>
      </c>
      <c r="AX34" s="613">
        <f t="shared" si="30"/>
        <v>0</v>
      </c>
      <c r="AY34" s="613">
        <f t="shared" si="30"/>
        <v>0</v>
      </c>
      <c r="AZ34" s="613">
        <f t="shared" si="30"/>
        <v>0</v>
      </c>
      <c r="BA34" s="613">
        <f t="shared" si="30"/>
        <v>0</v>
      </c>
      <c r="BB34" s="613">
        <f t="shared" si="30"/>
        <v>0</v>
      </c>
      <c r="BC34" s="613">
        <f t="shared" si="30"/>
        <v>0</v>
      </c>
      <c r="BD34" s="613">
        <f t="shared" si="30"/>
        <v>0</v>
      </c>
      <c r="BE34" s="613">
        <f t="shared" si="30"/>
        <v>0</v>
      </c>
      <c r="BF34" s="613">
        <f>SUM(AT34:BE34)</f>
        <v>0</v>
      </c>
      <c r="BG34" s="57"/>
      <c r="BH34" s="76"/>
      <c r="BI34" s="77">
        <f>SUM(BI32-BI33)</f>
        <v>2980000</v>
      </c>
      <c r="BJ34" s="250" t="s">
        <v>77</v>
      </c>
      <c r="BK34" s="260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</row>
    <row r="35" spans="1:98" s="29" customFormat="1" ht="16.5" customHeight="1" x14ac:dyDescent="0.2">
      <c r="A35" s="1015" t="s">
        <v>43</v>
      </c>
      <c r="B35" s="1016"/>
      <c r="C35" s="171" t="s">
        <v>442</v>
      </c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174"/>
      <c r="U35" s="174"/>
      <c r="V35" s="174"/>
      <c r="W35" s="174"/>
      <c r="X35" s="174"/>
      <c r="Y35" s="174"/>
      <c r="Z35" s="174"/>
      <c r="AA35" s="174"/>
      <c r="AB35" s="174"/>
      <c r="AC35" s="174"/>
      <c r="AD35" s="174"/>
      <c r="AE35" s="175"/>
      <c r="AF35" s="32"/>
      <c r="AG35" s="174"/>
      <c r="AH35" s="174"/>
      <c r="AI35" s="174"/>
      <c r="AJ35" s="174"/>
      <c r="AK35" s="174"/>
      <c r="AL35" s="174"/>
      <c r="AM35" s="174"/>
      <c r="AN35" s="174"/>
      <c r="AO35" s="174"/>
      <c r="AP35" s="174"/>
      <c r="AQ35" s="174"/>
      <c r="AR35" s="174"/>
      <c r="AS35" s="176"/>
      <c r="AT35" s="174"/>
      <c r="AU35" s="174"/>
      <c r="AV35" s="174"/>
      <c r="AW35" s="174"/>
      <c r="AX35" s="174"/>
      <c r="AY35" s="174"/>
      <c r="AZ35" s="174"/>
      <c r="BA35" s="174"/>
      <c r="BB35" s="174"/>
      <c r="BC35" s="174"/>
      <c r="BD35" s="174"/>
      <c r="BE35" s="174"/>
      <c r="BF35" s="176"/>
      <c r="BG35" s="176"/>
      <c r="BH35" s="173"/>
      <c r="BI35" s="177"/>
      <c r="BJ35" s="32"/>
      <c r="BK35" s="255"/>
      <c r="BL35" s="174"/>
      <c r="BM35" s="174"/>
      <c r="BN35" s="174"/>
      <c r="BO35" s="174"/>
      <c r="BP35" s="175"/>
      <c r="BQ35" s="174"/>
      <c r="BR35" s="174"/>
      <c r="BS35" s="174"/>
      <c r="BT35" s="174"/>
      <c r="BU35" s="174"/>
      <c r="BV35" s="176"/>
      <c r="BW35" s="176"/>
      <c r="BX35" s="176"/>
      <c r="BY35" s="173"/>
      <c r="BZ35" s="177"/>
      <c r="CA35" s="176"/>
      <c r="CB35" s="176"/>
      <c r="CC35" s="33"/>
      <c r="CD35" s="33"/>
      <c r="CE35" s="33"/>
      <c r="CF35" s="33"/>
      <c r="CG35" s="33"/>
      <c r="CH35" s="178"/>
      <c r="CI35" s="33"/>
      <c r="CJ35" s="33"/>
      <c r="CK35" s="33"/>
      <c r="CL35" s="33"/>
      <c r="CM35" s="33"/>
      <c r="CN35" s="33"/>
      <c r="CO35" s="33"/>
      <c r="CP35" s="33"/>
      <c r="CQ35" s="33"/>
      <c r="CR35" s="33"/>
      <c r="CS35" s="33"/>
      <c r="CT35" s="33"/>
    </row>
    <row r="36" spans="1:98" s="29" customFormat="1" ht="16.5" customHeight="1" x14ac:dyDescent="0.2">
      <c r="A36" s="1017" t="s">
        <v>44</v>
      </c>
      <c r="B36" s="1018"/>
      <c r="C36" s="180" t="s">
        <v>11</v>
      </c>
      <c r="D36" s="181"/>
      <c r="E36" s="181"/>
      <c r="F36" s="181"/>
      <c r="G36" s="181"/>
      <c r="H36" s="181"/>
      <c r="I36" s="181"/>
      <c r="J36" s="181"/>
      <c r="K36" s="181"/>
      <c r="L36" s="181"/>
      <c r="M36" s="181"/>
      <c r="N36" s="181"/>
      <c r="O36" s="181"/>
      <c r="P36" s="181"/>
      <c r="Q36" s="181"/>
      <c r="R36" s="181"/>
      <c r="S36" s="181"/>
      <c r="T36" s="182"/>
      <c r="U36" s="182"/>
      <c r="V36" s="182"/>
      <c r="W36" s="182"/>
      <c r="X36" s="182"/>
      <c r="Y36" s="182"/>
      <c r="Z36" s="182"/>
      <c r="AA36" s="182"/>
      <c r="AB36" s="182"/>
      <c r="AC36" s="182"/>
      <c r="AD36" s="182"/>
      <c r="AE36" s="183"/>
      <c r="AF36" s="181"/>
      <c r="AG36" s="182"/>
      <c r="AH36" s="182"/>
      <c r="AI36" s="182"/>
      <c r="AJ36" s="182"/>
      <c r="AK36" s="182"/>
      <c r="AL36" s="182"/>
      <c r="AM36" s="182"/>
      <c r="AN36" s="182"/>
      <c r="AO36" s="182"/>
      <c r="AP36" s="182"/>
      <c r="AQ36" s="182"/>
      <c r="AR36" s="182"/>
      <c r="AS36" s="183"/>
      <c r="AT36" s="182"/>
      <c r="AU36" s="182"/>
      <c r="AV36" s="182"/>
      <c r="AW36" s="182"/>
      <c r="AX36" s="182"/>
      <c r="AY36" s="182"/>
      <c r="AZ36" s="182"/>
      <c r="BA36" s="182"/>
      <c r="BB36" s="182"/>
      <c r="BC36" s="182"/>
      <c r="BD36" s="182"/>
      <c r="BE36" s="182"/>
      <c r="BF36" s="183"/>
      <c r="BG36" s="183"/>
      <c r="BH36" s="179"/>
      <c r="BI36" s="184"/>
      <c r="BJ36" s="32"/>
      <c r="BK36" s="255"/>
      <c r="BL36" s="32"/>
      <c r="BM36" s="32"/>
      <c r="BN36" s="32"/>
      <c r="BO36" s="32"/>
      <c r="BP36" s="32"/>
      <c r="BQ36" s="32"/>
      <c r="BR36" s="32"/>
      <c r="BS36" s="32"/>
      <c r="BT36" s="32"/>
      <c r="BU36" s="32"/>
      <c r="BV36" s="32"/>
      <c r="BW36" s="32"/>
      <c r="BX36" s="32"/>
      <c r="BY36" s="32"/>
      <c r="BZ36" s="32"/>
      <c r="CA36" s="176"/>
      <c r="CB36" s="176"/>
      <c r="CC36" s="33">
        <v>1100000</v>
      </c>
      <c r="CD36" s="33"/>
      <c r="CE36" s="33"/>
      <c r="CF36" s="33"/>
      <c r="CG36" s="33"/>
      <c r="CH36" s="178"/>
      <c r="CI36" s="33"/>
      <c r="CJ36" s="33"/>
      <c r="CK36" s="33"/>
      <c r="CL36" s="33"/>
      <c r="CM36" s="33"/>
      <c r="CN36" s="33"/>
      <c r="CO36" s="33"/>
      <c r="CP36" s="33"/>
      <c r="CQ36" s="33"/>
      <c r="CR36" s="33"/>
      <c r="CS36" s="33"/>
      <c r="CT36" s="33"/>
    </row>
    <row r="37" spans="1:98" s="8" customFormat="1" ht="48.75" customHeight="1" x14ac:dyDescent="0.2">
      <c r="A37" s="1019" t="s">
        <v>45</v>
      </c>
      <c r="B37" s="1022" t="s">
        <v>46</v>
      </c>
      <c r="C37" s="1022" t="s">
        <v>62</v>
      </c>
      <c r="D37" s="1025" t="s">
        <v>47</v>
      </c>
      <c r="E37" s="1025"/>
      <c r="F37" s="1025"/>
      <c r="G37" s="1025"/>
      <c r="H37" s="1025"/>
      <c r="I37" s="1025"/>
      <c r="J37" s="1025"/>
      <c r="K37" s="1025"/>
      <c r="L37" s="1025"/>
      <c r="M37" s="1025"/>
      <c r="N37" s="1025"/>
      <c r="O37" s="1025"/>
      <c r="P37" s="1025"/>
      <c r="Q37" s="1025"/>
      <c r="R37" s="1022" t="s">
        <v>59</v>
      </c>
      <c r="S37" s="1036" t="s">
        <v>56</v>
      </c>
      <c r="T37" s="1037"/>
      <c r="U37" s="1037"/>
      <c r="V37" s="1037"/>
      <c r="W37" s="1037"/>
      <c r="X37" s="1037"/>
      <c r="Y37" s="1037"/>
      <c r="Z37" s="1037"/>
      <c r="AA37" s="1037"/>
      <c r="AB37" s="1037"/>
      <c r="AC37" s="1037"/>
      <c r="AD37" s="1037"/>
      <c r="AE37" s="1038"/>
      <c r="AF37" s="1039" t="s">
        <v>38</v>
      </c>
      <c r="AG37" s="1039"/>
      <c r="AH37" s="1039"/>
      <c r="AI37" s="1039"/>
      <c r="AJ37" s="1039"/>
      <c r="AK37" s="1039"/>
      <c r="AL37" s="1039"/>
      <c r="AM37" s="1039"/>
      <c r="AN37" s="1039"/>
      <c r="AO37" s="1039"/>
      <c r="AP37" s="1039"/>
      <c r="AQ37" s="1039"/>
      <c r="AR37" s="1039"/>
      <c r="AS37" s="1039"/>
      <c r="AT37" s="1040" t="s">
        <v>82</v>
      </c>
      <c r="AU37" s="1041"/>
      <c r="AV37" s="1041"/>
      <c r="AW37" s="1041"/>
      <c r="AX37" s="1041"/>
      <c r="AY37" s="1041"/>
      <c r="AZ37" s="1041"/>
      <c r="BA37" s="1041"/>
      <c r="BB37" s="1041"/>
      <c r="BC37" s="1041"/>
      <c r="BD37" s="1041"/>
      <c r="BE37" s="1041"/>
      <c r="BF37" s="1042"/>
      <c r="BG37" s="1022" t="s">
        <v>78</v>
      </c>
      <c r="BH37" s="1022" t="s">
        <v>561</v>
      </c>
      <c r="BI37" s="1026" t="s">
        <v>79</v>
      </c>
      <c r="BJ37" s="173"/>
      <c r="BK37" s="32"/>
      <c r="BL37" s="32"/>
      <c r="BM37" s="32"/>
      <c r="BN37" s="32"/>
      <c r="BO37" s="32"/>
      <c r="BP37" s="32"/>
      <c r="BQ37" s="32"/>
      <c r="BR37" s="32"/>
      <c r="BS37" s="32"/>
      <c r="BT37" s="32"/>
      <c r="BU37" s="32"/>
      <c r="BV37" s="32"/>
      <c r="BW37" s="32"/>
      <c r="BX37" s="32"/>
      <c r="BY37" s="32"/>
      <c r="BZ37" s="32"/>
      <c r="CA37" s="34"/>
      <c r="CB37" s="34"/>
    </row>
    <row r="38" spans="1:98" s="8" customFormat="1" ht="48.75" customHeight="1" x14ac:dyDescent="0.2">
      <c r="A38" s="1020"/>
      <c r="B38" s="1023"/>
      <c r="C38" s="1023"/>
      <c r="D38" s="1033" t="s">
        <v>57</v>
      </c>
      <c r="E38" s="1031" t="s">
        <v>58</v>
      </c>
      <c r="F38" s="1032"/>
      <c r="G38" s="1032"/>
      <c r="H38" s="1032"/>
      <c r="I38" s="1032"/>
      <c r="J38" s="1032"/>
      <c r="K38" s="1032"/>
      <c r="L38" s="1032"/>
      <c r="M38" s="1032"/>
      <c r="N38" s="1032"/>
      <c r="O38" s="1032"/>
      <c r="P38" s="1032"/>
      <c r="Q38" s="1032"/>
      <c r="R38" s="1023"/>
      <c r="S38" s="1033" t="s">
        <v>57</v>
      </c>
      <c r="T38" s="1031" t="s">
        <v>58</v>
      </c>
      <c r="U38" s="1032"/>
      <c r="V38" s="1032"/>
      <c r="W38" s="1032"/>
      <c r="X38" s="1032"/>
      <c r="Y38" s="1032"/>
      <c r="Z38" s="1032"/>
      <c r="AA38" s="1032"/>
      <c r="AB38" s="1032"/>
      <c r="AC38" s="1032"/>
      <c r="AD38" s="1032"/>
      <c r="AE38" s="1035"/>
      <c r="AF38" s="1033" t="s">
        <v>57</v>
      </c>
      <c r="AG38" s="1031" t="s">
        <v>58</v>
      </c>
      <c r="AH38" s="1032"/>
      <c r="AI38" s="1032"/>
      <c r="AJ38" s="1032"/>
      <c r="AK38" s="1032"/>
      <c r="AL38" s="1032"/>
      <c r="AM38" s="1032"/>
      <c r="AN38" s="1032"/>
      <c r="AO38" s="1032"/>
      <c r="AP38" s="1032"/>
      <c r="AQ38" s="1032"/>
      <c r="AR38" s="1032"/>
      <c r="AS38" s="1035"/>
      <c r="AT38" s="1043"/>
      <c r="AU38" s="1044"/>
      <c r="AV38" s="1044"/>
      <c r="AW38" s="1044"/>
      <c r="AX38" s="1044"/>
      <c r="AY38" s="1044"/>
      <c r="AZ38" s="1044"/>
      <c r="BA38" s="1044"/>
      <c r="BB38" s="1044"/>
      <c r="BC38" s="1044"/>
      <c r="BD38" s="1044"/>
      <c r="BE38" s="1044"/>
      <c r="BF38" s="1045"/>
      <c r="BG38" s="1023"/>
      <c r="BH38" s="1023"/>
      <c r="BI38" s="1027"/>
      <c r="BJ38" s="173"/>
      <c r="BK38" s="32"/>
      <c r="BL38" s="32"/>
      <c r="BM38" s="32"/>
      <c r="BN38" s="32"/>
      <c r="BO38" s="32"/>
      <c r="BP38" s="32"/>
      <c r="BQ38" s="32"/>
      <c r="BR38" s="32"/>
      <c r="BS38" s="32"/>
      <c r="BT38" s="32"/>
      <c r="BU38" s="32"/>
      <c r="BV38" s="32"/>
      <c r="BW38" s="32"/>
      <c r="BX38" s="32"/>
      <c r="BY38" s="32"/>
      <c r="BZ38" s="32"/>
      <c r="CA38" s="34"/>
      <c r="CB38" s="34"/>
    </row>
    <row r="39" spans="1:98" s="6" customFormat="1" ht="28.5" customHeight="1" x14ac:dyDescent="0.2">
      <c r="A39" s="1021"/>
      <c r="B39" s="1024"/>
      <c r="C39" s="1024"/>
      <c r="D39" s="1034"/>
      <c r="E39" s="595">
        <v>1</v>
      </c>
      <c r="F39" s="595">
        <v>2</v>
      </c>
      <c r="G39" s="595">
        <v>3</v>
      </c>
      <c r="H39" s="595">
        <v>4</v>
      </c>
      <c r="I39" s="595">
        <v>5</v>
      </c>
      <c r="J39" s="595">
        <v>6</v>
      </c>
      <c r="K39" s="595">
        <v>7</v>
      </c>
      <c r="L39" s="595">
        <v>8</v>
      </c>
      <c r="M39" s="595">
        <v>9</v>
      </c>
      <c r="N39" s="595">
        <v>10</v>
      </c>
      <c r="O39" s="595">
        <v>11</v>
      </c>
      <c r="P39" s="595">
        <v>12</v>
      </c>
      <c r="Q39" s="35" t="s">
        <v>61</v>
      </c>
      <c r="R39" s="1024"/>
      <c r="S39" s="1034"/>
      <c r="T39" s="35">
        <v>1</v>
      </c>
      <c r="U39" s="35">
        <v>2</v>
      </c>
      <c r="V39" s="35">
        <v>3</v>
      </c>
      <c r="W39" s="35">
        <v>4</v>
      </c>
      <c r="X39" s="35">
        <v>5</v>
      </c>
      <c r="Y39" s="35">
        <v>6</v>
      </c>
      <c r="Z39" s="35">
        <v>7</v>
      </c>
      <c r="AA39" s="35">
        <v>8</v>
      </c>
      <c r="AB39" s="35">
        <v>9</v>
      </c>
      <c r="AC39" s="35">
        <v>10</v>
      </c>
      <c r="AD39" s="35">
        <v>11</v>
      </c>
      <c r="AE39" s="35">
        <v>12</v>
      </c>
      <c r="AF39" s="1034"/>
      <c r="AG39" s="35">
        <v>1</v>
      </c>
      <c r="AH39" s="35">
        <v>2</v>
      </c>
      <c r="AI39" s="35">
        <v>3</v>
      </c>
      <c r="AJ39" s="35">
        <v>4</v>
      </c>
      <c r="AK39" s="35">
        <v>5</v>
      </c>
      <c r="AL39" s="35">
        <v>6</v>
      </c>
      <c r="AM39" s="35">
        <v>7</v>
      </c>
      <c r="AN39" s="35">
        <v>8</v>
      </c>
      <c r="AO39" s="35">
        <v>9</v>
      </c>
      <c r="AP39" s="35">
        <v>10</v>
      </c>
      <c r="AQ39" s="35">
        <v>11</v>
      </c>
      <c r="AR39" s="35">
        <v>12</v>
      </c>
      <c r="AS39" s="35" t="s">
        <v>51</v>
      </c>
      <c r="AT39" s="266">
        <v>1</v>
      </c>
      <c r="AU39" s="266">
        <v>2</v>
      </c>
      <c r="AV39" s="266">
        <v>3</v>
      </c>
      <c r="AW39" s="266">
        <v>4</v>
      </c>
      <c r="AX39" s="266">
        <v>5</v>
      </c>
      <c r="AY39" s="266">
        <v>6</v>
      </c>
      <c r="AZ39" s="266">
        <v>7</v>
      </c>
      <c r="BA39" s="266">
        <v>8</v>
      </c>
      <c r="BB39" s="266">
        <v>9</v>
      </c>
      <c r="BC39" s="266">
        <v>10</v>
      </c>
      <c r="BD39" s="266">
        <v>11</v>
      </c>
      <c r="BE39" s="266">
        <v>12</v>
      </c>
      <c r="BF39" s="35" t="s">
        <v>51</v>
      </c>
      <c r="BG39" s="1024"/>
      <c r="BH39" s="1024"/>
      <c r="BI39" s="1028"/>
      <c r="BJ39" s="7"/>
      <c r="BK39" s="36"/>
      <c r="BL39" s="36"/>
      <c r="BM39" s="36"/>
      <c r="BN39" s="36"/>
      <c r="BO39" s="36"/>
      <c r="BP39" s="36"/>
      <c r="BQ39" s="36"/>
      <c r="BR39" s="36"/>
      <c r="BS39" s="36"/>
      <c r="BT39" s="36"/>
      <c r="BU39" s="36"/>
      <c r="BV39" s="36"/>
      <c r="BW39" s="36"/>
      <c r="BX39" s="36"/>
      <c r="BY39" s="36"/>
      <c r="BZ39" s="36"/>
      <c r="CA39" s="36"/>
      <c r="CB39" s="36"/>
    </row>
    <row r="40" spans="1:98" s="7" customFormat="1" ht="24.75" customHeight="1" x14ac:dyDescent="0.2">
      <c r="A40" s="58"/>
      <c r="B40" s="329" t="s">
        <v>443</v>
      </c>
      <c r="C40" s="38" t="s">
        <v>64</v>
      </c>
      <c r="D40" s="596"/>
      <c r="E40" s="334"/>
      <c r="F40" s="334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40">
        <f t="shared" ref="Q40:Q47" si="31">SUM(E40:P40)</f>
        <v>0</v>
      </c>
      <c r="R40" s="335" t="s">
        <v>3</v>
      </c>
      <c r="S40" s="334">
        <v>24200</v>
      </c>
      <c r="T40" s="109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94">
        <f t="shared" ref="AF40:AF47" si="32">SUM(Q40*S40)</f>
        <v>0</v>
      </c>
      <c r="AG40" s="95">
        <f t="shared" ref="AG40:AI47" si="33">T40*E40</f>
        <v>0</v>
      </c>
      <c r="AH40" s="95">
        <f t="shared" si="33"/>
        <v>0</v>
      </c>
      <c r="AI40" s="95">
        <f t="shared" si="33"/>
        <v>0</v>
      </c>
      <c r="AJ40" s="95">
        <f t="shared" ref="AJ40:AR47" si="34">W40*H40</f>
        <v>0</v>
      </c>
      <c r="AK40" s="95">
        <f t="shared" si="34"/>
        <v>0</v>
      </c>
      <c r="AL40" s="95">
        <f t="shared" si="34"/>
        <v>0</v>
      </c>
      <c r="AM40" s="95">
        <f t="shared" si="34"/>
        <v>0</v>
      </c>
      <c r="AN40" s="95">
        <f t="shared" si="34"/>
        <v>0</v>
      </c>
      <c r="AO40" s="95">
        <f t="shared" si="34"/>
        <v>0</v>
      </c>
      <c r="AP40" s="95">
        <f t="shared" si="34"/>
        <v>0</v>
      </c>
      <c r="AQ40" s="95">
        <f t="shared" si="34"/>
        <v>0</v>
      </c>
      <c r="AR40" s="95">
        <f t="shared" si="34"/>
        <v>0</v>
      </c>
      <c r="AS40" s="96">
        <f t="shared" ref="AS40:AS47" si="35">SUM(AG40:AR40)</f>
        <v>0</v>
      </c>
      <c r="AT40" s="95">
        <f t="shared" ref="AT40:AV47" si="36">SUM(AG40*14%)</f>
        <v>0</v>
      </c>
      <c r="AU40" s="95">
        <f t="shared" si="36"/>
        <v>0</v>
      </c>
      <c r="AV40" s="95">
        <f t="shared" si="36"/>
        <v>0</v>
      </c>
      <c r="AW40" s="95">
        <f t="shared" ref="AW40:BE47" si="37">SUM(AJ40*14%)</f>
        <v>0</v>
      </c>
      <c r="AX40" s="95">
        <f t="shared" si="37"/>
        <v>0</v>
      </c>
      <c r="AY40" s="95">
        <f t="shared" si="37"/>
        <v>0</v>
      </c>
      <c r="AZ40" s="95">
        <f t="shared" si="37"/>
        <v>0</v>
      </c>
      <c r="BA40" s="95">
        <f t="shared" si="37"/>
        <v>0</v>
      </c>
      <c r="BB40" s="95">
        <f t="shared" si="37"/>
        <v>0</v>
      </c>
      <c r="BC40" s="95">
        <f t="shared" si="37"/>
        <v>0</v>
      </c>
      <c r="BD40" s="95">
        <f t="shared" si="37"/>
        <v>0</v>
      </c>
      <c r="BE40" s="95">
        <f t="shared" si="37"/>
        <v>0</v>
      </c>
      <c r="BF40" s="97">
        <f t="shared" ref="BF40:BF47" si="38">SUM(AT40:BE40)</f>
        <v>0</v>
      </c>
      <c r="BG40" s="98">
        <f t="shared" ref="BG40:BG48" si="39">AF40-AS40-BF40</f>
        <v>0</v>
      </c>
      <c r="BH40" s="99">
        <f t="shared" ref="BH40:BH47" si="40">S40*D40</f>
        <v>0</v>
      </c>
      <c r="BI40" s="100">
        <f t="shared" ref="BI40:BI43" si="41">BH40-AS40-BF40</f>
        <v>0</v>
      </c>
      <c r="BJ40" s="248" t="e">
        <f t="shared" ref="BJ40:BJ47" si="42">SUM(Q40/D40)</f>
        <v>#DIV/0!</v>
      </c>
      <c r="BK40" s="262">
        <v>1</v>
      </c>
      <c r="BL40" s="52"/>
      <c r="BM40" s="52"/>
      <c r="BN40" s="52"/>
      <c r="BO40" s="52"/>
      <c r="BP40" s="61"/>
      <c r="BQ40" s="61"/>
      <c r="BR40" s="61"/>
      <c r="BS40" s="61"/>
      <c r="BT40" s="61"/>
      <c r="BU40" s="61"/>
      <c r="BV40" s="61"/>
      <c r="BW40" s="61"/>
      <c r="BX40" s="61"/>
      <c r="BY40" s="61"/>
      <c r="BZ40" s="61"/>
      <c r="CA40" s="61"/>
      <c r="CB40" s="61"/>
    </row>
    <row r="41" spans="1:98" s="7" customFormat="1" ht="24.75" customHeight="1" x14ac:dyDescent="0.2">
      <c r="A41" s="58"/>
      <c r="B41" s="329" t="s">
        <v>444</v>
      </c>
      <c r="C41" s="38" t="s">
        <v>64</v>
      </c>
      <c r="D41" s="597"/>
      <c r="E41" s="334"/>
      <c r="F41" s="334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40">
        <f t="shared" si="31"/>
        <v>0</v>
      </c>
      <c r="R41" s="335" t="s">
        <v>3</v>
      </c>
      <c r="S41" s="334">
        <v>8800</v>
      </c>
      <c r="T41" s="109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94">
        <f t="shared" si="32"/>
        <v>0</v>
      </c>
      <c r="AG41" s="95">
        <f t="shared" si="33"/>
        <v>0</v>
      </c>
      <c r="AH41" s="95">
        <f t="shared" si="33"/>
        <v>0</v>
      </c>
      <c r="AI41" s="95">
        <f t="shared" si="33"/>
        <v>0</v>
      </c>
      <c r="AJ41" s="95">
        <f t="shared" si="34"/>
        <v>0</v>
      </c>
      <c r="AK41" s="95">
        <f t="shared" si="34"/>
        <v>0</v>
      </c>
      <c r="AL41" s="95">
        <f t="shared" si="34"/>
        <v>0</v>
      </c>
      <c r="AM41" s="95">
        <f t="shared" si="34"/>
        <v>0</v>
      </c>
      <c r="AN41" s="95">
        <f t="shared" si="34"/>
        <v>0</v>
      </c>
      <c r="AO41" s="95">
        <f t="shared" si="34"/>
        <v>0</v>
      </c>
      <c r="AP41" s="95">
        <f t="shared" si="34"/>
        <v>0</v>
      </c>
      <c r="AQ41" s="95">
        <f t="shared" si="34"/>
        <v>0</v>
      </c>
      <c r="AR41" s="95">
        <f t="shared" si="34"/>
        <v>0</v>
      </c>
      <c r="AS41" s="96">
        <f t="shared" si="35"/>
        <v>0</v>
      </c>
      <c r="AT41" s="95">
        <f t="shared" si="36"/>
        <v>0</v>
      </c>
      <c r="AU41" s="95">
        <f t="shared" si="36"/>
        <v>0</v>
      </c>
      <c r="AV41" s="95">
        <f t="shared" si="36"/>
        <v>0</v>
      </c>
      <c r="AW41" s="95">
        <f t="shared" si="37"/>
        <v>0</v>
      </c>
      <c r="AX41" s="95">
        <f t="shared" si="37"/>
        <v>0</v>
      </c>
      <c r="AY41" s="95">
        <f t="shared" si="37"/>
        <v>0</v>
      </c>
      <c r="AZ41" s="95">
        <f t="shared" si="37"/>
        <v>0</v>
      </c>
      <c r="BA41" s="95">
        <f t="shared" si="37"/>
        <v>0</v>
      </c>
      <c r="BB41" s="95">
        <f t="shared" si="37"/>
        <v>0</v>
      </c>
      <c r="BC41" s="95">
        <f t="shared" si="37"/>
        <v>0</v>
      </c>
      <c r="BD41" s="95">
        <f t="shared" si="37"/>
        <v>0</v>
      </c>
      <c r="BE41" s="95">
        <f t="shared" si="37"/>
        <v>0</v>
      </c>
      <c r="BF41" s="97">
        <f t="shared" si="38"/>
        <v>0</v>
      </c>
      <c r="BG41" s="98">
        <f t="shared" si="39"/>
        <v>0</v>
      </c>
      <c r="BH41" s="99">
        <f t="shared" si="40"/>
        <v>0</v>
      </c>
      <c r="BI41" s="100">
        <f t="shared" si="41"/>
        <v>0</v>
      </c>
      <c r="BJ41" s="248" t="e">
        <f t="shared" si="42"/>
        <v>#DIV/0!</v>
      </c>
      <c r="BK41" s="262">
        <v>2</v>
      </c>
      <c r="BL41" s="52"/>
      <c r="BM41" s="52"/>
      <c r="BN41" s="52"/>
      <c r="BO41" s="52"/>
      <c r="BP41" s="61"/>
      <c r="BQ41" s="61"/>
      <c r="BR41" s="61"/>
      <c r="BS41" s="61"/>
      <c r="BT41" s="61"/>
      <c r="BU41" s="61"/>
      <c r="BV41" s="61"/>
      <c r="BW41" s="61"/>
      <c r="BX41" s="61"/>
      <c r="BY41" s="61"/>
      <c r="BZ41" s="61"/>
      <c r="CA41" s="61"/>
      <c r="CB41" s="61"/>
    </row>
    <row r="42" spans="1:98" s="7" customFormat="1" ht="24.75" customHeight="1" x14ac:dyDescent="0.2">
      <c r="A42" s="58"/>
      <c r="B42" s="336" t="s">
        <v>445</v>
      </c>
      <c r="C42" s="38" t="s">
        <v>64</v>
      </c>
      <c r="D42" s="597"/>
      <c r="E42" s="334"/>
      <c r="F42" s="334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40">
        <f t="shared" si="31"/>
        <v>0</v>
      </c>
      <c r="R42" s="335" t="s">
        <v>71</v>
      </c>
      <c r="S42" s="334">
        <v>24200</v>
      </c>
      <c r="T42" s="109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94">
        <f t="shared" si="32"/>
        <v>0</v>
      </c>
      <c r="AG42" s="95">
        <f t="shared" si="33"/>
        <v>0</v>
      </c>
      <c r="AH42" s="95">
        <f t="shared" si="33"/>
        <v>0</v>
      </c>
      <c r="AI42" s="95">
        <f t="shared" si="33"/>
        <v>0</v>
      </c>
      <c r="AJ42" s="95">
        <f t="shared" si="34"/>
        <v>0</v>
      </c>
      <c r="AK42" s="95">
        <f t="shared" si="34"/>
        <v>0</v>
      </c>
      <c r="AL42" s="95">
        <f t="shared" si="34"/>
        <v>0</v>
      </c>
      <c r="AM42" s="95">
        <f t="shared" si="34"/>
        <v>0</v>
      </c>
      <c r="AN42" s="95">
        <f t="shared" si="34"/>
        <v>0</v>
      </c>
      <c r="AO42" s="95">
        <f t="shared" si="34"/>
        <v>0</v>
      </c>
      <c r="AP42" s="95">
        <f t="shared" si="34"/>
        <v>0</v>
      </c>
      <c r="AQ42" s="95">
        <f t="shared" si="34"/>
        <v>0</v>
      </c>
      <c r="AR42" s="95">
        <f t="shared" si="34"/>
        <v>0</v>
      </c>
      <c r="AS42" s="96">
        <f t="shared" si="35"/>
        <v>0</v>
      </c>
      <c r="AT42" s="95">
        <f t="shared" si="36"/>
        <v>0</v>
      </c>
      <c r="AU42" s="95">
        <f t="shared" si="36"/>
        <v>0</v>
      </c>
      <c r="AV42" s="95">
        <f t="shared" si="36"/>
        <v>0</v>
      </c>
      <c r="AW42" s="95">
        <f t="shared" si="37"/>
        <v>0</v>
      </c>
      <c r="AX42" s="95">
        <f t="shared" si="37"/>
        <v>0</v>
      </c>
      <c r="AY42" s="95">
        <f t="shared" si="37"/>
        <v>0</v>
      </c>
      <c r="AZ42" s="95">
        <f t="shared" si="37"/>
        <v>0</v>
      </c>
      <c r="BA42" s="95">
        <f t="shared" si="37"/>
        <v>0</v>
      </c>
      <c r="BB42" s="95">
        <f t="shared" si="37"/>
        <v>0</v>
      </c>
      <c r="BC42" s="95">
        <f t="shared" si="37"/>
        <v>0</v>
      </c>
      <c r="BD42" s="95">
        <f t="shared" si="37"/>
        <v>0</v>
      </c>
      <c r="BE42" s="95">
        <f t="shared" si="37"/>
        <v>0</v>
      </c>
      <c r="BF42" s="97">
        <f t="shared" si="38"/>
        <v>0</v>
      </c>
      <c r="BG42" s="98">
        <f t="shared" si="39"/>
        <v>0</v>
      </c>
      <c r="BH42" s="99">
        <f t="shared" si="40"/>
        <v>0</v>
      </c>
      <c r="BI42" s="100">
        <f t="shared" si="41"/>
        <v>0</v>
      </c>
      <c r="BJ42" s="248" t="e">
        <f t="shared" si="42"/>
        <v>#DIV/0!</v>
      </c>
      <c r="BK42" s="262">
        <v>3</v>
      </c>
      <c r="BL42" s="52"/>
      <c r="BM42" s="52"/>
      <c r="BN42" s="52"/>
      <c r="BO42" s="52"/>
      <c r="BP42" s="52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61"/>
      <c r="CB42" s="61"/>
    </row>
    <row r="43" spans="1:98" s="7" customFormat="1" ht="24.75" customHeight="1" x14ac:dyDescent="0.2">
      <c r="A43" s="58"/>
      <c r="B43" s="101" t="s">
        <v>72</v>
      </c>
      <c r="C43" s="38" t="s">
        <v>64</v>
      </c>
      <c r="D43" s="598"/>
      <c r="E43" s="39"/>
      <c r="F43" s="39"/>
      <c r="G43" s="39"/>
      <c r="H43" s="39"/>
      <c r="I43" s="39"/>
      <c r="J43" s="39"/>
      <c r="K43" s="39"/>
      <c r="L43" s="39"/>
      <c r="M43" s="39"/>
      <c r="N43" s="39"/>
      <c r="O43" s="39"/>
      <c r="P43" s="39"/>
      <c r="Q43" s="40">
        <f t="shared" si="31"/>
        <v>0</v>
      </c>
      <c r="R43" s="108" t="s">
        <v>55</v>
      </c>
      <c r="S43" s="109">
        <v>35000</v>
      </c>
      <c r="T43" s="109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94">
        <f t="shared" si="32"/>
        <v>0</v>
      </c>
      <c r="AG43" s="95">
        <f t="shared" si="33"/>
        <v>0</v>
      </c>
      <c r="AH43" s="95">
        <f t="shared" si="33"/>
        <v>0</v>
      </c>
      <c r="AI43" s="95">
        <f t="shared" si="33"/>
        <v>0</v>
      </c>
      <c r="AJ43" s="95">
        <f t="shared" si="34"/>
        <v>0</v>
      </c>
      <c r="AK43" s="95">
        <f t="shared" si="34"/>
        <v>0</v>
      </c>
      <c r="AL43" s="95">
        <f t="shared" si="34"/>
        <v>0</v>
      </c>
      <c r="AM43" s="95">
        <f t="shared" si="34"/>
        <v>0</v>
      </c>
      <c r="AN43" s="95">
        <f t="shared" si="34"/>
        <v>0</v>
      </c>
      <c r="AO43" s="95">
        <f t="shared" si="34"/>
        <v>0</v>
      </c>
      <c r="AP43" s="95">
        <f t="shared" si="34"/>
        <v>0</v>
      </c>
      <c r="AQ43" s="95">
        <f t="shared" si="34"/>
        <v>0</v>
      </c>
      <c r="AR43" s="95">
        <f t="shared" si="34"/>
        <v>0</v>
      </c>
      <c r="AS43" s="96">
        <f t="shared" si="35"/>
        <v>0</v>
      </c>
      <c r="AT43" s="95">
        <f t="shared" si="36"/>
        <v>0</v>
      </c>
      <c r="AU43" s="95">
        <f t="shared" si="36"/>
        <v>0</v>
      </c>
      <c r="AV43" s="95">
        <f t="shared" si="36"/>
        <v>0</v>
      </c>
      <c r="AW43" s="95">
        <f t="shared" si="37"/>
        <v>0</v>
      </c>
      <c r="AX43" s="95">
        <f t="shared" si="37"/>
        <v>0</v>
      </c>
      <c r="AY43" s="95">
        <f t="shared" si="37"/>
        <v>0</v>
      </c>
      <c r="AZ43" s="95">
        <f t="shared" si="37"/>
        <v>0</v>
      </c>
      <c r="BA43" s="95">
        <f t="shared" si="37"/>
        <v>0</v>
      </c>
      <c r="BB43" s="95">
        <f t="shared" si="37"/>
        <v>0</v>
      </c>
      <c r="BC43" s="95">
        <f t="shared" si="37"/>
        <v>0</v>
      </c>
      <c r="BD43" s="95">
        <f t="shared" si="37"/>
        <v>0</v>
      </c>
      <c r="BE43" s="95">
        <f t="shared" si="37"/>
        <v>0</v>
      </c>
      <c r="BF43" s="97">
        <f t="shared" si="38"/>
        <v>0</v>
      </c>
      <c r="BG43" s="98">
        <f t="shared" si="39"/>
        <v>0</v>
      </c>
      <c r="BH43" s="99">
        <f t="shared" si="40"/>
        <v>0</v>
      </c>
      <c r="BI43" s="100">
        <f t="shared" si="41"/>
        <v>0</v>
      </c>
      <c r="BJ43" s="248" t="e">
        <f t="shared" si="42"/>
        <v>#DIV/0!</v>
      </c>
      <c r="BK43" s="262">
        <v>4</v>
      </c>
      <c r="BL43" s="52"/>
      <c r="BM43" s="52"/>
      <c r="BN43" s="52"/>
      <c r="BO43" s="52"/>
      <c r="BP43" s="52"/>
      <c r="BQ43" s="61"/>
      <c r="BR43" s="61"/>
      <c r="BS43" s="61"/>
      <c r="BT43" s="61"/>
      <c r="BU43" s="61"/>
      <c r="BV43" s="61"/>
      <c r="BW43" s="61"/>
      <c r="BX43" s="61"/>
      <c r="BY43" s="61"/>
      <c r="BZ43" s="61"/>
      <c r="CA43" s="61"/>
      <c r="CB43" s="61"/>
    </row>
    <row r="44" spans="1:98" s="7" customFormat="1" ht="24.75" customHeight="1" x14ac:dyDescent="0.2">
      <c r="A44" s="58"/>
      <c r="B44" s="330" t="s">
        <v>446</v>
      </c>
      <c r="C44" s="38" t="s">
        <v>64</v>
      </c>
      <c r="D44" s="599"/>
      <c r="E44" s="107"/>
      <c r="F44" s="39"/>
      <c r="G44" s="39"/>
      <c r="H44" s="39"/>
      <c r="I44" s="39"/>
      <c r="J44" s="39"/>
      <c r="K44" s="39"/>
      <c r="L44" s="39"/>
      <c r="M44" s="39"/>
      <c r="N44" s="39"/>
      <c r="O44" s="39"/>
      <c r="P44" s="39"/>
      <c r="Q44" s="40">
        <f t="shared" si="31"/>
        <v>0</v>
      </c>
      <c r="R44" s="327" t="s">
        <v>437</v>
      </c>
      <c r="S44" s="331">
        <v>1000</v>
      </c>
      <c r="T44" s="109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94">
        <f t="shared" si="32"/>
        <v>0</v>
      </c>
      <c r="AG44" s="95">
        <f t="shared" si="33"/>
        <v>0</v>
      </c>
      <c r="AH44" s="95">
        <f t="shared" si="33"/>
        <v>0</v>
      </c>
      <c r="AI44" s="95">
        <f t="shared" si="33"/>
        <v>0</v>
      </c>
      <c r="AJ44" s="95">
        <f t="shared" si="34"/>
        <v>0</v>
      </c>
      <c r="AK44" s="95">
        <f t="shared" si="34"/>
        <v>0</v>
      </c>
      <c r="AL44" s="95">
        <f t="shared" si="34"/>
        <v>0</v>
      </c>
      <c r="AM44" s="95">
        <f t="shared" si="34"/>
        <v>0</v>
      </c>
      <c r="AN44" s="95">
        <f t="shared" si="34"/>
        <v>0</v>
      </c>
      <c r="AO44" s="95">
        <f t="shared" si="34"/>
        <v>0</v>
      </c>
      <c r="AP44" s="95">
        <f t="shared" si="34"/>
        <v>0</v>
      </c>
      <c r="AQ44" s="95">
        <f t="shared" si="34"/>
        <v>0</v>
      </c>
      <c r="AR44" s="95">
        <f t="shared" si="34"/>
        <v>0</v>
      </c>
      <c r="AS44" s="96">
        <f t="shared" si="35"/>
        <v>0</v>
      </c>
      <c r="AT44" s="95">
        <f t="shared" si="36"/>
        <v>0</v>
      </c>
      <c r="AU44" s="95">
        <f t="shared" si="36"/>
        <v>0</v>
      </c>
      <c r="AV44" s="95">
        <f t="shared" si="36"/>
        <v>0</v>
      </c>
      <c r="AW44" s="95">
        <f t="shared" si="37"/>
        <v>0</v>
      </c>
      <c r="AX44" s="95">
        <f t="shared" si="37"/>
        <v>0</v>
      </c>
      <c r="AY44" s="95">
        <f t="shared" si="37"/>
        <v>0</v>
      </c>
      <c r="AZ44" s="95">
        <f t="shared" si="37"/>
        <v>0</v>
      </c>
      <c r="BA44" s="95">
        <f t="shared" si="37"/>
        <v>0</v>
      </c>
      <c r="BB44" s="95">
        <f t="shared" si="37"/>
        <v>0</v>
      </c>
      <c r="BC44" s="95">
        <f t="shared" si="37"/>
        <v>0</v>
      </c>
      <c r="BD44" s="95">
        <f t="shared" si="37"/>
        <v>0</v>
      </c>
      <c r="BE44" s="95">
        <f t="shared" si="37"/>
        <v>0</v>
      </c>
      <c r="BF44" s="97">
        <f t="shared" si="38"/>
        <v>0</v>
      </c>
      <c r="BG44" s="98">
        <f t="shared" si="39"/>
        <v>0</v>
      </c>
      <c r="BH44" s="99">
        <f t="shared" si="40"/>
        <v>0</v>
      </c>
      <c r="BI44" s="100">
        <f t="shared" ref="BI44:BI47" si="43">BH44-AS44-BF44</f>
        <v>0</v>
      </c>
      <c r="BJ44" s="248" t="e">
        <f t="shared" si="42"/>
        <v>#DIV/0!</v>
      </c>
      <c r="BK44" s="262">
        <v>5</v>
      </c>
      <c r="BL44" s="110"/>
      <c r="BM44" s="60"/>
      <c r="BN44" s="60"/>
      <c r="BO44" s="61"/>
      <c r="BP44" s="61"/>
      <c r="BQ44" s="61"/>
      <c r="BR44" s="61"/>
      <c r="BS44" s="61"/>
      <c r="BT44" s="61"/>
      <c r="BU44" s="61"/>
      <c r="BV44" s="61"/>
      <c r="BW44" s="61"/>
      <c r="BX44" s="61"/>
      <c r="BY44" s="61"/>
      <c r="BZ44" s="61"/>
      <c r="CA44" s="61"/>
      <c r="CB44" s="61"/>
    </row>
    <row r="45" spans="1:98" s="7" customFormat="1" ht="24.75" customHeight="1" x14ac:dyDescent="0.2">
      <c r="A45" s="58"/>
      <c r="B45" s="330" t="s">
        <v>447</v>
      </c>
      <c r="C45" s="38" t="s">
        <v>64</v>
      </c>
      <c r="D45" s="599"/>
      <c r="E45" s="107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40">
        <f t="shared" si="31"/>
        <v>0</v>
      </c>
      <c r="R45" s="327" t="s">
        <v>450</v>
      </c>
      <c r="S45" s="331">
        <v>1000</v>
      </c>
      <c r="T45" s="109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94">
        <f t="shared" si="32"/>
        <v>0</v>
      </c>
      <c r="AG45" s="95">
        <f t="shared" si="33"/>
        <v>0</v>
      </c>
      <c r="AH45" s="95">
        <f t="shared" si="33"/>
        <v>0</v>
      </c>
      <c r="AI45" s="95">
        <f t="shared" si="33"/>
        <v>0</v>
      </c>
      <c r="AJ45" s="95">
        <f t="shared" si="34"/>
        <v>0</v>
      </c>
      <c r="AK45" s="95">
        <f t="shared" si="34"/>
        <v>0</v>
      </c>
      <c r="AL45" s="95">
        <f t="shared" si="34"/>
        <v>0</v>
      </c>
      <c r="AM45" s="95">
        <f t="shared" si="34"/>
        <v>0</v>
      </c>
      <c r="AN45" s="95">
        <f t="shared" si="34"/>
        <v>0</v>
      </c>
      <c r="AO45" s="95">
        <f t="shared" si="34"/>
        <v>0</v>
      </c>
      <c r="AP45" s="95">
        <f t="shared" si="34"/>
        <v>0</v>
      </c>
      <c r="AQ45" s="95">
        <f t="shared" si="34"/>
        <v>0</v>
      </c>
      <c r="AR45" s="95">
        <f t="shared" si="34"/>
        <v>0</v>
      </c>
      <c r="AS45" s="96">
        <f t="shared" si="35"/>
        <v>0</v>
      </c>
      <c r="AT45" s="95">
        <f t="shared" si="36"/>
        <v>0</v>
      </c>
      <c r="AU45" s="95">
        <f t="shared" si="36"/>
        <v>0</v>
      </c>
      <c r="AV45" s="95">
        <f t="shared" si="36"/>
        <v>0</v>
      </c>
      <c r="AW45" s="95">
        <f t="shared" si="37"/>
        <v>0</v>
      </c>
      <c r="AX45" s="95">
        <f t="shared" si="37"/>
        <v>0</v>
      </c>
      <c r="AY45" s="95">
        <f t="shared" si="37"/>
        <v>0</v>
      </c>
      <c r="AZ45" s="95">
        <f t="shared" si="37"/>
        <v>0</v>
      </c>
      <c r="BA45" s="95">
        <f t="shared" si="37"/>
        <v>0</v>
      </c>
      <c r="BB45" s="95">
        <f t="shared" si="37"/>
        <v>0</v>
      </c>
      <c r="BC45" s="95">
        <f t="shared" si="37"/>
        <v>0</v>
      </c>
      <c r="BD45" s="95">
        <f t="shared" si="37"/>
        <v>0</v>
      </c>
      <c r="BE45" s="95">
        <f t="shared" si="37"/>
        <v>0</v>
      </c>
      <c r="BF45" s="97">
        <f t="shared" si="38"/>
        <v>0</v>
      </c>
      <c r="BG45" s="98">
        <f t="shared" si="39"/>
        <v>0</v>
      </c>
      <c r="BH45" s="99">
        <f t="shared" si="40"/>
        <v>0</v>
      </c>
      <c r="BI45" s="100">
        <f t="shared" si="43"/>
        <v>0</v>
      </c>
      <c r="BJ45" s="248" t="e">
        <f t="shared" si="42"/>
        <v>#DIV/0!</v>
      </c>
      <c r="BK45" s="262">
        <v>6</v>
      </c>
      <c r="BL45" s="110"/>
      <c r="BM45" s="60"/>
      <c r="BN45" s="60"/>
      <c r="BO45" s="61"/>
      <c r="BP45" s="61"/>
      <c r="BQ45" s="61"/>
      <c r="BR45" s="61"/>
      <c r="BS45" s="61"/>
      <c r="BT45" s="61"/>
      <c r="BU45" s="61"/>
      <c r="BV45" s="61"/>
      <c r="BW45" s="61"/>
      <c r="BX45" s="61"/>
      <c r="BY45" s="61"/>
      <c r="BZ45" s="61"/>
      <c r="CA45" s="61"/>
      <c r="CB45" s="61"/>
    </row>
    <row r="46" spans="1:98" s="7" customFormat="1" ht="24.75" customHeight="1" x14ac:dyDescent="0.2">
      <c r="A46" s="58"/>
      <c r="B46" s="330" t="s">
        <v>448</v>
      </c>
      <c r="C46" s="38" t="s">
        <v>64</v>
      </c>
      <c r="D46" s="599"/>
      <c r="E46" s="107"/>
      <c r="F46" s="39"/>
      <c r="G46" s="39"/>
      <c r="H46" s="39"/>
      <c r="I46" s="39"/>
      <c r="J46" s="39"/>
      <c r="K46" s="39"/>
      <c r="L46" s="39"/>
      <c r="M46" s="39"/>
      <c r="N46" s="39"/>
      <c r="O46" s="39"/>
      <c r="P46" s="39"/>
      <c r="Q46" s="40">
        <f t="shared" si="31"/>
        <v>0</v>
      </c>
      <c r="R46" s="327" t="s">
        <v>451</v>
      </c>
      <c r="S46" s="331">
        <v>1000</v>
      </c>
      <c r="T46" s="109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94">
        <f t="shared" si="32"/>
        <v>0</v>
      </c>
      <c r="AG46" s="95">
        <f t="shared" si="33"/>
        <v>0</v>
      </c>
      <c r="AH46" s="95">
        <f t="shared" si="33"/>
        <v>0</v>
      </c>
      <c r="AI46" s="95">
        <f t="shared" si="33"/>
        <v>0</v>
      </c>
      <c r="AJ46" s="95">
        <f t="shared" si="34"/>
        <v>0</v>
      </c>
      <c r="AK46" s="95">
        <f t="shared" si="34"/>
        <v>0</v>
      </c>
      <c r="AL46" s="95">
        <f t="shared" si="34"/>
        <v>0</v>
      </c>
      <c r="AM46" s="95">
        <f t="shared" si="34"/>
        <v>0</v>
      </c>
      <c r="AN46" s="95">
        <f t="shared" si="34"/>
        <v>0</v>
      </c>
      <c r="AO46" s="95">
        <f t="shared" si="34"/>
        <v>0</v>
      </c>
      <c r="AP46" s="95">
        <f t="shared" si="34"/>
        <v>0</v>
      </c>
      <c r="AQ46" s="95">
        <f t="shared" si="34"/>
        <v>0</v>
      </c>
      <c r="AR46" s="95">
        <f t="shared" si="34"/>
        <v>0</v>
      </c>
      <c r="AS46" s="96">
        <f t="shared" si="35"/>
        <v>0</v>
      </c>
      <c r="AT46" s="95">
        <f t="shared" si="36"/>
        <v>0</v>
      </c>
      <c r="AU46" s="95">
        <f t="shared" si="36"/>
        <v>0</v>
      </c>
      <c r="AV46" s="95">
        <f t="shared" si="36"/>
        <v>0</v>
      </c>
      <c r="AW46" s="95">
        <f t="shared" si="37"/>
        <v>0</v>
      </c>
      <c r="AX46" s="95">
        <f t="shared" si="37"/>
        <v>0</v>
      </c>
      <c r="AY46" s="95">
        <f t="shared" si="37"/>
        <v>0</v>
      </c>
      <c r="AZ46" s="95">
        <f t="shared" si="37"/>
        <v>0</v>
      </c>
      <c r="BA46" s="95">
        <f t="shared" si="37"/>
        <v>0</v>
      </c>
      <c r="BB46" s="95">
        <f t="shared" si="37"/>
        <v>0</v>
      </c>
      <c r="BC46" s="95">
        <f t="shared" si="37"/>
        <v>0</v>
      </c>
      <c r="BD46" s="95">
        <f t="shared" si="37"/>
        <v>0</v>
      </c>
      <c r="BE46" s="95">
        <f t="shared" si="37"/>
        <v>0</v>
      </c>
      <c r="BF46" s="97">
        <f t="shared" si="38"/>
        <v>0</v>
      </c>
      <c r="BG46" s="98">
        <f t="shared" si="39"/>
        <v>0</v>
      </c>
      <c r="BH46" s="99">
        <f t="shared" si="40"/>
        <v>0</v>
      </c>
      <c r="BI46" s="100">
        <f t="shared" si="43"/>
        <v>0</v>
      </c>
      <c r="BJ46" s="248" t="e">
        <f t="shared" si="42"/>
        <v>#DIV/0!</v>
      </c>
      <c r="BK46" s="262">
        <v>7</v>
      </c>
      <c r="BL46" s="110"/>
      <c r="BM46" s="60"/>
      <c r="BN46" s="60"/>
      <c r="BO46" s="61"/>
      <c r="BP46" s="61"/>
      <c r="BQ46" s="61"/>
      <c r="BR46" s="61"/>
      <c r="BS46" s="61"/>
      <c r="BT46" s="61"/>
      <c r="BU46" s="61"/>
      <c r="BV46" s="61"/>
      <c r="BW46" s="61"/>
      <c r="BX46" s="61"/>
      <c r="BY46" s="61"/>
      <c r="BZ46" s="61"/>
      <c r="CA46" s="61"/>
      <c r="CB46" s="61"/>
    </row>
    <row r="47" spans="1:98" s="7" customFormat="1" ht="24.75" customHeight="1" thickBot="1" x14ac:dyDescent="0.25">
      <c r="A47" s="58"/>
      <c r="B47" s="330" t="s">
        <v>449</v>
      </c>
      <c r="C47" s="38" t="s">
        <v>64</v>
      </c>
      <c r="D47" s="598"/>
      <c r="E47" s="107"/>
      <c r="F47" s="39"/>
      <c r="G47" s="39"/>
      <c r="H47" s="39"/>
      <c r="I47" s="39"/>
      <c r="J47" s="39"/>
      <c r="K47" s="39"/>
      <c r="L47" s="39"/>
      <c r="M47" s="39"/>
      <c r="N47" s="39"/>
      <c r="O47" s="39"/>
      <c r="P47" s="39"/>
      <c r="Q47" s="40">
        <f t="shared" si="31"/>
        <v>0</v>
      </c>
      <c r="R47" s="327" t="s">
        <v>124</v>
      </c>
      <c r="S47" s="331">
        <v>100000</v>
      </c>
      <c r="T47" s="109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94">
        <f t="shared" si="32"/>
        <v>0</v>
      </c>
      <c r="AG47" s="95">
        <f t="shared" si="33"/>
        <v>0</v>
      </c>
      <c r="AH47" s="95">
        <f t="shared" si="33"/>
        <v>0</v>
      </c>
      <c r="AI47" s="95">
        <f t="shared" si="33"/>
        <v>0</v>
      </c>
      <c r="AJ47" s="95">
        <f t="shared" si="34"/>
        <v>0</v>
      </c>
      <c r="AK47" s="95">
        <f t="shared" si="34"/>
        <v>0</v>
      </c>
      <c r="AL47" s="95">
        <f t="shared" si="34"/>
        <v>0</v>
      </c>
      <c r="AM47" s="95">
        <f t="shared" si="34"/>
        <v>0</v>
      </c>
      <c r="AN47" s="95">
        <f t="shared" si="34"/>
        <v>0</v>
      </c>
      <c r="AO47" s="95">
        <f t="shared" si="34"/>
        <v>0</v>
      </c>
      <c r="AP47" s="95">
        <f t="shared" si="34"/>
        <v>0</v>
      </c>
      <c r="AQ47" s="95">
        <f t="shared" si="34"/>
        <v>0</v>
      </c>
      <c r="AR47" s="95">
        <f t="shared" si="34"/>
        <v>0</v>
      </c>
      <c r="AS47" s="96">
        <f t="shared" si="35"/>
        <v>0</v>
      </c>
      <c r="AT47" s="95">
        <f t="shared" si="36"/>
        <v>0</v>
      </c>
      <c r="AU47" s="95">
        <f t="shared" si="36"/>
        <v>0</v>
      </c>
      <c r="AV47" s="95">
        <f t="shared" si="36"/>
        <v>0</v>
      </c>
      <c r="AW47" s="95">
        <f t="shared" si="37"/>
        <v>0</v>
      </c>
      <c r="AX47" s="95">
        <f t="shared" si="37"/>
        <v>0</v>
      </c>
      <c r="AY47" s="95">
        <f t="shared" si="37"/>
        <v>0</v>
      </c>
      <c r="AZ47" s="95">
        <f t="shared" si="37"/>
        <v>0</v>
      </c>
      <c r="BA47" s="95">
        <f t="shared" si="37"/>
        <v>0</v>
      </c>
      <c r="BB47" s="95">
        <f t="shared" si="37"/>
        <v>0</v>
      </c>
      <c r="BC47" s="95">
        <f t="shared" si="37"/>
        <v>0</v>
      </c>
      <c r="BD47" s="95">
        <f t="shared" si="37"/>
        <v>0</v>
      </c>
      <c r="BE47" s="95">
        <f t="shared" si="37"/>
        <v>0</v>
      </c>
      <c r="BF47" s="97">
        <f t="shared" si="38"/>
        <v>0</v>
      </c>
      <c r="BG47" s="98">
        <f t="shared" si="39"/>
        <v>0</v>
      </c>
      <c r="BH47" s="99">
        <f t="shared" si="40"/>
        <v>0</v>
      </c>
      <c r="BI47" s="100">
        <f t="shared" si="43"/>
        <v>0</v>
      </c>
      <c r="BJ47" s="248" t="e">
        <f t="shared" si="42"/>
        <v>#DIV/0!</v>
      </c>
      <c r="BK47" s="262">
        <v>8</v>
      </c>
      <c r="BL47" s="110"/>
      <c r="BM47" s="60"/>
      <c r="BN47" s="60"/>
      <c r="BO47" s="61"/>
      <c r="BP47" s="61"/>
      <c r="BQ47" s="61"/>
      <c r="BR47" s="61"/>
      <c r="BS47" s="61"/>
      <c r="BT47" s="61"/>
      <c r="BU47" s="61"/>
      <c r="BV47" s="61"/>
      <c r="BW47" s="61"/>
      <c r="BX47" s="61"/>
      <c r="BY47" s="61"/>
      <c r="BZ47" s="61"/>
      <c r="CA47" s="61"/>
      <c r="CB47" s="61"/>
    </row>
    <row r="48" spans="1:98" s="54" customFormat="1" ht="24.75" customHeight="1" thickBot="1" x14ac:dyDescent="0.25">
      <c r="A48" s="62"/>
      <c r="B48" s="63" t="s">
        <v>15</v>
      </c>
      <c r="C48" s="63"/>
      <c r="D48" s="64"/>
      <c r="E48" s="65"/>
      <c r="F48" s="65"/>
      <c r="G48" s="65"/>
      <c r="H48" s="65"/>
      <c r="I48" s="65"/>
      <c r="J48" s="65"/>
      <c r="K48" s="65"/>
      <c r="L48" s="65"/>
      <c r="M48" s="65"/>
      <c r="N48" s="65"/>
      <c r="O48" s="65"/>
      <c r="P48" s="65"/>
      <c r="Q48" s="66"/>
      <c r="R48" s="102"/>
      <c r="S48" s="64"/>
      <c r="T48" s="67"/>
      <c r="U48" s="67"/>
      <c r="V48" s="67"/>
      <c r="W48" s="67"/>
      <c r="X48" s="67"/>
      <c r="Y48" s="67"/>
      <c r="Z48" s="67"/>
      <c r="AA48" s="67"/>
      <c r="AB48" s="67"/>
      <c r="AC48" s="67"/>
      <c r="AD48" s="67"/>
      <c r="AE48" s="67"/>
      <c r="AF48" s="103">
        <f t="shared" ref="AF48:BF48" si="44">SUM(AF40:AF47)</f>
        <v>0</v>
      </c>
      <c r="AG48" s="103">
        <f t="shared" si="44"/>
        <v>0</v>
      </c>
      <c r="AH48" s="103">
        <f t="shared" si="44"/>
        <v>0</v>
      </c>
      <c r="AI48" s="103">
        <f t="shared" si="44"/>
        <v>0</v>
      </c>
      <c r="AJ48" s="103">
        <f t="shared" ref="AJ48:AR48" si="45">SUM(AJ40:AJ47)</f>
        <v>0</v>
      </c>
      <c r="AK48" s="103">
        <f t="shared" si="45"/>
        <v>0</v>
      </c>
      <c r="AL48" s="103">
        <f t="shared" si="45"/>
        <v>0</v>
      </c>
      <c r="AM48" s="103">
        <f t="shared" si="45"/>
        <v>0</v>
      </c>
      <c r="AN48" s="103">
        <f t="shared" si="45"/>
        <v>0</v>
      </c>
      <c r="AO48" s="103">
        <f t="shared" si="45"/>
        <v>0</v>
      </c>
      <c r="AP48" s="103">
        <f t="shared" si="45"/>
        <v>0</v>
      </c>
      <c r="AQ48" s="103">
        <f t="shared" si="45"/>
        <v>0</v>
      </c>
      <c r="AR48" s="103">
        <f t="shared" si="45"/>
        <v>0</v>
      </c>
      <c r="AS48" s="103">
        <f t="shared" si="44"/>
        <v>0</v>
      </c>
      <c r="AT48" s="103">
        <f t="shared" si="44"/>
        <v>0</v>
      </c>
      <c r="AU48" s="103">
        <f t="shared" si="44"/>
        <v>0</v>
      </c>
      <c r="AV48" s="103">
        <f t="shared" si="44"/>
        <v>0</v>
      </c>
      <c r="AW48" s="103">
        <f t="shared" ref="AW48:BE48" si="46">SUM(AW40:AW47)</f>
        <v>0</v>
      </c>
      <c r="AX48" s="103">
        <f t="shared" si="46"/>
        <v>0</v>
      </c>
      <c r="AY48" s="103">
        <f t="shared" si="46"/>
        <v>0</v>
      </c>
      <c r="AZ48" s="103">
        <f t="shared" si="46"/>
        <v>0</v>
      </c>
      <c r="BA48" s="103">
        <f t="shared" si="46"/>
        <v>0</v>
      </c>
      <c r="BB48" s="103">
        <f t="shared" si="46"/>
        <v>0</v>
      </c>
      <c r="BC48" s="103">
        <f t="shared" si="46"/>
        <v>0</v>
      </c>
      <c r="BD48" s="103">
        <f t="shared" si="46"/>
        <v>0</v>
      </c>
      <c r="BE48" s="103">
        <f t="shared" si="46"/>
        <v>0</v>
      </c>
      <c r="BF48" s="103">
        <f t="shared" si="44"/>
        <v>0</v>
      </c>
      <c r="BG48" s="104">
        <f t="shared" si="39"/>
        <v>0</v>
      </c>
      <c r="BH48" s="103">
        <f>SUM(BH40:BH47)</f>
        <v>0</v>
      </c>
      <c r="BI48" s="103">
        <f>SUM(BI40:BI47)</f>
        <v>0</v>
      </c>
      <c r="BJ48" s="249"/>
      <c r="BK48" s="259"/>
      <c r="BL48" s="69"/>
      <c r="BM48" s="69"/>
      <c r="BN48" s="69"/>
      <c r="BO48" s="69"/>
      <c r="BP48" s="69"/>
      <c r="BQ48" s="69"/>
      <c r="BR48" s="69"/>
      <c r="BS48" s="69"/>
      <c r="BT48" s="69"/>
      <c r="BU48" s="69"/>
      <c r="BV48" s="69"/>
      <c r="BW48" s="69"/>
      <c r="BX48" s="69"/>
      <c r="BY48" s="69"/>
      <c r="BZ48" s="69"/>
      <c r="CA48" s="69"/>
      <c r="CB48" s="69"/>
    </row>
    <row r="49" spans="1:98" s="29" customFormat="1" ht="24.75" customHeight="1" x14ac:dyDescent="0.2">
      <c r="A49" s="70"/>
      <c r="D49" s="70"/>
      <c r="E49" s="70"/>
      <c r="F49" s="70"/>
      <c r="G49" s="70"/>
      <c r="H49" s="70"/>
      <c r="I49" s="70"/>
      <c r="J49" s="70"/>
      <c r="K49" s="70"/>
      <c r="L49" s="70"/>
      <c r="M49" s="70"/>
      <c r="N49" s="70"/>
      <c r="O49" s="70"/>
      <c r="P49" s="70"/>
      <c r="Q49" s="70"/>
      <c r="R49" s="70"/>
      <c r="AE49" s="57"/>
      <c r="AS49" s="71"/>
      <c r="BF49" s="72">
        <f>SUM(AS48+BF48)</f>
        <v>0</v>
      </c>
      <c r="BG49" s="73">
        <f>AF48-AS48-BF48</f>
        <v>0</v>
      </c>
      <c r="BH49" s="74">
        <f>SUM(BI48+AS48+BF48)</f>
        <v>0</v>
      </c>
      <c r="BI49" s="75">
        <f>SUM(BG48)</f>
        <v>0</v>
      </c>
      <c r="BJ49" s="250" t="s">
        <v>78</v>
      </c>
      <c r="BK49" s="260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</row>
    <row r="50" spans="1:98" s="29" customFormat="1" ht="24.75" customHeight="1" x14ac:dyDescent="0.2">
      <c r="A50" s="70"/>
      <c r="D50" s="70"/>
      <c r="E50" s="70"/>
      <c r="F50" s="70"/>
      <c r="G50" s="70"/>
      <c r="H50" s="70"/>
      <c r="I50" s="70"/>
      <c r="J50" s="70"/>
      <c r="K50" s="70"/>
      <c r="L50" s="70"/>
      <c r="M50" s="70"/>
      <c r="N50" s="70"/>
      <c r="O50" s="70"/>
      <c r="P50" s="70"/>
      <c r="Q50" s="70"/>
      <c r="R50" s="70"/>
      <c r="AE50" s="57"/>
      <c r="AS50" s="57"/>
      <c r="AT50" s="613">
        <f>SUM(AG48+AT48)</f>
        <v>0</v>
      </c>
      <c r="AU50" s="613">
        <f t="shared" ref="AU50:BE50" si="47">SUM(AH48+AU48)</f>
        <v>0</v>
      </c>
      <c r="AV50" s="613">
        <f t="shared" si="47"/>
        <v>0</v>
      </c>
      <c r="AW50" s="613">
        <f t="shared" si="47"/>
        <v>0</v>
      </c>
      <c r="AX50" s="613">
        <f t="shared" si="47"/>
        <v>0</v>
      </c>
      <c r="AY50" s="613">
        <f t="shared" si="47"/>
        <v>0</v>
      </c>
      <c r="AZ50" s="613">
        <f t="shared" si="47"/>
        <v>0</v>
      </c>
      <c r="BA50" s="613">
        <f t="shared" si="47"/>
        <v>0</v>
      </c>
      <c r="BB50" s="613">
        <f t="shared" si="47"/>
        <v>0</v>
      </c>
      <c r="BC50" s="613">
        <f t="shared" si="47"/>
        <v>0</v>
      </c>
      <c r="BD50" s="613">
        <f t="shared" si="47"/>
        <v>0</v>
      </c>
      <c r="BE50" s="613">
        <f t="shared" si="47"/>
        <v>0</v>
      </c>
      <c r="BF50" s="613">
        <f>SUM(AT50:BE50)</f>
        <v>0</v>
      </c>
      <c r="BG50" s="57"/>
      <c r="BH50" s="76"/>
      <c r="BI50" s="77">
        <f>SUM(BI48-BI49)</f>
        <v>0</v>
      </c>
      <c r="BJ50" s="250" t="s">
        <v>77</v>
      </c>
      <c r="BK50" s="260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</row>
    <row r="51" spans="1:98" s="29" customFormat="1" ht="16.5" customHeight="1" x14ac:dyDescent="0.2">
      <c r="A51" s="1015" t="s">
        <v>43</v>
      </c>
      <c r="B51" s="1016"/>
      <c r="C51" s="171" t="s">
        <v>452</v>
      </c>
      <c r="D51" s="32"/>
      <c r="E51" s="32"/>
      <c r="F51" s="32"/>
      <c r="G51" s="32"/>
      <c r="H51" s="32"/>
      <c r="I51" s="32"/>
      <c r="J51" s="32"/>
      <c r="K51" s="32"/>
      <c r="L51" s="32"/>
      <c r="M51" s="32"/>
      <c r="N51" s="32"/>
      <c r="O51" s="32"/>
      <c r="P51" s="32"/>
      <c r="Q51" s="32"/>
      <c r="R51" s="32"/>
      <c r="S51" s="32"/>
      <c r="T51" s="174"/>
      <c r="U51" s="174"/>
      <c r="V51" s="174"/>
      <c r="W51" s="174"/>
      <c r="X51" s="174"/>
      <c r="Y51" s="174"/>
      <c r="Z51" s="174"/>
      <c r="AA51" s="174"/>
      <c r="AB51" s="174"/>
      <c r="AC51" s="174"/>
      <c r="AD51" s="174"/>
      <c r="AE51" s="175"/>
      <c r="AF51" s="32"/>
      <c r="AG51" s="174"/>
      <c r="AH51" s="174"/>
      <c r="AI51" s="174"/>
      <c r="AJ51" s="174"/>
      <c r="AK51" s="174"/>
      <c r="AL51" s="174"/>
      <c r="AM51" s="174"/>
      <c r="AN51" s="174"/>
      <c r="AO51" s="174"/>
      <c r="AP51" s="174"/>
      <c r="AQ51" s="174"/>
      <c r="AR51" s="174"/>
      <c r="AS51" s="176"/>
      <c r="AT51" s="174"/>
      <c r="AU51" s="174"/>
      <c r="AV51" s="174"/>
      <c r="AW51" s="174"/>
      <c r="AX51" s="174"/>
      <c r="AY51" s="174"/>
      <c r="AZ51" s="174"/>
      <c r="BA51" s="174"/>
      <c r="BB51" s="174"/>
      <c r="BC51" s="174"/>
      <c r="BD51" s="174"/>
      <c r="BE51" s="174"/>
      <c r="BF51" s="176"/>
      <c r="BG51" s="176"/>
      <c r="BH51" s="173"/>
      <c r="BI51" s="177"/>
      <c r="BJ51" s="32"/>
      <c r="BK51" s="255"/>
      <c r="BL51" s="174"/>
      <c r="BM51" s="174"/>
      <c r="BN51" s="174"/>
      <c r="BO51" s="174"/>
      <c r="BP51" s="175"/>
      <c r="BQ51" s="174"/>
      <c r="BR51" s="174"/>
      <c r="BS51" s="174"/>
      <c r="BT51" s="174"/>
      <c r="BU51" s="174"/>
      <c r="BV51" s="176"/>
      <c r="BW51" s="176"/>
      <c r="BX51" s="176"/>
      <c r="BY51" s="173"/>
      <c r="BZ51" s="177"/>
      <c r="CA51" s="176"/>
      <c r="CB51" s="176"/>
      <c r="CC51" s="33"/>
      <c r="CD51" s="33"/>
      <c r="CE51" s="33"/>
      <c r="CF51" s="33"/>
      <c r="CG51" s="33"/>
      <c r="CH51" s="178"/>
      <c r="CI51" s="33"/>
      <c r="CJ51" s="33"/>
      <c r="CK51" s="33"/>
      <c r="CL51" s="33"/>
      <c r="CM51" s="33"/>
      <c r="CN51" s="33"/>
      <c r="CO51" s="33"/>
      <c r="CP51" s="33"/>
      <c r="CQ51" s="33"/>
      <c r="CR51" s="33"/>
      <c r="CS51" s="33"/>
      <c r="CT51" s="33"/>
    </row>
    <row r="52" spans="1:98" s="29" customFormat="1" ht="16.5" customHeight="1" x14ac:dyDescent="0.2">
      <c r="A52" s="1017" t="s">
        <v>44</v>
      </c>
      <c r="B52" s="1018"/>
      <c r="C52" s="180" t="s">
        <v>11</v>
      </c>
      <c r="D52" s="181"/>
      <c r="E52" s="181"/>
      <c r="F52" s="181"/>
      <c r="G52" s="181"/>
      <c r="H52" s="181"/>
      <c r="I52" s="181"/>
      <c r="J52" s="181"/>
      <c r="K52" s="181"/>
      <c r="L52" s="181"/>
      <c r="M52" s="181"/>
      <c r="N52" s="181"/>
      <c r="O52" s="181"/>
      <c r="P52" s="181"/>
      <c r="Q52" s="181"/>
      <c r="R52" s="181"/>
      <c r="S52" s="181"/>
      <c r="T52" s="182"/>
      <c r="U52" s="182"/>
      <c r="V52" s="182"/>
      <c r="W52" s="182"/>
      <c r="X52" s="182"/>
      <c r="Y52" s="182"/>
      <c r="Z52" s="182"/>
      <c r="AA52" s="182"/>
      <c r="AB52" s="182"/>
      <c r="AC52" s="182"/>
      <c r="AD52" s="182"/>
      <c r="AE52" s="183"/>
      <c r="AF52" s="181"/>
      <c r="AG52" s="182"/>
      <c r="AH52" s="182"/>
      <c r="AI52" s="182"/>
      <c r="AJ52" s="182"/>
      <c r="AK52" s="182"/>
      <c r="AL52" s="182"/>
      <c r="AM52" s="182"/>
      <c r="AN52" s="182"/>
      <c r="AO52" s="182"/>
      <c r="AP52" s="182"/>
      <c r="AQ52" s="182"/>
      <c r="AR52" s="182"/>
      <c r="AS52" s="183"/>
      <c r="AT52" s="182"/>
      <c r="AU52" s="182"/>
      <c r="AV52" s="182"/>
      <c r="AW52" s="182"/>
      <c r="AX52" s="182"/>
      <c r="AY52" s="182"/>
      <c r="AZ52" s="182"/>
      <c r="BA52" s="182"/>
      <c r="BB52" s="182"/>
      <c r="BC52" s="182"/>
      <c r="BD52" s="182"/>
      <c r="BE52" s="182"/>
      <c r="BF52" s="183"/>
      <c r="BG52" s="183"/>
      <c r="BH52" s="179"/>
      <c r="BI52" s="184"/>
      <c r="BJ52" s="32"/>
      <c r="BK52" s="255"/>
      <c r="BL52" s="32"/>
      <c r="BM52" s="32"/>
      <c r="BN52" s="32"/>
      <c r="BO52" s="32"/>
      <c r="BP52" s="32"/>
      <c r="BQ52" s="32"/>
      <c r="BR52" s="32"/>
      <c r="BS52" s="32"/>
      <c r="BT52" s="32"/>
      <c r="BU52" s="32"/>
      <c r="BV52" s="32"/>
      <c r="BW52" s="32"/>
      <c r="BX52" s="32"/>
      <c r="BY52" s="32"/>
      <c r="BZ52" s="32"/>
      <c r="CA52" s="176"/>
      <c r="CB52" s="176"/>
      <c r="CC52" s="33">
        <v>1100000</v>
      </c>
      <c r="CD52" s="33"/>
      <c r="CE52" s="33"/>
      <c r="CF52" s="33"/>
      <c r="CG52" s="33"/>
      <c r="CH52" s="178"/>
      <c r="CI52" s="33"/>
      <c r="CJ52" s="33"/>
      <c r="CK52" s="33"/>
      <c r="CL52" s="33"/>
      <c r="CM52" s="33"/>
      <c r="CN52" s="33"/>
      <c r="CO52" s="33"/>
      <c r="CP52" s="33"/>
      <c r="CQ52" s="33"/>
      <c r="CR52" s="33"/>
      <c r="CS52" s="33"/>
      <c r="CT52" s="33"/>
    </row>
    <row r="53" spans="1:98" s="8" customFormat="1" ht="48.75" customHeight="1" x14ac:dyDescent="0.2">
      <c r="A53" s="1019" t="s">
        <v>45</v>
      </c>
      <c r="B53" s="1022" t="s">
        <v>46</v>
      </c>
      <c r="C53" s="1022" t="s">
        <v>62</v>
      </c>
      <c r="D53" s="1025" t="s">
        <v>47</v>
      </c>
      <c r="E53" s="1025"/>
      <c r="F53" s="1025"/>
      <c r="G53" s="1025"/>
      <c r="H53" s="1025"/>
      <c r="I53" s="1025"/>
      <c r="J53" s="1025"/>
      <c r="K53" s="1025"/>
      <c r="L53" s="1025"/>
      <c r="M53" s="1025"/>
      <c r="N53" s="1025"/>
      <c r="O53" s="1025"/>
      <c r="P53" s="1025"/>
      <c r="Q53" s="1025"/>
      <c r="R53" s="1022" t="s">
        <v>59</v>
      </c>
      <c r="S53" s="1036" t="s">
        <v>56</v>
      </c>
      <c r="T53" s="1037"/>
      <c r="U53" s="1037"/>
      <c r="V53" s="1037"/>
      <c r="W53" s="1037"/>
      <c r="X53" s="1037"/>
      <c r="Y53" s="1037"/>
      <c r="Z53" s="1037"/>
      <c r="AA53" s="1037"/>
      <c r="AB53" s="1037"/>
      <c r="AC53" s="1037"/>
      <c r="AD53" s="1037"/>
      <c r="AE53" s="1038"/>
      <c r="AF53" s="1039" t="s">
        <v>38</v>
      </c>
      <c r="AG53" s="1039"/>
      <c r="AH53" s="1039"/>
      <c r="AI53" s="1039"/>
      <c r="AJ53" s="1039"/>
      <c r="AK53" s="1039"/>
      <c r="AL53" s="1039"/>
      <c r="AM53" s="1039"/>
      <c r="AN53" s="1039"/>
      <c r="AO53" s="1039"/>
      <c r="AP53" s="1039"/>
      <c r="AQ53" s="1039"/>
      <c r="AR53" s="1039"/>
      <c r="AS53" s="1039"/>
      <c r="AT53" s="1040" t="s">
        <v>82</v>
      </c>
      <c r="AU53" s="1041"/>
      <c r="AV53" s="1041"/>
      <c r="AW53" s="1041"/>
      <c r="AX53" s="1041"/>
      <c r="AY53" s="1041"/>
      <c r="AZ53" s="1041"/>
      <c r="BA53" s="1041"/>
      <c r="BB53" s="1041"/>
      <c r="BC53" s="1041"/>
      <c r="BD53" s="1041"/>
      <c r="BE53" s="1041"/>
      <c r="BF53" s="1042"/>
      <c r="BG53" s="1022" t="s">
        <v>78</v>
      </c>
      <c r="BH53" s="1022" t="s">
        <v>561</v>
      </c>
      <c r="BI53" s="1026" t="s">
        <v>79</v>
      </c>
      <c r="BJ53" s="173"/>
      <c r="BK53" s="32"/>
      <c r="BL53" s="32"/>
      <c r="BM53" s="32"/>
      <c r="BN53" s="32"/>
      <c r="BO53" s="32"/>
      <c r="BP53" s="32"/>
      <c r="BQ53" s="32"/>
      <c r="BR53" s="32"/>
      <c r="BS53" s="32"/>
      <c r="BT53" s="32"/>
      <c r="BU53" s="32"/>
      <c r="BV53" s="32"/>
      <c r="BW53" s="32"/>
      <c r="BX53" s="32"/>
      <c r="BY53" s="32"/>
      <c r="BZ53" s="32"/>
      <c r="CA53" s="34"/>
      <c r="CB53" s="34"/>
    </row>
    <row r="54" spans="1:98" s="8" customFormat="1" ht="48.75" customHeight="1" x14ac:dyDescent="0.2">
      <c r="A54" s="1020"/>
      <c r="B54" s="1023"/>
      <c r="C54" s="1023"/>
      <c r="D54" s="1033" t="s">
        <v>57</v>
      </c>
      <c r="E54" s="1031" t="s">
        <v>58</v>
      </c>
      <c r="F54" s="1032"/>
      <c r="G54" s="1032"/>
      <c r="H54" s="1032"/>
      <c r="I54" s="1032"/>
      <c r="J54" s="1032"/>
      <c r="K54" s="1032"/>
      <c r="L54" s="1032"/>
      <c r="M54" s="1032"/>
      <c r="N54" s="1032"/>
      <c r="O54" s="1032"/>
      <c r="P54" s="1032"/>
      <c r="Q54" s="1032"/>
      <c r="R54" s="1023"/>
      <c r="S54" s="1033" t="s">
        <v>57</v>
      </c>
      <c r="T54" s="1031" t="s">
        <v>58</v>
      </c>
      <c r="U54" s="1032"/>
      <c r="V54" s="1032"/>
      <c r="W54" s="1032"/>
      <c r="X54" s="1032"/>
      <c r="Y54" s="1032"/>
      <c r="Z54" s="1032"/>
      <c r="AA54" s="1032"/>
      <c r="AB54" s="1032"/>
      <c r="AC54" s="1032"/>
      <c r="AD54" s="1032"/>
      <c r="AE54" s="1035"/>
      <c r="AF54" s="1033" t="s">
        <v>57</v>
      </c>
      <c r="AG54" s="1031" t="s">
        <v>58</v>
      </c>
      <c r="AH54" s="1032"/>
      <c r="AI54" s="1032"/>
      <c r="AJ54" s="1032"/>
      <c r="AK54" s="1032"/>
      <c r="AL54" s="1032"/>
      <c r="AM54" s="1032"/>
      <c r="AN54" s="1032"/>
      <c r="AO54" s="1032"/>
      <c r="AP54" s="1032"/>
      <c r="AQ54" s="1032"/>
      <c r="AR54" s="1032"/>
      <c r="AS54" s="1035"/>
      <c r="AT54" s="1043"/>
      <c r="AU54" s="1044"/>
      <c r="AV54" s="1044"/>
      <c r="AW54" s="1044"/>
      <c r="AX54" s="1044"/>
      <c r="AY54" s="1044"/>
      <c r="AZ54" s="1044"/>
      <c r="BA54" s="1044"/>
      <c r="BB54" s="1044"/>
      <c r="BC54" s="1044"/>
      <c r="BD54" s="1044"/>
      <c r="BE54" s="1044"/>
      <c r="BF54" s="1045"/>
      <c r="BG54" s="1023"/>
      <c r="BH54" s="1023"/>
      <c r="BI54" s="1027"/>
      <c r="BJ54" s="173"/>
      <c r="BK54" s="32"/>
      <c r="BL54" s="32"/>
      <c r="BM54" s="32"/>
      <c r="BN54" s="32"/>
      <c r="BO54" s="32"/>
      <c r="BP54" s="32"/>
      <c r="BQ54" s="32"/>
      <c r="BR54" s="32"/>
      <c r="BS54" s="32"/>
      <c r="BT54" s="32"/>
      <c r="BU54" s="32"/>
      <c r="BV54" s="32"/>
      <c r="BW54" s="32"/>
      <c r="BX54" s="32"/>
      <c r="BY54" s="32"/>
      <c r="BZ54" s="32"/>
      <c r="CA54" s="34"/>
      <c r="CB54" s="34"/>
    </row>
    <row r="55" spans="1:98" s="6" customFormat="1" ht="28.5" customHeight="1" x14ac:dyDescent="0.2">
      <c r="A55" s="1021"/>
      <c r="B55" s="1024"/>
      <c r="C55" s="1024"/>
      <c r="D55" s="1034"/>
      <c r="E55" s="35">
        <v>1</v>
      </c>
      <c r="F55" s="35">
        <v>2</v>
      </c>
      <c r="G55" s="35">
        <v>3</v>
      </c>
      <c r="H55" s="35">
        <v>4</v>
      </c>
      <c r="I55" s="35">
        <v>5</v>
      </c>
      <c r="J55" s="35">
        <v>6</v>
      </c>
      <c r="K55" s="35">
        <v>7</v>
      </c>
      <c r="L55" s="35">
        <v>8</v>
      </c>
      <c r="M55" s="35">
        <v>9</v>
      </c>
      <c r="N55" s="35">
        <v>10</v>
      </c>
      <c r="O55" s="35">
        <v>11</v>
      </c>
      <c r="P55" s="35">
        <v>12</v>
      </c>
      <c r="Q55" s="35" t="s">
        <v>61</v>
      </c>
      <c r="R55" s="1024"/>
      <c r="S55" s="1034"/>
      <c r="T55" s="35">
        <v>1</v>
      </c>
      <c r="U55" s="35">
        <v>2</v>
      </c>
      <c r="V55" s="35">
        <v>3</v>
      </c>
      <c r="W55" s="35">
        <v>4</v>
      </c>
      <c r="X55" s="35">
        <v>5</v>
      </c>
      <c r="Y55" s="35">
        <v>6</v>
      </c>
      <c r="Z55" s="35">
        <v>7</v>
      </c>
      <c r="AA55" s="35">
        <v>8</v>
      </c>
      <c r="AB55" s="35">
        <v>9</v>
      </c>
      <c r="AC55" s="35">
        <v>10</v>
      </c>
      <c r="AD55" s="35">
        <v>11</v>
      </c>
      <c r="AE55" s="35">
        <v>12</v>
      </c>
      <c r="AF55" s="1034"/>
      <c r="AG55" s="35">
        <v>1</v>
      </c>
      <c r="AH55" s="35">
        <v>2</v>
      </c>
      <c r="AI55" s="35">
        <v>3</v>
      </c>
      <c r="AJ55" s="35">
        <v>4</v>
      </c>
      <c r="AK55" s="35">
        <v>5</v>
      </c>
      <c r="AL55" s="35">
        <v>6</v>
      </c>
      <c r="AM55" s="35">
        <v>7</v>
      </c>
      <c r="AN55" s="35">
        <v>8</v>
      </c>
      <c r="AO55" s="35">
        <v>9</v>
      </c>
      <c r="AP55" s="35">
        <v>10</v>
      </c>
      <c r="AQ55" s="35">
        <v>11</v>
      </c>
      <c r="AR55" s="35">
        <v>12</v>
      </c>
      <c r="AS55" s="35" t="s">
        <v>51</v>
      </c>
      <c r="AT55" s="266">
        <v>1</v>
      </c>
      <c r="AU55" s="266">
        <v>2</v>
      </c>
      <c r="AV55" s="266">
        <v>3</v>
      </c>
      <c r="AW55" s="266">
        <v>4</v>
      </c>
      <c r="AX55" s="266">
        <v>5</v>
      </c>
      <c r="AY55" s="266">
        <v>6</v>
      </c>
      <c r="AZ55" s="266">
        <v>7</v>
      </c>
      <c r="BA55" s="266">
        <v>8</v>
      </c>
      <c r="BB55" s="266">
        <v>9</v>
      </c>
      <c r="BC55" s="266">
        <v>10</v>
      </c>
      <c r="BD55" s="266">
        <v>11</v>
      </c>
      <c r="BE55" s="266">
        <v>12</v>
      </c>
      <c r="BF55" s="35" t="s">
        <v>51</v>
      </c>
      <c r="BG55" s="1024"/>
      <c r="BH55" s="1024"/>
      <c r="BI55" s="1028"/>
      <c r="BJ55" s="7"/>
      <c r="BK55" s="36"/>
      <c r="BL55" s="36"/>
      <c r="BM55" s="36"/>
      <c r="BN55" s="36"/>
      <c r="BO55" s="36"/>
      <c r="BP55" s="36"/>
      <c r="BQ55" s="36"/>
      <c r="BR55" s="36"/>
      <c r="BS55" s="36"/>
      <c r="BT55" s="36"/>
      <c r="BU55" s="36"/>
      <c r="BV55" s="36"/>
      <c r="BW55" s="36"/>
      <c r="BX55" s="36"/>
      <c r="BY55" s="36"/>
      <c r="BZ55" s="36"/>
      <c r="CA55" s="36"/>
      <c r="CB55" s="36"/>
    </row>
    <row r="56" spans="1:98" s="7" customFormat="1" ht="24.75" customHeight="1" x14ac:dyDescent="0.2">
      <c r="A56" s="58"/>
      <c r="B56" s="329" t="s">
        <v>453</v>
      </c>
      <c r="C56" s="38" t="s">
        <v>64</v>
      </c>
      <c r="D56" s="333">
        <v>20</v>
      </c>
      <c r="E56" s="107">
        <v>20</v>
      </c>
      <c r="F56" s="39"/>
      <c r="G56" s="39"/>
      <c r="H56" s="39"/>
      <c r="I56" s="39"/>
      <c r="J56" s="39"/>
      <c r="K56" s="39"/>
      <c r="L56" s="39"/>
      <c r="M56" s="39"/>
      <c r="N56" s="39"/>
      <c r="O56" s="39"/>
      <c r="P56" s="39"/>
      <c r="Q56" s="40">
        <f>SUM(E56:P56)</f>
        <v>20</v>
      </c>
      <c r="R56" s="335" t="s">
        <v>3</v>
      </c>
      <c r="S56" s="334">
        <v>24200</v>
      </c>
      <c r="T56" s="109">
        <v>22000</v>
      </c>
      <c r="U56" s="42"/>
      <c r="V56" s="42"/>
      <c r="W56" s="42"/>
      <c r="X56" s="42"/>
      <c r="Y56" s="42"/>
      <c r="Z56" s="42"/>
      <c r="AA56" s="42"/>
      <c r="AB56" s="42"/>
      <c r="AC56" s="42"/>
      <c r="AD56" s="42"/>
      <c r="AE56" s="42"/>
      <c r="AF56" s="94">
        <f t="shared" ref="AF56:AF58" si="48">SUM(Q56*S56)</f>
        <v>484000</v>
      </c>
      <c r="AG56" s="95">
        <f t="shared" ref="AG56:AI58" si="49">T56*E56</f>
        <v>440000</v>
      </c>
      <c r="AH56" s="95">
        <f t="shared" si="49"/>
        <v>0</v>
      </c>
      <c r="AI56" s="95">
        <f t="shared" si="49"/>
        <v>0</v>
      </c>
      <c r="AJ56" s="95">
        <f t="shared" ref="AJ56:AR58" si="50">W56*H56</f>
        <v>0</v>
      </c>
      <c r="AK56" s="95">
        <f t="shared" si="50"/>
        <v>0</v>
      </c>
      <c r="AL56" s="95">
        <f t="shared" si="50"/>
        <v>0</v>
      </c>
      <c r="AM56" s="95">
        <f t="shared" si="50"/>
        <v>0</v>
      </c>
      <c r="AN56" s="95">
        <f t="shared" si="50"/>
        <v>0</v>
      </c>
      <c r="AO56" s="95">
        <f t="shared" si="50"/>
        <v>0</v>
      </c>
      <c r="AP56" s="95">
        <f t="shared" si="50"/>
        <v>0</v>
      </c>
      <c r="AQ56" s="95">
        <f t="shared" si="50"/>
        <v>0</v>
      </c>
      <c r="AR56" s="95">
        <f t="shared" si="50"/>
        <v>0</v>
      </c>
      <c r="AS56" s="96">
        <f>SUM(AG56:AR56)</f>
        <v>440000</v>
      </c>
      <c r="AT56" s="95">
        <f>SUM(AG56*4%)</f>
        <v>17600</v>
      </c>
      <c r="AU56" s="95">
        <f t="shared" ref="AU56:BE58" si="51">SUM(AH56*14%)</f>
        <v>0</v>
      </c>
      <c r="AV56" s="95">
        <f t="shared" si="51"/>
        <v>0</v>
      </c>
      <c r="AW56" s="95">
        <f t="shared" si="51"/>
        <v>0</v>
      </c>
      <c r="AX56" s="95">
        <f t="shared" si="51"/>
        <v>0</v>
      </c>
      <c r="AY56" s="95">
        <f t="shared" si="51"/>
        <v>0</v>
      </c>
      <c r="AZ56" s="95">
        <f t="shared" si="51"/>
        <v>0</v>
      </c>
      <c r="BA56" s="95">
        <f t="shared" si="51"/>
        <v>0</v>
      </c>
      <c r="BB56" s="95">
        <f t="shared" si="51"/>
        <v>0</v>
      </c>
      <c r="BC56" s="95">
        <f t="shared" si="51"/>
        <v>0</v>
      </c>
      <c r="BD56" s="95">
        <f t="shared" si="51"/>
        <v>0</v>
      </c>
      <c r="BE56" s="95">
        <f t="shared" si="51"/>
        <v>0</v>
      </c>
      <c r="BF56" s="97">
        <f t="shared" ref="BF56:BF58" si="52">SUM(AT56:BE56)</f>
        <v>17600</v>
      </c>
      <c r="BG56" s="98">
        <f>AF56-AS56-BF56</f>
        <v>26400</v>
      </c>
      <c r="BH56" s="99">
        <f>S56*D56</f>
        <v>484000</v>
      </c>
      <c r="BI56" s="100">
        <f t="shared" ref="BI56:BI58" si="53">BH56-AS56-BF56</f>
        <v>26400</v>
      </c>
      <c r="BJ56" s="248">
        <f>SUM(Q56/D56)</f>
        <v>1</v>
      </c>
      <c r="BK56" s="262"/>
      <c r="BL56" s="52"/>
      <c r="BM56" s="52"/>
      <c r="BN56" s="52"/>
      <c r="BO56" s="52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61"/>
      <c r="CB56" s="61"/>
    </row>
    <row r="57" spans="1:98" s="7" customFormat="1" ht="24.75" customHeight="1" x14ac:dyDescent="0.2">
      <c r="A57" s="58"/>
      <c r="B57" s="329" t="s">
        <v>454</v>
      </c>
      <c r="C57" s="38" t="s">
        <v>64</v>
      </c>
      <c r="D57" s="333">
        <v>20</v>
      </c>
      <c r="E57" s="107">
        <v>20</v>
      </c>
      <c r="F57" s="39"/>
      <c r="G57" s="39"/>
      <c r="H57" s="39"/>
      <c r="I57" s="39"/>
      <c r="J57" s="39"/>
      <c r="K57" s="39"/>
      <c r="L57" s="39"/>
      <c r="M57" s="39"/>
      <c r="N57" s="39"/>
      <c r="O57" s="39"/>
      <c r="P57" s="39"/>
      <c r="Q57" s="40">
        <f>SUM(E57:P57)</f>
        <v>20</v>
      </c>
      <c r="R57" s="335" t="s">
        <v>3</v>
      </c>
      <c r="S57" s="334">
        <v>8800</v>
      </c>
      <c r="T57" s="109">
        <v>8000</v>
      </c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94">
        <f t="shared" si="48"/>
        <v>176000</v>
      </c>
      <c r="AG57" s="95">
        <f t="shared" si="49"/>
        <v>160000</v>
      </c>
      <c r="AH57" s="95">
        <f t="shared" si="49"/>
        <v>0</v>
      </c>
      <c r="AI57" s="95">
        <f t="shared" si="49"/>
        <v>0</v>
      </c>
      <c r="AJ57" s="95">
        <f t="shared" si="50"/>
        <v>0</v>
      </c>
      <c r="AK57" s="95">
        <f t="shared" si="50"/>
        <v>0</v>
      </c>
      <c r="AL57" s="95">
        <f t="shared" si="50"/>
        <v>0</v>
      </c>
      <c r="AM57" s="95">
        <f t="shared" si="50"/>
        <v>0</v>
      </c>
      <c r="AN57" s="95">
        <f t="shared" si="50"/>
        <v>0</v>
      </c>
      <c r="AO57" s="95">
        <f t="shared" si="50"/>
        <v>0</v>
      </c>
      <c r="AP57" s="95">
        <f t="shared" si="50"/>
        <v>0</v>
      </c>
      <c r="AQ57" s="95">
        <f t="shared" si="50"/>
        <v>0</v>
      </c>
      <c r="AR57" s="95">
        <f t="shared" si="50"/>
        <v>0</v>
      </c>
      <c r="AS57" s="96">
        <f>SUM(AG57:AR57)</f>
        <v>160000</v>
      </c>
      <c r="AT57" s="95">
        <f>SUM(AG57*4%)</f>
        <v>6400</v>
      </c>
      <c r="AU57" s="95">
        <f t="shared" si="51"/>
        <v>0</v>
      </c>
      <c r="AV57" s="95">
        <f t="shared" si="51"/>
        <v>0</v>
      </c>
      <c r="AW57" s="95">
        <f t="shared" si="51"/>
        <v>0</v>
      </c>
      <c r="AX57" s="95">
        <f t="shared" si="51"/>
        <v>0</v>
      </c>
      <c r="AY57" s="95">
        <f t="shared" si="51"/>
        <v>0</v>
      </c>
      <c r="AZ57" s="95">
        <f t="shared" si="51"/>
        <v>0</v>
      </c>
      <c r="BA57" s="95">
        <f t="shared" si="51"/>
        <v>0</v>
      </c>
      <c r="BB57" s="95">
        <f t="shared" si="51"/>
        <v>0</v>
      </c>
      <c r="BC57" s="95">
        <f t="shared" si="51"/>
        <v>0</v>
      </c>
      <c r="BD57" s="95">
        <f t="shared" si="51"/>
        <v>0</v>
      </c>
      <c r="BE57" s="95">
        <f t="shared" si="51"/>
        <v>0</v>
      </c>
      <c r="BF57" s="97">
        <f t="shared" si="52"/>
        <v>6400</v>
      </c>
      <c r="BG57" s="98">
        <f>AF57-AS57-BF57</f>
        <v>9600</v>
      </c>
      <c r="BH57" s="99">
        <f>S57*D57</f>
        <v>176000</v>
      </c>
      <c r="BI57" s="100">
        <f t="shared" si="53"/>
        <v>9600</v>
      </c>
      <c r="BJ57" s="248">
        <f>SUM(Q57/D57)</f>
        <v>1</v>
      </c>
      <c r="BK57" s="262"/>
      <c r="BL57" s="52"/>
      <c r="BM57" s="52"/>
      <c r="BN57" s="52"/>
      <c r="BO57" s="52"/>
      <c r="BP57" s="61"/>
      <c r="BQ57" s="61"/>
      <c r="BR57" s="61"/>
      <c r="BS57" s="61"/>
      <c r="BT57" s="61"/>
      <c r="BU57" s="61"/>
      <c r="BV57" s="61"/>
      <c r="BW57" s="61"/>
      <c r="BX57" s="61"/>
      <c r="BY57" s="61"/>
      <c r="BZ57" s="61"/>
      <c r="CA57" s="61"/>
      <c r="CB57" s="61"/>
    </row>
    <row r="58" spans="1:98" s="7" customFormat="1" ht="24.75" customHeight="1" thickBot="1" x14ac:dyDescent="0.25">
      <c r="A58" s="58"/>
      <c r="B58" s="330" t="s">
        <v>455</v>
      </c>
      <c r="C58" s="38" t="s">
        <v>64</v>
      </c>
      <c r="D58" s="107">
        <v>1</v>
      </c>
      <c r="E58" s="107">
        <v>1</v>
      </c>
      <c r="F58" s="39"/>
      <c r="G58" s="39"/>
      <c r="H58" s="39"/>
      <c r="I58" s="39"/>
      <c r="J58" s="39"/>
      <c r="K58" s="39"/>
      <c r="L58" s="39"/>
      <c r="M58" s="39"/>
      <c r="N58" s="39"/>
      <c r="O58" s="39"/>
      <c r="P58" s="39"/>
      <c r="Q58" s="40">
        <f>SUM(E58:P58)</f>
        <v>1</v>
      </c>
      <c r="R58" s="327" t="s">
        <v>124</v>
      </c>
      <c r="S58" s="331">
        <v>100000</v>
      </c>
      <c r="T58" s="109">
        <v>100000</v>
      </c>
      <c r="U58" s="42"/>
      <c r="V58" s="42"/>
      <c r="W58" s="42"/>
      <c r="X58" s="42"/>
      <c r="Y58" s="42"/>
      <c r="Z58" s="42"/>
      <c r="AA58" s="42"/>
      <c r="AB58" s="42"/>
      <c r="AC58" s="42"/>
      <c r="AD58" s="42"/>
      <c r="AE58" s="42"/>
      <c r="AF58" s="94">
        <f t="shared" si="48"/>
        <v>100000</v>
      </c>
      <c r="AG58" s="95">
        <f t="shared" si="49"/>
        <v>100000</v>
      </c>
      <c r="AH58" s="95">
        <f t="shared" si="49"/>
        <v>0</v>
      </c>
      <c r="AI58" s="95">
        <f t="shared" si="49"/>
        <v>0</v>
      </c>
      <c r="AJ58" s="95">
        <f t="shared" si="50"/>
        <v>0</v>
      </c>
      <c r="AK58" s="95">
        <f t="shared" si="50"/>
        <v>0</v>
      </c>
      <c r="AL58" s="95">
        <f t="shared" si="50"/>
        <v>0</v>
      </c>
      <c r="AM58" s="95">
        <f t="shared" si="50"/>
        <v>0</v>
      </c>
      <c r="AN58" s="95">
        <f t="shared" si="50"/>
        <v>0</v>
      </c>
      <c r="AO58" s="95">
        <f t="shared" si="50"/>
        <v>0</v>
      </c>
      <c r="AP58" s="95">
        <f t="shared" si="50"/>
        <v>0</v>
      </c>
      <c r="AQ58" s="95">
        <f t="shared" si="50"/>
        <v>0</v>
      </c>
      <c r="AR58" s="95">
        <f t="shared" si="50"/>
        <v>0</v>
      </c>
      <c r="AS58" s="96">
        <f>SUM(AG58:AR58)</f>
        <v>100000</v>
      </c>
      <c r="AT58" s="95"/>
      <c r="AU58" s="95">
        <f t="shared" si="51"/>
        <v>0</v>
      </c>
      <c r="AV58" s="95">
        <f t="shared" si="51"/>
        <v>0</v>
      </c>
      <c r="AW58" s="95">
        <f t="shared" si="51"/>
        <v>0</v>
      </c>
      <c r="AX58" s="95">
        <f t="shared" si="51"/>
        <v>0</v>
      </c>
      <c r="AY58" s="95">
        <f t="shared" si="51"/>
        <v>0</v>
      </c>
      <c r="AZ58" s="95">
        <f t="shared" si="51"/>
        <v>0</v>
      </c>
      <c r="BA58" s="95">
        <f t="shared" si="51"/>
        <v>0</v>
      </c>
      <c r="BB58" s="95">
        <f t="shared" si="51"/>
        <v>0</v>
      </c>
      <c r="BC58" s="95">
        <f t="shared" si="51"/>
        <v>0</v>
      </c>
      <c r="BD58" s="95">
        <f t="shared" si="51"/>
        <v>0</v>
      </c>
      <c r="BE58" s="95">
        <f t="shared" si="51"/>
        <v>0</v>
      </c>
      <c r="BF58" s="97">
        <f t="shared" si="52"/>
        <v>0</v>
      </c>
      <c r="BG58" s="98">
        <f>AF58-AS58-BF58</f>
        <v>0</v>
      </c>
      <c r="BH58" s="99">
        <f>S58*D58</f>
        <v>100000</v>
      </c>
      <c r="BI58" s="100">
        <f t="shared" si="53"/>
        <v>0</v>
      </c>
      <c r="BJ58" s="248">
        <f>SUM(Q58/D58)</f>
        <v>1</v>
      </c>
      <c r="BK58" s="262"/>
      <c r="BL58" s="52"/>
      <c r="BM58" s="52"/>
      <c r="BN58" s="52"/>
      <c r="BO58" s="52"/>
      <c r="BP58" s="52"/>
      <c r="BQ58" s="61"/>
      <c r="BR58" s="61"/>
      <c r="BS58" s="61"/>
      <c r="BT58" s="61"/>
      <c r="BU58" s="61"/>
      <c r="BV58" s="61"/>
      <c r="BW58" s="61"/>
      <c r="BX58" s="61"/>
      <c r="BY58" s="61"/>
      <c r="BZ58" s="61"/>
      <c r="CA58" s="61"/>
      <c r="CB58" s="61"/>
    </row>
    <row r="59" spans="1:98" s="54" customFormat="1" ht="24.75" customHeight="1" thickBot="1" x14ac:dyDescent="0.25">
      <c r="A59" s="62"/>
      <c r="B59" s="63" t="s">
        <v>15</v>
      </c>
      <c r="C59" s="63"/>
      <c r="D59" s="64"/>
      <c r="E59" s="65"/>
      <c r="F59" s="65"/>
      <c r="G59" s="65"/>
      <c r="H59" s="65"/>
      <c r="I59" s="65"/>
      <c r="J59" s="65"/>
      <c r="K59" s="65"/>
      <c r="L59" s="65"/>
      <c r="M59" s="65"/>
      <c r="N59" s="65"/>
      <c r="O59" s="65"/>
      <c r="P59" s="65"/>
      <c r="Q59" s="66"/>
      <c r="R59" s="102"/>
      <c r="S59" s="64"/>
      <c r="T59" s="67"/>
      <c r="U59" s="67"/>
      <c r="V59" s="67"/>
      <c r="W59" s="67"/>
      <c r="X59" s="67"/>
      <c r="Y59" s="67"/>
      <c r="Z59" s="67"/>
      <c r="AA59" s="67"/>
      <c r="AB59" s="67"/>
      <c r="AC59" s="67"/>
      <c r="AD59" s="67"/>
      <c r="AE59" s="67"/>
      <c r="AF59" s="103">
        <f t="shared" ref="AF59:BF59" si="54">SUM(AF56:AF58)</f>
        <v>760000</v>
      </c>
      <c r="AG59" s="103">
        <f t="shared" si="54"/>
        <v>700000</v>
      </c>
      <c r="AH59" s="103">
        <f t="shared" si="54"/>
        <v>0</v>
      </c>
      <c r="AI59" s="103">
        <f t="shared" si="54"/>
        <v>0</v>
      </c>
      <c r="AJ59" s="103">
        <f t="shared" ref="AJ59:AR59" si="55">SUM(AJ56:AJ58)</f>
        <v>0</v>
      </c>
      <c r="AK59" s="103">
        <f t="shared" si="55"/>
        <v>0</v>
      </c>
      <c r="AL59" s="103">
        <f t="shared" si="55"/>
        <v>0</v>
      </c>
      <c r="AM59" s="103">
        <f t="shared" si="55"/>
        <v>0</v>
      </c>
      <c r="AN59" s="103">
        <f t="shared" si="55"/>
        <v>0</v>
      </c>
      <c r="AO59" s="103">
        <f t="shared" si="55"/>
        <v>0</v>
      </c>
      <c r="AP59" s="103">
        <f t="shared" si="55"/>
        <v>0</v>
      </c>
      <c r="AQ59" s="103">
        <f t="shared" si="55"/>
        <v>0</v>
      </c>
      <c r="AR59" s="103">
        <f t="shared" si="55"/>
        <v>0</v>
      </c>
      <c r="AS59" s="103">
        <f t="shared" si="54"/>
        <v>700000</v>
      </c>
      <c r="AT59" s="103">
        <f t="shared" si="54"/>
        <v>24000</v>
      </c>
      <c r="AU59" s="103">
        <f t="shared" ref="AU59:BE59" si="56">SUM(AU56:AU58)</f>
        <v>0</v>
      </c>
      <c r="AV59" s="103">
        <f t="shared" si="56"/>
        <v>0</v>
      </c>
      <c r="AW59" s="103">
        <f t="shared" si="56"/>
        <v>0</v>
      </c>
      <c r="AX59" s="103">
        <f t="shared" si="56"/>
        <v>0</v>
      </c>
      <c r="AY59" s="103">
        <f t="shared" si="56"/>
        <v>0</v>
      </c>
      <c r="AZ59" s="103">
        <f t="shared" si="56"/>
        <v>0</v>
      </c>
      <c r="BA59" s="103">
        <f t="shared" si="56"/>
        <v>0</v>
      </c>
      <c r="BB59" s="103">
        <f t="shared" si="56"/>
        <v>0</v>
      </c>
      <c r="BC59" s="103">
        <f t="shared" si="56"/>
        <v>0</v>
      </c>
      <c r="BD59" s="103">
        <f t="shared" si="56"/>
        <v>0</v>
      </c>
      <c r="BE59" s="103">
        <f t="shared" si="56"/>
        <v>0</v>
      </c>
      <c r="BF59" s="103">
        <f t="shared" si="54"/>
        <v>24000</v>
      </c>
      <c r="BG59" s="104">
        <f>AF59-AS59-BF59</f>
        <v>36000</v>
      </c>
      <c r="BH59" s="103">
        <f>SUM(BH56:BH58)</f>
        <v>760000</v>
      </c>
      <c r="BI59" s="103">
        <f>SUM(BI56:BI58)</f>
        <v>36000</v>
      </c>
      <c r="BJ59" s="249">
        <f>SUM(BJ56:BJ58)/3</f>
        <v>1</v>
      </c>
      <c r="BK59" s="259"/>
      <c r="BL59" s="69"/>
      <c r="BM59" s="69"/>
      <c r="BN59" s="69"/>
      <c r="BO59" s="69"/>
      <c r="BP59" s="69"/>
      <c r="BQ59" s="69"/>
      <c r="BR59" s="69"/>
      <c r="BS59" s="69"/>
      <c r="BT59" s="69"/>
      <c r="BU59" s="69"/>
      <c r="BV59" s="69"/>
      <c r="BW59" s="69"/>
      <c r="BX59" s="69"/>
      <c r="BY59" s="69"/>
      <c r="BZ59" s="69"/>
      <c r="CA59" s="69"/>
      <c r="CB59" s="69"/>
    </row>
    <row r="60" spans="1:98" s="29" customFormat="1" ht="24.75" customHeight="1" x14ac:dyDescent="0.2">
      <c r="A60" s="70"/>
      <c r="D60" s="70"/>
      <c r="E60" s="70"/>
      <c r="F60" s="70"/>
      <c r="G60" s="70"/>
      <c r="H60" s="70"/>
      <c r="I60" s="70"/>
      <c r="J60" s="70"/>
      <c r="K60" s="70"/>
      <c r="L60" s="70"/>
      <c r="M60" s="70"/>
      <c r="N60" s="70"/>
      <c r="O60" s="70"/>
      <c r="P60" s="70"/>
      <c r="Q60" s="70"/>
      <c r="R60" s="70"/>
      <c r="AE60" s="57"/>
      <c r="AS60" s="71"/>
      <c r="BF60" s="72">
        <f>SUM(AS59+BF59)</f>
        <v>724000</v>
      </c>
      <c r="BG60" s="73">
        <f>AF59-AS59-BF59</f>
        <v>36000</v>
      </c>
      <c r="BH60" s="74">
        <f>SUM(BI59+AS59+BF59)</f>
        <v>760000</v>
      </c>
      <c r="BI60" s="75">
        <f>SUM(BG59)</f>
        <v>36000</v>
      </c>
      <c r="BJ60" s="250" t="s">
        <v>78</v>
      </c>
      <c r="BK60" s="260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</row>
    <row r="61" spans="1:98" s="29" customFormat="1" ht="24.75" customHeight="1" x14ac:dyDescent="0.2">
      <c r="A61" s="70"/>
      <c r="D61" s="70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AE61" s="57"/>
      <c r="AS61" s="57"/>
      <c r="AT61" s="613">
        <f>SUM(AG59+AT59)</f>
        <v>724000</v>
      </c>
      <c r="AU61" s="613">
        <f t="shared" ref="AU61:BE61" si="57">SUM(AH59+AU59)</f>
        <v>0</v>
      </c>
      <c r="AV61" s="613">
        <f t="shared" si="57"/>
        <v>0</v>
      </c>
      <c r="AW61" s="613">
        <f t="shared" si="57"/>
        <v>0</v>
      </c>
      <c r="AX61" s="613">
        <f t="shared" si="57"/>
        <v>0</v>
      </c>
      <c r="AY61" s="613">
        <f t="shared" si="57"/>
        <v>0</v>
      </c>
      <c r="AZ61" s="613">
        <f t="shared" si="57"/>
        <v>0</v>
      </c>
      <c r="BA61" s="613">
        <f t="shared" si="57"/>
        <v>0</v>
      </c>
      <c r="BB61" s="613">
        <f t="shared" si="57"/>
        <v>0</v>
      </c>
      <c r="BC61" s="613">
        <f t="shared" si="57"/>
        <v>0</v>
      </c>
      <c r="BD61" s="613">
        <f t="shared" si="57"/>
        <v>0</v>
      </c>
      <c r="BE61" s="613">
        <f t="shared" si="57"/>
        <v>0</v>
      </c>
      <c r="BF61" s="613">
        <f>SUM(AT61:BE61)</f>
        <v>724000</v>
      </c>
      <c r="BG61" s="57"/>
      <c r="BH61" s="76"/>
      <c r="BI61" s="77">
        <f>SUM(BI59-BI60)</f>
        <v>0</v>
      </c>
      <c r="BJ61" s="250" t="s">
        <v>77</v>
      </c>
      <c r="BK61" s="260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</row>
    <row r="62" spans="1:98" s="29" customFormat="1" ht="16.5" customHeight="1" x14ac:dyDescent="0.2">
      <c r="A62" s="1015" t="s">
        <v>43</v>
      </c>
      <c r="B62" s="1016"/>
      <c r="C62" s="171" t="s">
        <v>456</v>
      </c>
      <c r="D62" s="32"/>
      <c r="E62" s="32"/>
      <c r="F62" s="32"/>
      <c r="G62" s="32"/>
      <c r="H62" s="32"/>
      <c r="I62" s="32"/>
      <c r="J62" s="32"/>
      <c r="K62" s="32"/>
      <c r="L62" s="32"/>
      <c r="M62" s="32"/>
      <c r="N62" s="32"/>
      <c r="O62" s="32"/>
      <c r="P62" s="32"/>
      <c r="Q62" s="32"/>
      <c r="R62" s="32"/>
      <c r="S62" s="32"/>
      <c r="T62" s="174"/>
      <c r="U62" s="174"/>
      <c r="V62" s="174"/>
      <c r="W62" s="174"/>
      <c r="X62" s="174"/>
      <c r="Y62" s="174"/>
      <c r="Z62" s="174"/>
      <c r="AA62" s="174"/>
      <c r="AB62" s="174"/>
      <c r="AC62" s="174"/>
      <c r="AD62" s="174"/>
      <c r="AE62" s="175"/>
      <c r="AF62" s="32"/>
      <c r="AG62" s="174"/>
      <c r="AH62" s="174"/>
      <c r="AI62" s="174"/>
      <c r="AJ62" s="174"/>
      <c r="AK62" s="174"/>
      <c r="AL62" s="174"/>
      <c r="AM62" s="174"/>
      <c r="AN62" s="174"/>
      <c r="AO62" s="174"/>
      <c r="AP62" s="174"/>
      <c r="AQ62" s="174"/>
      <c r="AR62" s="174"/>
      <c r="AS62" s="176"/>
      <c r="AT62" s="174"/>
      <c r="AU62" s="174"/>
      <c r="AV62" s="174"/>
      <c r="AW62" s="174"/>
      <c r="AX62" s="174"/>
      <c r="AY62" s="174"/>
      <c r="AZ62" s="174"/>
      <c r="BA62" s="174"/>
      <c r="BB62" s="174"/>
      <c r="BC62" s="174"/>
      <c r="BD62" s="174"/>
      <c r="BE62" s="174"/>
      <c r="BF62" s="176"/>
      <c r="BG62" s="176"/>
      <c r="BH62" s="173"/>
      <c r="BI62" s="177"/>
      <c r="BJ62" s="32"/>
      <c r="BK62" s="255"/>
      <c r="BL62" s="174"/>
      <c r="BM62" s="174"/>
      <c r="BN62" s="174"/>
      <c r="BO62" s="174"/>
      <c r="BP62" s="175"/>
      <c r="BQ62" s="174"/>
      <c r="BR62" s="174"/>
      <c r="BS62" s="174"/>
      <c r="BT62" s="174"/>
      <c r="BU62" s="174"/>
      <c r="BV62" s="176"/>
      <c r="BW62" s="176"/>
      <c r="BX62" s="176"/>
      <c r="BY62" s="173"/>
      <c r="BZ62" s="177"/>
      <c r="CA62" s="176"/>
      <c r="CB62" s="176"/>
      <c r="CC62" s="33"/>
      <c r="CD62" s="33"/>
      <c r="CE62" s="33"/>
      <c r="CF62" s="33"/>
      <c r="CG62" s="33"/>
      <c r="CH62" s="178"/>
      <c r="CI62" s="33"/>
      <c r="CJ62" s="33"/>
      <c r="CK62" s="33"/>
      <c r="CL62" s="33"/>
      <c r="CM62" s="33"/>
      <c r="CN62" s="33"/>
      <c r="CO62" s="33"/>
      <c r="CP62" s="33"/>
      <c r="CQ62" s="33"/>
      <c r="CR62" s="33"/>
      <c r="CS62" s="33"/>
      <c r="CT62" s="33"/>
    </row>
    <row r="63" spans="1:98" s="29" customFormat="1" ht="16.5" customHeight="1" x14ac:dyDescent="0.2">
      <c r="A63" s="1017" t="s">
        <v>44</v>
      </c>
      <c r="B63" s="1018"/>
      <c r="C63" s="180" t="s">
        <v>11</v>
      </c>
      <c r="D63" s="181"/>
      <c r="E63" s="181"/>
      <c r="F63" s="181"/>
      <c r="G63" s="181"/>
      <c r="H63" s="181"/>
      <c r="I63" s="181"/>
      <c r="J63" s="181"/>
      <c r="K63" s="181"/>
      <c r="L63" s="181"/>
      <c r="M63" s="181"/>
      <c r="N63" s="181"/>
      <c r="O63" s="181"/>
      <c r="P63" s="181"/>
      <c r="Q63" s="181"/>
      <c r="R63" s="181"/>
      <c r="S63" s="181"/>
      <c r="T63" s="182"/>
      <c r="U63" s="182"/>
      <c r="V63" s="182"/>
      <c r="W63" s="182"/>
      <c r="X63" s="182"/>
      <c r="Y63" s="182"/>
      <c r="Z63" s="182"/>
      <c r="AA63" s="182"/>
      <c r="AB63" s="182"/>
      <c r="AC63" s="182"/>
      <c r="AD63" s="182"/>
      <c r="AE63" s="183"/>
      <c r="AF63" s="181"/>
      <c r="AG63" s="182"/>
      <c r="AH63" s="182"/>
      <c r="AI63" s="182"/>
      <c r="AJ63" s="182"/>
      <c r="AK63" s="182"/>
      <c r="AL63" s="182"/>
      <c r="AM63" s="182"/>
      <c r="AN63" s="182"/>
      <c r="AO63" s="182"/>
      <c r="AP63" s="182"/>
      <c r="AQ63" s="182"/>
      <c r="AR63" s="182"/>
      <c r="AS63" s="183"/>
      <c r="AT63" s="182"/>
      <c r="AU63" s="182"/>
      <c r="AV63" s="182"/>
      <c r="AW63" s="182"/>
      <c r="AX63" s="182"/>
      <c r="AY63" s="182"/>
      <c r="AZ63" s="182"/>
      <c r="BA63" s="182"/>
      <c r="BB63" s="182"/>
      <c r="BC63" s="182"/>
      <c r="BD63" s="182"/>
      <c r="BE63" s="182"/>
      <c r="BF63" s="183"/>
      <c r="BG63" s="183"/>
      <c r="BH63" s="179"/>
      <c r="BI63" s="184"/>
      <c r="BJ63" s="32"/>
      <c r="BK63" s="255"/>
      <c r="BL63" s="32"/>
      <c r="BM63" s="32"/>
      <c r="BN63" s="32"/>
      <c r="BO63" s="32"/>
      <c r="BP63" s="32"/>
      <c r="BQ63" s="32"/>
      <c r="BR63" s="32"/>
      <c r="BS63" s="32"/>
      <c r="BT63" s="32"/>
      <c r="BU63" s="32"/>
      <c r="BV63" s="32"/>
      <c r="BW63" s="32"/>
      <c r="BX63" s="32"/>
      <c r="BY63" s="32"/>
      <c r="BZ63" s="32"/>
      <c r="CA63" s="176"/>
      <c r="CB63" s="176"/>
      <c r="CC63" s="33">
        <v>1100000</v>
      </c>
      <c r="CD63" s="33"/>
      <c r="CE63" s="33"/>
      <c r="CF63" s="33"/>
      <c r="CG63" s="33"/>
      <c r="CH63" s="178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</row>
    <row r="64" spans="1:98" s="8" customFormat="1" ht="48.75" customHeight="1" x14ac:dyDescent="0.2">
      <c r="A64" s="1019" t="s">
        <v>45</v>
      </c>
      <c r="B64" s="1022" t="s">
        <v>46</v>
      </c>
      <c r="C64" s="1022" t="s">
        <v>62</v>
      </c>
      <c r="D64" s="1025" t="s">
        <v>47</v>
      </c>
      <c r="E64" s="1025"/>
      <c r="F64" s="1025"/>
      <c r="G64" s="1025"/>
      <c r="H64" s="1025"/>
      <c r="I64" s="1025"/>
      <c r="J64" s="1025"/>
      <c r="K64" s="1025"/>
      <c r="L64" s="1025"/>
      <c r="M64" s="1025"/>
      <c r="N64" s="1025"/>
      <c r="O64" s="1025"/>
      <c r="P64" s="1025"/>
      <c r="Q64" s="1025"/>
      <c r="R64" s="1022" t="s">
        <v>59</v>
      </c>
      <c r="S64" s="1036" t="s">
        <v>56</v>
      </c>
      <c r="T64" s="1037"/>
      <c r="U64" s="1037"/>
      <c r="V64" s="1037"/>
      <c r="W64" s="1037"/>
      <c r="X64" s="1037"/>
      <c r="Y64" s="1037"/>
      <c r="Z64" s="1037"/>
      <c r="AA64" s="1037"/>
      <c r="AB64" s="1037"/>
      <c r="AC64" s="1037"/>
      <c r="AD64" s="1037"/>
      <c r="AE64" s="1038"/>
      <c r="AF64" s="1039" t="s">
        <v>38</v>
      </c>
      <c r="AG64" s="1039"/>
      <c r="AH64" s="1039"/>
      <c r="AI64" s="1039"/>
      <c r="AJ64" s="1039"/>
      <c r="AK64" s="1039"/>
      <c r="AL64" s="1039"/>
      <c r="AM64" s="1039"/>
      <c r="AN64" s="1039"/>
      <c r="AO64" s="1039"/>
      <c r="AP64" s="1039"/>
      <c r="AQ64" s="1039"/>
      <c r="AR64" s="1039"/>
      <c r="AS64" s="1039"/>
      <c r="AT64" s="1040" t="s">
        <v>82</v>
      </c>
      <c r="AU64" s="1041"/>
      <c r="AV64" s="1041"/>
      <c r="AW64" s="1041"/>
      <c r="AX64" s="1041"/>
      <c r="AY64" s="1041"/>
      <c r="AZ64" s="1041"/>
      <c r="BA64" s="1041"/>
      <c r="BB64" s="1041"/>
      <c r="BC64" s="1041"/>
      <c r="BD64" s="1041"/>
      <c r="BE64" s="1041"/>
      <c r="BF64" s="1042"/>
      <c r="BG64" s="1022" t="s">
        <v>78</v>
      </c>
      <c r="BH64" s="1022" t="s">
        <v>561</v>
      </c>
      <c r="BI64" s="1026" t="s">
        <v>79</v>
      </c>
      <c r="BJ64" s="173"/>
      <c r="BK64" s="32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  <c r="BX64" s="32"/>
      <c r="BY64" s="32"/>
      <c r="BZ64" s="32"/>
      <c r="CA64" s="34"/>
      <c r="CB64" s="34"/>
    </row>
    <row r="65" spans="1:98" s="8" customFormat="1" ht="48.75" customHeight="1" x14ac:dyDescent="0.2">
      <c r="A65" s="1020"/>
      <c r="B65" s="1023"/>
      <c r="C65" s="1023"/>
      <c r="D65" s="1033" t="s">
        <v>57</v>
      </c>
      <c r="E65" s="1031" t="s">
        <v>58</v>
      </c>
      <c r="F65" s="1032"/>
      <c r="G65" s="1032"/>
      <c r="H65" s="1032"/>
      <c r="I65" s="1032"/>
      <c r="J65" s="1032"/>
      <c r="K65" s="1032"/>
      <c r="L65" s="1032"/>
      <c r="M65" s="1032"/>
      <c r="N65" s="1032"/>
      <c r="O65" s="1032"/>
      <c r="P65" s="1032"/>
      <c r="Q65" s="1032"/>
      <c r="R65" s="1023"/>
      <c r="S65" s="1033" t="s">
        <v>57</v>
      </c>
      <c r="T65" s="1031" t="s">
        <v>58</v>
      </c>
      <c r="U65" s="1032"/>
      <c r="V65" s="1032"/>
      <c r="W65" s="1032"/>
      <c r="X65" s="1032"/>
      <c r="Y65" s="1032"/>
      <c r="Z65" s="1032"/>
      <c r="AA65" s="1032"/>
      <c r="AB65" s="1032"/>
      <c r="AC65" s="1032"/>
      <c r="AD65" s="1032"/>
      <c r="AE65" s="1035"/>
      <c r="AF65" s="1033" t="s">
        <v>57</v>
      </c>
      <c r="AG65" s="1031" t="s">
        <v>58</v>
      </c>
      <c r="AH65" s="1032"/>
      <c r="AI65" s="1032"/>
      <c r="AJ65" s="1032"/>
      <c r="AK65" s="1032"/>
      <c r="AL65" s="1032"/>
      <c r="AM65" s="1032"/>
      <c r="AN65" s="1032"/>
      <c r="AO65" s="1032"/>
      <c r="AP65" s="1032"/>
      <c r="AQ65" s="1032"/>
      <c r="AR65" s="1032"/>
      <c r="AS65" s="1035"/>
      <c r="AT65" s="1043"/>
      <c r="AU65" s="1044"/>
      <c r="AV65" s="1044"/>
      <c r="AW65" s="1044"/>
      <c r="AX65" s="1044"/>
      <c r="AY65" s="1044"/>
      <c r="AZ65" s="1044"/>
      <c r="BA65" s="1044"/>
      <c r="BB65" s="1044"/>
      <c r="BC65" s="1044"/>
      <c r="BD65" s="1044"/>
      <c r="BE65" s="1044"/>
      <c r="BF65" s="1045"/>
      <c r="BG65" s="1023"/>
      <c r="BH65" s="1023"/>
      <c r="BI65" s="1027"/>
      <c r="BJ65" s="173"/>
      <c r="BK65" s="32"/>
      <c r="BL65" s="32"/>
      <c r="BM65" s="32"/>
      <c r="BN65" s="32"/>
      <c r="BO65" s="32"/>
      <c r="BP65" s="32"/>
      <c r="BQ65" s="32"/>
      <c r="BR65" s="32"/>
      <c r="BS65" s="32"/>
      <c r="BT65" s="32"/>
      <c r="BU65" s="32"/>
      <c r="BV65" s="32"/>
      <c r="BW65" s="32"/>
      <c r="BX65" s="32"/>
      <c r="BY65" s="32"/>
      <c r="BZ65" s="32"/>
      <c r="CA65" s="34"/>
      <c r="CB65" s="34"/>
    </row>
    <row r="66" spans="1:98" s="6" customFormat="1" ht="28.5" customHeight="1" x14ac:dyDescent="0.2">
      <c r="A66" s="1021"/>
      <c r="B66" s="1024"/>
      <c r="C66" s="1024"/>
      <c r="D66" s="1034"/>
      <c r="E66" s="35">
        <v>1</v>
      </c>
      <c r="F66" s="35">
        <v>2</v>
      </c>
      <c r="G66" s="35">
        <v>3</v>
      </c>
      <c r="H66" s="35">
        <v>4</v>
      </c>
      <c r="I66" s="35">
        <v>5</v>
      </c>
      <c r="J66" s="35">
        <v>6</v>
      </c>
      <c r="K66" s="35">
        <v>7</v>
      </c>
      <c r="L66" s="35">
        <v>8</v>
      </c>
      <c r="M66" s="35">
        <v>9</v>
      </c>
      <c r="N66" s="35">
        <v>10</v>
      </c>
      <c r="O66" s="35">
        <v>11</v>
      </c>
      <c r="P66" s="35">
        <v>12</v>
      </c>
      <c r="Q66" s="35" t="s">
        <v>61</v>
      </c>
      <c r="R66" s="1024"/>
      <c r="S66" s="1034"/>
      <c r="T66" s="35">
        <v>1</v>
      </c>
      <c r="U66" s="35">
        <v>2</v>
      </c>
      <c r="V66" s="35">
        <v>3</v>
      </c>
      <c r="W66" s="35">
        <v>4</v>
      </c>
      <c r="X66" s="35">
        <v>5</v>
      </c>
      <c r="Y66" s="35">
        <v>6</v>
      </c>
      <c r="Z66" s="35">
        <v>7</v>
      </c>
      <c r="AA66" s="35">
        <v>8</v>
      </c>
      <c r="AB66" s="35">
        <v>9</v>
      </c>
      <c r="AC66" s="35">
        <v>10</v>
      </c>
      <c r="AD66" s="35">
        <v>11</v>
      </c>
      <c r="AE66" s="35">
        <v>12</v>
      </c>
      <c r="AF66" s="1034"/>
      <c r="AG66" s="35">
        <v>1</v>
      </c>
      <c r="AH66" s="35">
        <v>2</v>
      </c>
      <c r="AI66" s="35">
        <v>3</v>
      </c>
      <c r="AJ66" s="35">
        <v>4</v>
      </c>
      <c r="AK66" s="35">
        <v>5</v>
      </c>
      <c r="AL66" s="35">
        <v>6</v>
      </c>
      <c r="AM66" s="35">
        <v>7</v>
      </c>
      <c r="AN66" s="35">
        <v>8</v>
      </c>
      <c r="AO66" s="35">
        <v>9</v>
      </c>
      <c r="AP66" s="35">
        <v>10</v>
      </c>
      <c r="AQ66" s="35">
        <v>11</v>
      </c>
      <c r="AR66" s="35">
        <v>12</v>
      </c>
      <c r="AS66" s="35" t="s">
        <v>51</v>
      </c>
      <c r="AT66" s="266">
        <v>1</v>
      </c>
      <c r="AU66" s="266">
        <v>2</v>
      </c>
      <c r="AV66" s="266">
        <v>3</v>
      </c>
      <c r="AW66" s="266">
        <v>4</v>
      </c>
      <c r="AX66" s="266">
        <v>5</v>
      </c>
      <c r="AY66" s="266">
        <v>6</v>
      </c>
      <c r="AZ66" s="266">
        <v>7</v>
      </c>
      <c r="BA66" s="266">
        <v>8</v>
      </c>
      <c r="BB66" s="266">
        <v>9</v>
      </c>
      <c r="BC66" s="266">
        <v>10</v>
      </c>
      <c r="BD66" s="266">
        <v>11</v>
      </c>
      <c r="BE66" s="266">
        <v>12</v>
      </c>
      <c r="BF66" s="35" t="s">
        <v>51</v>
      </c>
      <c r="BG66" s="1024"/>
      <c r="BH66" s="1024"/>
      <c r="BI66" s="1028"/>
      <c r="BJ66" s="7"/>
      <c r="BK66" s="36"/>
      <c r="BL66" s="36"/>
      <c r="BM66" s="36"/>
      <c r="BN66" s="36"/>
      <c r="BO66" s="36"/>
      <c r="BP66" s="36"/>
      <c r="BQ66" s="36"/>
      <c r="BR66" s="36"/>
      <c r="BS66" s="36"/>
      <c r="BT66" s="36"/>
      <c r="BU66" s="36"/>
      <c r="BV66" s="36"/>
      <c r="BW66" s="36"/>
      <c r="BX66" s="36"/>
      <c r="BY66" s="36"/>
      <c r="BZ66" s="36"/>
      <c r="CA66" s="36"/>
      <c r="CB66" s="36"/>
    </row>
    <row r="67" spans="1:98" s="7" customFormat="1" ht="24.75" customHeight="1" thickBot="1" x14ac:dyDescent="0.25">
      <c r="A67" s="58"/>
      <c r="B67" s="329" t="s">
        <v>457</v>
      </c>
      <c r="C67" s="38" t="s">
        <v>109</v>
      </c>
      <c r="D67" s="328">
        <v>85</v>
      </c>
      <c r="E67" s="107"/>
      <c r="F67" s="39"/>
      <c r="G67" s="39"/>
      <c r="H67" s="39"/>
      <c r="I67" s="39"/>
      <c r="J67" s="39"/>
      <c r="K67" s="39"/>
      <c r="L67" s="39"/>
      <c r="M67" s="39"/>
      <c r="N67" s="39"/>
      <c r="O67" s="39"/>
      <c r="P67" s="39"/>
      <c r="Q67" s="40">
        <f>SUM(E67:P67)</f>
        <v>0</v>
      </c>
      <c r="R67" s="335" t="s">
        <v>71</v>
      </c>
      <c r="S67" s="334">
        <v>8800</v>
      </c>
      <c r="T67" s="109"/>
      <c r="U67" s="42"/>
      <c r="V67" s="42"/>
      <c r="W67" s="42"/>
      <c r="X67" s="42"/>
      <c r="Y67" s="42"/>
      <c r="Z67" s="42"/>
      <c r="AA67" s="42"/>
      <c r="AB67" s="42"/>
      <c r="AC67" s="42"/>
      <c r="AD67" s="42"/>
      <c r="AE67" s="42"/>
      <c r="AF67" s="94">
        <f t="shared" ref="AF67" si="58">SUM(Q67*S67)</f>
        <v>0</v>
      </c>
      <c r="AG67" s="95">
        <f>T67*E67</f>
        <v>0</v>
      </c>
      <c r="AH67" s="95">
        <f>U67*F67</f>
        <v>0</v>
      </c>
      <c r="AI67" s="95">
        <f>V67*G67</f>
        <v>0</v>
      </c>
      <c r="AJ67" s="95">
        <f t="shared" ref="AJ67:AR67" si="59">W67*H67</f>
        <v>0</v>
      </c>
      <c r="AK67" s="95">
        <f t="shared" si="59"/>
        <v>0</v>
      </c>
      <c r="AL67" s="95">
        <f t="shared" si="59"/>
        <v>0</v>
      </c>
      <c r="AM67" s="95">
        <f t="shared" si="59"/>
        <v>0</v>
      </c>
      <c r="AN67" s="95">
        <f t="shared" si="59"/>
        <v>0</v>
      </c>
      <c r="AO67" s="95">
        <f t="shared" si="59"/>
        <v>0</v>
      </c>
      <c r="AP67" s="95">
        <f t="shared" si="59"/>
        <v>0</v>
      </c>
      <c r="AQ67" s="95">
        <f t="shared" si="59"/>
        <v>0</v>
      </c>
      <c r="AR67" s="95">
        <f t="shared" si="59"/>
        <v>0</v>
      </c>
      <c r="AS67" s="96">
        <f>SUM(AG67:AR67)</f>
        <v>0</v>
      </c>
      <c r="AT67" s="95">
        <f>SUM(AG67*14%)</f>
        <v>0</v>
      </c>
      <c r="AU67" s="95">
        <f>SUM(AH67*14%)</f>
        <v>0</v>
      </c>
      <c r="AV67" s="95">
        <f>SUM(AI67*14%)</f>
        <v>0</v>
      </c>
      <c r="AW67" s="95">
        <f t="shared" ref="AW67:BE67" si="60">SUM(AJ67*14%)</f>
        <v>0</v>
      </c>
      <c r="AX67" s="95">
        <f t="shared" si="60"/>
        <v>0</v>
      </c>
      <c r="AY67" s="95">
        <f t="shared" si="60"/>
        <v>0</v>
      </c>
      <c r="AZ67" s="95">
        <f t="shared" si="60"/>
        <v>0</v>
      </c>
      <c r="BA67" s="95">
        <f t="shared" si="60"/>
        <v>0</v>
      </c>
      <c r="BB67" s="95">
        <f t="shared" si="60"/>
        <v>0</v>
      </c>
      <c r="BC67" s="95">
        <f t="shared" si="60"/>
        <v>0</v>
      </c>
      <c r="BD67" s="95">
        <f t="shared" si="60"/>
        <v>0</v>
      </c>
      <c r="BE67" s="95">
        <f t="shared" si="60"/>
        <v>0</v>
      </c>
      <c r="BF67" s="97">
        <f t="shared" ref="BF67" si="61">SUM(AT67:BE67)</f>
        <v>0</v>
      </c>
      <c r="BG67" s="98">
        <f>AF67-AS67-BF67</f>
        <v>0</v>
      </c>
      <c r="BH67" s="99">
        <f>S67*D67</f>
        <v>748000</v>
      </c>
      <c r="BI67" s="100">
        <f t="shared" ref="BI67" si="62">BH67-AS67-BF67</f>
        <v>748000</v>
      </c>
      <c r="BJ67" s="248">
        <f>SUM(Q67/D67)</f>
        <v>0</v>
      </c>
      <c r="BK67" s="262"/>
      <c r="BL67" s="52"/>
      <c r="BM67" s="52"/>
      <c r="BN67" s="52"/>
      <c r="BO67" s="52"/>
      <c r="BP67" s="61"/>
      <c r="BQ67" s="61"/>
      <c r="BR67" s="61"/>
      <c r="BS67" s="61"/>
      <c r="BT67" s="61"/>
      <c r="BU67" s="61"/>
      <c r="BV67" s="61"/>
      <c r="BW67" s="61"/>
      <c r="BX67" s="61"/>
      <c r="BY67" s="61"/>
      <c r="BZ67" s="61"/>
      <c r="CA67" s="61"/>
      <c r="CB67" s="61"/>
    </row>
    <row r="68" spans="1:98" s="54" customFormat="1" ht="24.75" customHeight="1" thickBot="1" x14ac:dyDescent="0.25">
      <c r="A68" s="62"/>
      <c r="B68" s="63" t="s">
        <v>15</v>
      </c>
      <c r="C68" s="63"/>
      <c r="D68" s="64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6"/>
      <c r="R68" s="102"/>
      <c r="S68" s="64"/>
      <c r="T68" s="67"/>
      <c r="U68" s="67"/>
      <c r="V68" s="67"/>
      <c r="W68" s="67"/>
      <c r="X68" s="67"/>
      <c r="Y68" s="67"/>
      <c r="Z68" s="67"/>
      <c r="AA68" s="67"/>
      <c r="AB68" s="67"/>
      <c r="AC68" s="67"/>
      <c r="AD68" s="67"/>
      <c r="AE68" s="67"/>
      <c r="AF68" s="103">
        <f t="shared" ref="AF68:BF68" si="63">SUM(AF67:AF67)</f>
        <v>0</v>
      </c>
      <c r="AG68" s="103">
        <f t="shared" si="63"/>
        <v>0</v>
      </c>
      <c r="AH68" s="103">
        <f t="shared" si="63"/>
        <v>0</v>
      </c>
      <c r="AI68" s="103">
        <f t="shared" si="63"/>
        <v>0</v>
      </c>
      <c r="AJ68" s="103">
        <f t="shared" ref="AJ68:AR68" si="64">SUM(AJ67:AJ67)</f>
        <v>0</v>
      </c>
      <c r="AK68" s="103">
        <f t="shared" si="64"/>
        <v>0</v>
      </c>
      <c r="AL68" s="103">
        <f t="shared" si="64"/>
        <v>0</v>
      </c>
      <c r="AM68" s="103">
        <f t="shared" si="64"/>
        <v>0</v>
      </c>
      <c r="AN68" s="103">
        <f t="shared" si="64"/>
        <v>0</v>
      </c>
      <c r="AO68" s="103">
        <f t="shared" si="64"/>
        <v>0</v>
      </c>
      <c r="AP68" s="103">
        <f t="shared" si="64"/>
        <v>0</v>
      </c>
      <c r="AQ68" s="103">
        <f t="shared" si="64"/>
        <v>0</v>
      </c>
      <c r="AR68" s="103">
        <f t="shared" si="64"/>
        <v>0</v>
      </c>
      <c r="AS68" s="103">
        <f t="shared" si="63"/>
        <v>0</v>
      </c>
      <c r="AT68" s="103">
        <f t="shared" si="63"/>
        <v>0</v>
      </c>
      <c r="AU68" s="103">
        <f t="shared" si="63"/>
        <v>0</v>
      </c>
      <c r="AV68" s="103">
        <f t="shared" si="63"/>
        <v>0</v>
      </c>
      <c r="AW68" s="103">
        <f t="shared" ref="AW68:BE68" si="65">SUM(AW67:AW67)</f>
        <v>0</v>
      </c>
      <c r="AX68" s="103">
        <f t="shared" si="65"/>
        <v>0</v>
      </c>
      <c r="AY68" s="103">
        <f t="shared" si="65"/>
        <v>0</v>
      </c>
      <c r="AZ68" s="103">
        <f t="shared" si="65"/>
        <v>0</v>
      </c>
      <c r="BA68" s="103">
        <f t="shared" si="65"/>
        <v>0</v>
      </c>
      <c r="BB68" s="103">
        <f t="shared" si="65"/>
        <v>0</v>
      </c>
      <c r="BC68" s="103">
        <f t="shared" si="65"/>
        <v>0</v>
      </c>
      <c r="BD68" s="103">
        <f t="shared" si="65"/>
        <v>0</v>
      </c>
      <c r="BE68" s="103">
        <f t="shared" si="65"/>
        <v>0</v>
      </c>
      <c r="BF68" s="103">
        <f t="shared" si="63"/>
        <v>0</v>
      </c>
      <c r="BG68" s="104">
        <f>AF68-AS68-BF68</f>
        <v>0</v>
      </c>
      <c r="BH68" s="103">
        <f>SUM(BH67:BH67)</f>
        <v>748000</v>
      </c>
      <c r="BI68" s="103">
        <f>SUM(BI67:BI67)</f>
        <v>748000</v>
      </c>
      <c r="BJ68" s="249">
        <f>SUM(BJ67)</f>
        <v>0</v>
      </c>
      <c r="BK68" s="259"/>
      <c r="BL68" s="69"/>
      <c r="BM68" s="69"/>
      <c r="BN68" s="69"/>
      <c r="BO68" s="69"/>
      <c r="BP68" s="69"/>
      <c r="BQ68" s="69"/>
      <c r="BR68" s="69"/>
      <c r="BS68" s="69"/>
      <c r="BT68" s="69"/>
      <c r="BU68" s="69"/>
      <c r="BV68" s="69"/>
      <c r="BW68" s="69"/>
      <c r="BX68" s="69"/>
      <c r="BY68" s="69"/>
      <c r="BZ68" s="69"/>
      <c r="CA68" s="69"/>
      <c r="CB68" s="69"/>
    </row>
    <row r="69" spans="1:98" s="29" customFormat="1" ht="24.75" customHeight="1" x14ac:dyDescent="0.2">
      <c r="A69" s="70"/>
      <c r="D69" s="70"/>
      <c r="E69" s="70"/>
      <c r="F69" s="70"/>
      <c r="G69" s="70"/>
      <c r="H69" s="70"/>
      <c r="I69" s="70"/>
      <c r="J69" s="70"/>
      <c r="K69" s="70"/>
      <c r="L69" s="70"/>
      <c r="M69" s="70"/>
      <c r="N69" s="70"/>
      <c r="O69" s="70"/>
      <c r="P69" s="70"/>
      <c r="Q69" s="70"/>
      <c r="R69" s="70"/>
      <c r="AE69" s="57"/>
      <c r="AS69" s="71"/>
      <c r="BF69" s="72">
        <f>SUM(AS68+BF68)</f>
        <v>0</v>
      </c>
      <c r="BG69" s="73">
        <f>AF68-AS68-BF68</f>
        <v>0</v>
      </c>
      <c r="BH69" s="74">
        <f>SUM(BI68+AS68+BF68)</f>
        <v>748000</v>
      </c>
      <c r="BI69" s="75">
        <f>SUM(BG68)</f>
        <v>0</v>
      </c>
      <c r="BJ69" s="250" t="s">
        <v>78</v>
      </c>
      <c r="BK69" s="260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</row>
    <row r="70" spans="1:98" s="29" customFormat="1" ht="24.75" customHeight="1" x14ac:dyDescent="0.2">
      <c r="A70" s="70"/>
      <c r="D70" s="70"/>
      <c r="E70" s="70"/>
      <c r="F70" s="70"/>
      <c r="G70" s="70"/>
      <c r="H70" s="70"/>
      <c r="I70" s="70"/>
      <c r="J70" s="70"/>
      <c r="K70" s="70"/>
      <c r="L70" s="70"/>
      <c r="M70" s="70"/>
      <c r="N70" s="70"/>
      <c r="O70" s="70"/>
      <c r="P70" s="70"/>
      <c r="Q70" s="70"/>
      <c r="R70" s="70"/>
      <c r="AE70" s="57"/>
      <c r="AS70" s="57"/>
      <c r="AT70" s="613">
        <f>SUM(AG68+AT68)</f>
        <v>0</v>
      </c>
      <c r="AU70" s="613">
        <f t="shared" ref="AU70" si="66">SUM(AH68+AU68)</f>
        <v>0</v>
      </c>
      <c r="AV70" s="613">
        <f t="shared" ref="AV70" si="67">SUM(AI68+AV68)</f>
        <v>0</v>
      </c>
      <c r="AW70" s="613">
        <f t="shared" ref="AW70" si="68">SUM(AJ68+AW68)</f>
        <v>0</v>
      </c>
      <c r="AX70" s="613">
        <f t="shared" ref="AX70" si="69">SUM(AK68+AX68)</f>
        <v>0</v>
      </c>
      <c r="AY70" s="613">
        <f t="shared" ref="AY70" si="70">SUM(AL68+AY68)</f>
        <v>0</v>
      </c>
      <c r="AZ70" s="613">
        <f t="shared" ref="AZ70" si="71">SUM(AM68+AZ68)</f>
        <v>0</v>
      </c>
      <c r="BA70" s="613">
        <f t="shared" ref="BA70" si="72">SUM(AN68+BA68)</f>
        <v>0</v>
      </c>
      <c r="BB70" s="613">
        <f t="shared" ref="BB70" si="73">SUM(AO68+BB68)</f>
        <v>0</v>
      </c>
      <c r="BC70" s="613">
        <f t="shared" ref="BC70" si="74">SUM(AP68+BC68)</f>
        <v>0</v>
      </c>
      <c r="BD70" s="613">
        <f t="shared" ref="BD70" si="75">SUM(AQ68+BD68)</f>
        <v>0</v>
      </c>
      <c r="BE70" s="613">
        <f t="shared" ref="BE70" si="76">SUM(AR68+BE68)</f>
        <v>0</v>
      </c>
      <c r="BF70" s="613">
        <f>SUM(AT70:BE70)</f>
        <v>0</v>
      </c>
      <c r="BG70" s="57"/>
      <c r="BH70" s="76"/>
      <c r="BI70" s="77">
        <f>SUM(BI68-BI69)</f>
        <v>748000</v>
      </c>
      <c r="BJ70" s="250" t="s">
        <v>77</v>
      </c>
      <c r="BK70" s="260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</row>
    <row r="71" spans="1:98" s="29" customFormat="1" ht="16.5" customHeight="1" x14ac:dyDescent="0.2">
      <c r="A71" s="1015" t="s">
        <v>43</v>
      </c>
      <c r="B71" s="1016"/>
      <c r="C71" s="171" t="s">
        <v>458</v>
      </c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174"/>
      <c r="U71" s="174"/>
      <c r="V71" s="174"/>
      <c r="W71" s="174"/>
      <c r="X71" s="174"/>
      <c r="Y71" s="174"/>
      <c r="Z71" s="174"/>
      <c r="AA71" s="174"/>
      <c r="AB71" s="174"/>
      <c r="AC71" s="174"/>
      <c r="AD71" s="174"/>
      <c r="AE71" s="175"/>
      <c r="AF71" s="32"/>
      <c r="AG71" s="174"/>
      <c r="AH71" s="174"/>
      <c r="AI71" s="174"/>
      <c r="AJ71" s="174"/>
      <c r="AK71" s="174"/>
      <c r="AL71" s="174"/>
      <c r="AM71" s="174"/>
      <c r="AN71" s="174"/>
      <c r="AO71" s="174"/>
      <c r="AP71" s="174"/>
      <c r="AQ71" s="174"/>
      <c r="AR71" s="174"/>
      <c r="AS71" s="176"/>
      <c r="AT71" s="174"/>
      <c r="AU71" s="174"/>
      <c r="AV71" s="174"/>
      <c r="AW71" s="174"/>
      <c r="AX71" s="174"/>
      <c r="AY71" s="174"/>
      <c r="AZ71" s="174"/>
      <c r="BA71" s="174"/>
      <c r="BB71" s="174"/>
      <c r="BC71" s="174"/>
      <c r="BD71" s="174"/>
      <c r="BE71" s="174"/>
      <c r="BF71" s="176"/>
      <c r="BG71" s="176"/>
      <c r="BH71" s="173"/>
      <c r="BI71" s="177"/>
      <c r="BJ71" s="32"/>
      <c r="BK71" s="255"/>
      <c r="BL71" s="174"/>
      <c r="BM71" s="174"/>
      <c r="BN71" s="174"/>
      <c r="BO71" s="174"/>
      <c r="BP71" s="175"/>
      <c r="BQ71" s="174"/>
      <c r="BR71" s="174"/>
      <c r="BS71" s="174"/>
      <c r="BT71" s="174"/>
      <c r="BU71" s="174"/>
      <c r="BV71" s="176"/>
      <c r="BW71" s="176"/>
      <c r="BX71" s="176"/>
      <c r="BY71" s="173"/>
      <c r="BZ71" s="177"/>
      <c r="CA71" s="176"/>
      <c r="CB71" s="176"/>
      <c r="CC71" s="33"/>
      <c r="CD71" s="33"/>
      <c r="CE71" s="33"/>
      <c r="CF71" s="33"/>
      <c r="CG71" s="33"/>
      <c r="CH71" s="178"/>
      <c r="CI71" s="33"/>
      <c r="CJ71" s="33"/>
      <c r="CK71" s="33"/>
      <c r="CL71" s="33"/>
      <c r="CM71" s="33"/>
      <c r="CN71" s="33"/>
      <c r="CO71" s="33"/>
      <c r="CP71" s="33"/>
      <c r="CQ71" s="33"/>
      <c r="CR71" s="33"/>
      <c r="CS71" s="33"/>
      <c r="CT71" s="33"/>
    </row>
    <row r="72" spans="1:98" s="29" customFormat="1" ht="16.5" customHeight="1" x14ac:dyDescent="0.2">
      <c r="A72" s="1017" t="s">
        <v>44</v>
      </c>
      <c r="B72" s="1018"/>
      <c r="C72" s="180" t="s">
        <v>11</v>
      </c>
      <c r="D72" s="181"/>
      <c r="E72" s="181"/>
      <c r="F72" s="181"/>
      <c r="G72" s="181"/>
      <c r="H72" s="181"/>
      <c r="I72" s="181"/>
      <c r="J72" s="181"/>
      <c r="K72" s="181"/>
      <c r="L72" s="181"/>
      <c r="M72" s="181"/>
      <c r="N72" s="181"/>
      <c r="O72" s="181"/>
      <c r="P72" s="181"/>
      <c r="Q72" s="181"/>
      <c r="R72" s="181"/>
      <c r="S72" s="181"/>
      <c r="T72" s="182"/>
      <c r="U72" s="182"/>
      <c r="V72" s="182"/>
      <c r="W72" s="182"/>
      <c r="X72" s="182"/>
      <c r="Y72" s="182"/>
      <c r="Z72" s="182"/>
      <c r="AA72" s="182"/>
      <c r="AB72" s="182"/>
      <c r="AC72" s="182"/>
      <c r="AD72" s="182"/>
      <c r="AE72" s="183"/>
      <c r="AF72" s="181"/>
      <c r="AG72" s="182"/>
      <c r="AH72" s="182"/>
      <c r="AI72" s="182"/>
      <c r="AJ72" s="182"/>
      <c r="AK72" s="182"/>
      <c r="AL72" s="182"/>
      <c r="AM72" s="182"/>
      <c r="AN72" s="182"/>
      <c r="AO72" s="182"/>
      <c r="AP72" s="182"/>
      <c r="AQ72" s="182"/>
      <c r="AR72" s="182"/>
      <c r="AS72" s="183"/>
      <c r="AT72" s="182"/>
      <c r="AU72" s="182"/>
      <c r="AV72" s="182"/>
      <c r="AW72" s="182"/>
      <c r="AX72" s="182"/>
      <c r="AY72" s="182"/>
      <c r="AZ72" s="182"/>
      <c r="BA72" s="182"/>
      <c r="BB72" s="182"/>
      <c r="BC72" s="182"/>
      <c r="BD72" s="182"/>
      <c r="BE72" s="182"/>
      <c r="BF72" s="183"/>
      <c r="BG72" s="183"/>
      <c r="BH72" s="179"/>
      <c r="BI72" s="184"/>
      <c r="BJ72" s="32"/>
      <c r="BK72" s="255"/>
      <c r="BL72" s="32"/>
      <c r="BM72" s="32"/>
      <c r="BN72" s="32"/>
      <c r="BO72" s="32"/>
      <c r="BP72" s="32"/>
      <c r="BQ72" s="32"/>
      <c r="BR72" s="32"/>
      <c r="BS72" s="32"/>
      <c r="BT72" s="32"/>
      <c r="BU72" s="32"/>
      <c r="BV72" s="32"/>
      <c r="BW72" s="32"/>
      <c r="BX72" s="32"/>
      <c r="BY72" s="32"/>
      <c r="BZ72" s="32"/>
      <c r="CA72" s="176"/>
      <c r="CB72" s="176"/>
      <c r="CC72" s="33">
        <v>1100000</v>
      </c>
      <c r="CD72" s="33"/>
      <c r="CE72" s="33"/>
      <c r="CF72" s="33"/>
      <c r="CG72" s="33"/>
      <c r="CH72" s="178"/>
      <c r="CI72" s="33"/>
      <c r="CJ72" s="33"/>
      <c r="CK72" s="33"/>
      <c r="CL72" s="33"/>
      <c r="CM72" s="33"/>
      <c r="CN72" s="33"/>
      <c r="CO72" s="33"/>
      <c r="CP72" s="33"/>
      <c r="CQ72" s="33"/>
      <c r="CR72" s="33"/>
      <c r="CS72" s="33"/>
      <c r="CT72" s="33"/>
    </row>
    <row r="73" spans="1:98" s="8" customFormat="1" ht="48.75" customHeight="1" x14ac:dyDescent="0.2">
      <c r="A73" s="1019" t="s">
        <v>45</v>
      </c>
      <c r="B73" s="1022" t="s">
        <v>46</v>
      </c>
      <c r="C73" s="1022" t="s">
        <v>62</v>
      </c>
      <c r="D73" s="1025" t="s">
        <v>47</v>
      </c>
      <c r="E73" s="1025"/>
      <c r="F73" s="1025"/>
      <c r="G73" s="1025"/>
      <c r="H73" s="1025"/>
      <c r="I73" s="1025"/>
      <c r="J73" s="1025"/>
      <c r="K73" s="1025"/>
      <c r="L73" s="1025"/>
      <c r="M73" s="1025"/>
      <c r="N73" s="1025"/>
      <c r="O73" s="1025"/>
      <c r="P73" s="1025"/>
      <c r="Q73" s="1025"/>
      <c r="R73" s="1022" t="s">
        <v>59</v>
      </c>
      <c r="S73" s="1036" t="s">
        <v>56</v>
      </c>
      <c r="T73" s="1037"/>
      <c r="U73" s="1037"/>
      <c r="V73" s="1037"/>
      <c r="W73" s="1037"/>
      <c r="X73" s="1037"/>
      <c r="Y73" s="1037"/>
      <c r="Z73" s="1037"/>
      <c r="AA73" s="1037"/>
      <c r="AB73" s="1037"/>
      <c r="AC73" s="1037"/>
      <c r="AD73" s="1037"/>
      <c r="AE73" s="1038"/>
      <c r="AF73" s="1039" t="s">
        <v>38</v>
      </c>
      <c r="AG73" s="1039"/>
      <c r="AH73" s="1039"/>
      <c r="AI73" s="1039"/>
      <c r="AJ73" s="1039"/>
      <c r="AK73" s="1039"/>
      <c r="AL73" s="1039"/>
      <c r="AM73" s="1039"/>
      <c r="AN73" s="1039"/>
      <c r="AO73" s="1039"/>
      <c r="AP73" s="1039"/>
      <c r="AQ73" s="1039"/>
      <c r="AR73" s="1039"/>
      <c r="AS73" s="1039"/>
      <c r="AT73" s="1040" t="s">
        <v>82</v>
      </c>
      <c r="AU73" s="1041"/>
      <c r="AV73" s="1041"/>
      <c r="AW73" s="1041"/>
      <c r="AX73" s="1041"/>
      <c r="AY73" s="1041"/>
      <c r="AZ73" s="1041"/>
      <c r="BA73" s="1041"/>
      <c r="BB73" s="1041"/>
      <c r="BC73" s="1041"/>
      <c r="BD73" s="1041"/>
      <c r="BE73" s="1041"/>
      <c r="BF73" s="1042"/>
      <c r="BG73" s="1022" t="s">
        <v>78</v>
      </c>
      <c r="BH73" s="1022" t="s">
        <v>561</v>
      </c>
      <c r="BI73" s="1026" t="s">
        <v>79</v>
      </c>
      <c r="BJ73" s="173"/>
      <c r="BK73" s="32"/>
      <c r="BL73" s="32"/>
      <c r="BM73" s="32"/>
      <c r="BN73" s="32"/>
      <c r="BO73" s="32"/>
      <c r="BP73" s="32"/>
      <c r="BQ73" s="32"/>
      <c r="BR73" s="32"/>
      <c r="BS73" s="32"/>
      <c r="BT73" s="32"/>
      <c r="BU73" s="32"/>
      <c r="BV73" s="32"/>
      <c r="BW73" s="32"/>
      <c r="BX73" s="32"/>
      <c r="BY73" s="32"/>
      <c r="BZ73" s="32"/>
      <c r="CA73" s="34"/>
      <c r="CB73" s="34"/>
    </row>
    <row r="74" spans="1:98" s="8" customFormat="1" ht="48.75" customHeight="1" x14ac:dyDescent="0.2">
      <c r="A74" s="1020"/>
      <c r="B74" s="1023"/>
      <c r="C74" s="1023"/>
      <c r="D74" s="1033" t="s">
        <v>57</v>
      </c>
      <c r="E74" s="1031" t="s">
        <v>58</v>
      </c>
      <c r="F74" s="1032"/>
      <c r="G74" s="1032"/>
      <c r="H74" s="1032"/>
      <c r="I74" s="1032"/>
      <c r="J74" s="1032"/>
      <c r="K74" s="1032"/>
      <c r="L74" s="1032"/>
      <c r="M74" s="1032"/>
      <c r="N74" s="1032"/>
      <c r="O74" s="1032"/>
      <c r="P74" s="1032"/>
      <c r="Q74" s="1032"/>
      <c r="R74" s="1023"/>
      <c r="S74" s="1033" t="s">
        <v>57</v>
      </c>
      <c r="T74" s="1031" t="s">
        <v>58</v>
      </c>
      <c r="U74" s="1032"/>
      <c r="V74" s="1032"/>
      <c r="W74" s="1032"/>
      <c r="X74" s="1032"/>
      <c r="Y74" s="1032"/>
      <c r="Z74" s="1032"/>
      <c r="AA74" s="1032"/>
      <c r="AB74" s="1032"/>
      <c r="AC74" s="1032"/>
      <c r="AD74" s="1032"/>
      <c r="AE74" s="1035"/>
      <c r="AF74" s="1033" t="s">
        <v>57</v>
      </c>
      <c r="AG74" s="1031" t="s">
        <v>58</v>
      </c>
      <c r="AH74" s="1032"/>
      <c r="AI74" s="1032"/>
      <c r="AJ74" s="1032"/>
      <c r="AK74" s="1032"/>
      <c r="AL74" s="1032"/>
      <c r="AM74" s="1032"/>
      <c r="AN74" s="1032"/>
      <c r="AO74" s="1032"/>
      <c r="AP74" s="1032"/>
      <c r="AQ74" s="1032"/>
      <c r="AR74" s="1032"/>
      <c r="AS74" s="1035"/>
      <c r="AT74" s="1043"/>
      <c r="AU74" s="1044"/>
      <c r="AV74" s="1044"/>
      <c r="AW74" s="1044"/>
      <c r="AX74" s="1044"/>
      <c r="AY74" s="1044"/>
      <c r="AZ74" s="1044"/>
      <c r="BA74" s="1044"/>
      <c r="BB74" s="1044"/>
      <c r="BC74" s="1044"/>
      <c r="BD74" s="1044"/>
      <c r="BE74" s="1044"/>
      <c r="BF74" s="1045"/>
      <c r="BG74" s="1023"/>
      <c r="BH74" s="1023"/>
      <c r="BI74" s="1027"/>
      <c r="BJ74" s="173"/>
      <c r="BK74" s="32"/>
      <c r="BL74" s="32"/>
      <c r="BM74" s="32"/>
      <c r="BN74" s="32"/>
      <c r="BO74" s="32"/>
      <c r="BP74" s="32"/>
      <c r="BQ74" s="32"/>
      <c r="BR74" s="32"/>
      <c r="BS74" s="32"/>
      <c r="BT74" s="32"/>
      <c r="BU74" s="32"/>
      <c r="BV74" s="32"/>
      <c r="BW74" s="32"/>
      <c r="BX74" s="32"/>
      <c r="BY74" s="32"/>
      <c r="BZ74" s="32"/>
      <c r="CA74" s="34"/>
      <c r="CB74" s="34"/>
    </row>
    <row r="75" spans="1:98" s="6" customFormat="1" ht="28.5" customHeight="1" x14ac:dyDescent="0.2">
      <c r="A75" s="1021"/>
      <c r="B75" s="1024"/>
      <c r="C75" s="1024"/>
      <c r="D75" s="1034"/>
      <c r="E75" s="35">
        <v>1</v>
      </c>
      <c r="F75" s="35">
        <v>2</v>
      </c>
      <c r="G75" s="35">
        <v>3</v>
      </c>
      <c r="H75" s="35">
        <v>4</v>
      </c>
      <c r="I75" s="35">
        <v>5</v>
      </c>
      <c r="J75" s="35">
        <v>6</v>
      </c>
      <c r="K75" s="35">
        <v>7</v>
      </c>
      <c r="L75" s="35">
        <v>8</v>
      </c>
      <c r="M75" s="35">
        <v>9</v>
      </c>
      <c r="N75" s="35">
        <v>10</v>
      </c>
      <c r="O75" s="35">
        <v>11</v>
      </c>
      <c r="P75" s="35">
        <v>12</v>
      </c>
      <c r="Q75" s="35" t="s">
        <v>61</v>
      </c>
      <c r="R75" s="1024"/>
      <c r="S75" s="1034"/>
      <c r="T75" s="35">
        <v>1</v>
      </c>
      <c r="U75" s="35">
        <v>2</v>
      </c>
      <c r="V75" s="35">
        <v>3</v>
      </c>
      <c r="W75" s="35">
        <v>4</v>
      </c>
      <c r="X75" s="35">
        <v>5</v>
      </c>
      <c r="Y75" s="35">
        <v>6</v>
      </c>
      <c r="Z75" s="35">
        <v>7</v>
      </c>
      <c r="AA75" s="35">
        <v>8</v>
      </c>
      <c r="AB75" s="35">
        <v>9</v>
      </c>
      <c r="AC75" s="35">
        <v>10</v>
      </c>
      <c r="AD75" s="35">
        <v>11</v>
      </c>
      <c r="AE75" s="35">
        <v>12</v>
      </c>
      <c r="AF75" s="1034"/>
      <c r="AG75" s="35">
        <v>1</v>
      </c>
      <c r="AH75" s="35">
        <v>2</v>
      </c>
      <c r="AI75" s="35">
        <v>3</v>
      </c>
      <c r="AJ75" s="35">
        <v>4</v>
      </c>
      <c r="AK75" s="35">
        <v>5</v>
      </c>
      <c r="AL75" s="35">
        <v>6</v>
      </c>
      <c r="AM75" s="35">
        <v>7</v>
      </c>
      <c r="AN75" s="35">
        <v>8</v>
      </c>
      <c r="AO75" s="35">
        <v>9</v>
      </c>
      <c r="AP75" s="35">
        <v>10</v>
      </c>
      <c r="AQ75" s="35">
        <v>11</v>
      </c>
      <c r="AR75" s="35">
        <v>12</v>
      </c>
      <c r="AS75" s="35" t="s">
        <v>51</v>
      </c>
      <c r="AT75" s="266">
        <v>1</v>
      </c>
      <c r="AU75" s="266">
        <v>2</v>
      </c>
      <c r="AV75" s="266">
        <v>3</v>
      </c>
      <c r="AW75" s="266">
        <v>4</v>
      </c>
      <c r="AX75" s="266">
        <v>5</v>
      </c>
      <c r="AY75" s="266">
        <v>6</v>
      </c>
      <c r="AZ75" s="266">
        <v>7</v>
      </c>
      <c r="BA75" s="266">
        <v>8</v>
      </c>
      <c r="BB75" s="266">
        <v>9</v>
      </c>
      <c r="BC75" s="266">
        <v>10</v>
      </c>
      <c r="BD75" s="266">
        <v>11</v>
      </c>
      <c r="BE75" s="266">
        <v>12</v>
      </c>
      <c r="BF75" s="35" t="s">
        <v>51</v>
      </c>
      <c r="BG75" s="1024"/>
      <c r="BH75" s="1024"/>
      <c r="BI75" s="1028"/>
      <c r="BJ75" s="7"/>
      <c r="BK75" s="36"/>
      <c r="BL75" s="36"/>
      <c r="BM75" s="36"/>
      <c r="BN75" s="36"/>
      <c r="BO75" s="36"/>
      <c r="BP75" s="36"/>
      <c r="BQ75" s="36"/>
      <c r="BR75" s="36"/>
      <c r="BS75" s="36"/>
      <c r="BT75" s="36"/>
      <c r="BU75" s="36"/>
      <c r="BV75" s="36"/>
      <c r="BW75" s="36"/>
      <c r="BX75" s="36"/>
      <c r="BY75" s="36"/>
      <c r="BZ75" s="36"/>
      <c r="CA75" s="36"/>
      <c r="CB75" s="36"/>
    </row>
    <row r="76" spans="1:98" s="7" customFormat="1" ht="24.75" customHeight="1" x14ac:dyDescent="0.2">
      <c r="A76" s="58"/>
      <c r="B76" s="330" t="s">
        <v>459</v>
      </c>
      <c r="C76" s="38" t="s">
        <v>109</v>
      </c>
      <c r="D76" s="328">
        <v>2</v>
      </c>
      <c r="E76" s="107"/>
      <c r="F76" s="39"/>
      <c r="G76" s="39"/>
      <c r="H76" s="39"/>
      <c r="I76" s="39"/>
      <c r="J76" s="39"/>
      <c r="K76" s="39"/>
      <c r="L76" s="39"/>
      <c r="M76" s="39"/>
      <c r="N76" s="39"/>
      <c r="O76" s="39"/>
      <c r="P76" s="39"/>
      <c r="Q76" s="40">
        <f>SUM(E76:P76)</f>
        <v>0</v>
      </c>
      <c r="R76" s="335" t="s">
        <v>460</v>
      </c>
      <c r="S76" s="334">
        <v>505000</v>
      </c>
      <c r="T76" s="109"/>
      <c r="U76" s="42"/>
      <c r="V76" s="42"/>
      <c r="W76" s="42"/>
      <c r="X76" s="42"/>
      <c r="Y76" s="42"/>
      <c r="Z76" s="42"/>
      <c r="AA76" s="42"/>
      <c r="AB76" s="42"/>
      <c r="AC76" s="42"/>
      <c r="AD76" s="42"/>
      <c r="AE76" s="42"/>
      <c r="AF76" s="94">
        <f t="shared" ref="AF76:AF77" si="77">SUM(Q76*S76)</f>
        <v>0</v>
      </c>
      <c r="AG76" s="95">
        <f t="shared" ref="AG76:AI78" si="78">T76*E76</f>
        <v>0</v>
      </c>
      <c r="AH76" s="95">
        <f t="shared" si="78"/>
        <v>0</v>
      </c>
      <c r="AI76" s="95">
        <f t="shared" si="78"/>
        <v>0</v>
      </c>
      <c r="AJ76" s="95">
        <f t="shared" ref="AJ76:AR77" si="79">W76*H76</f>
        <v>0</v>
      </c>
      <c r="AK76" s="95">
        <f t="shared" si="79"/>
        <v>0</v>
      </c>
      <c r="AL76" s="95">
        <f t="shared" si="79"/>
        <v>0</v>
      </c>
      <c r="AM76" s="95">
        <f t="shared" si="79"/>
        <v>0</v>
      </c>
      <c r="AN76" s="95">
        <f t="shared" si="79"/>
        <v>0</v>
      </c>
      <c r="AO76" s="95">
        <f t="shared" si="79"/>
        <v>0</v>
      </c>
      <c r="AP76" s="95">
        <f t="shared" si="79"/>
        <v>0</v>
      </c>
      <c r="AQ76" s="95">
        <f t="shared" si="79"/>
        <v>0</v>
      </c>
      <c r="AR76" s="95">
        <f t="shared" si="79"/>
        <v>0</v>
      </c>
      <c r="AS76" s="96">
        <f>SUM(AG76:AR76)</f>
        <v>0</v>
      </c>
      <c r="AT76" s="95">
        <f>SUM(AG76*14%)</f>
        <v>0</v>
      </c>
      <c r="AU76" s="95">
        <f>SUM(AH76*14%)</f>
        <v>0</v>
      </c>
      <c r="AV76" s="95">
        <f>SUM(AI76*14%)</f>
        <v>0</v>
      </c>
      <c r="AW76" s="95">
        <f t="shared" ref="AW76:BE77" si="80">SUM(AJ76*14%)</f>
        <v>0</v>
      </c>
      <c r="AX76" s="95">
        <f t="shared" si="80"/>
        <v>0</v>
      </c>
      <c r="AY76" s="95">
        <f t="shared" si="80"/>
        <v>0</v>
      </c>
      <c r="AZ76" s="95">
        <f t="shared" si="80"/>
        <v>0</v>
      </c>
      <c r="BA76" s="95">
        <f t="shared" si="80"/>
        <v>0</v>
      </c>
      <c r="BB76" s="95">
        <f t="shared" si="80"/>
        <v>0</v>
      </c>
      <c r="BC76" s="95">
        <f t="shared" si="80"/>
        <v>0</v>
      </c>
      <c r="BD76" s="95">
        <f t="shared" si="80"/>
        <v>0</v>
      </c>
      <c r="BE76" s="95">
        <f t="shared" si="80"/>
        <v>0</v>
      </c>
      <c r="BF76" s="97">
        <f t="shared" ref="BF76:BF77" si="81">SUM(AT76:BE76)</f>
        <v>0</v>
      </c>
      <c r="BG76" s="98">
        <f>AF76-AS76-BF76</f>
        <v>0</v>
      </c>
      <c r="BH76" s="99">
        <f>S76*D76</f>
        <v>1010000</v>
      </c>
      <c r="BI76" s="100">
        <f t="shared" ref="BI76" si="82">BH76-AS76-BF76</f>
        <v>1010000</v>
      </c>
      <c r="BJ76" s="248">
        <f>SUM(Q76/D76)</f>
        <v>0</v>
      </c>
      <c r="BK76" s="262"/>
      <c r="BL76" s="52"/>
      <c r="BM76" s="52"/>
      <c r="BN76" s="52"/>
      <c r="BO76" s="52"/>
      <c r="BP76" s="61"/>
      <c r="BQ76" s="61"/>
      <c r="BR76" s="61"/>
      <c r="BS76" s="61"/>
      <c r="BT76" s="61"/>
      <c r="BU76" s="61"/>
      <c r="BV76" s="61"/>
      <c r="BW76" s="61"/>
      <c r="BX76" s="61"/>
      <c r="BY76" s="61"/>
      <c r="BZ76" s="61"/>
      <c r="CA76" s="61"/>
      <c r="CB76" s="61"/>
    </row>
    <row r="77" spans="1:98" s="7" customFormat="1" ht="24.75" customHeight="1" x14ac:dyDescent="0.2">
      <c r="A77" s="58"/>
      <c r="B77" s="330" t="s">
        <v>459</v>
      </c>
      <c r="C77" s="38" t="s">
        <v>109</v>
      </c>
      <c r="D77" s="328">
        <v>30</v>
      </c>
      <c r="E77" s="107">
        <v>15</v>
      </c>
      <c r="F77" s="39">
        <v>15</v>
      </c>
      <c r="G77" s="39"/>
      <c r="H77" s="39"/>
      <c r="I77" s="39"/>
      <c r="J77" s="39"/>
      <c r="K77" s="39"/>
      <c r="L77" s="39"/>
      <c r="M77" s="39"/>
      <c r="N77" s="39"/>
      <c r="O77" s="39"/>
      <c r="P77" s="39"/>
      <c r="Q77" s="40">
        <f>SUM(E77:P77)</f>
        <v>30</v>
      </c>
      <c r="R77" s="335" t="s">
        <v>460</v>
      </c>
      <c r="S77" s="334">
        <v>24200</v>
      </c>
      <c r="T77" s="109">
        <v>22000</v>
      </c>
      <c r="U77" s="109">
        <v>22000</v>
      </c>
      <c r="V77" s="42"/>
      <c r="W77" s="42"/>
      <c r="X77" s="42"/>
      <c r="Y77" s="42"/>
      <c r="Z77" s="42"/>
      <c r="AA77" s="42"/>
      <c r="AB77" s="42"/>
      <c r="AC77" s="42"/>
      <c r="AD77" s="42"/>
      <c r="AE77" s="42"/>
      <c r="AF77" s="94">
        <f t="shared" si="77"/>
        <v>726000</v>
      </c>
      <c r="AG77" s="95">
        <f t="shared" si="78"/>
        <v>330000</v>
      </c>
      <c r="AH77" s="95">
        <f t="shared" si="78"/>
        <v>330000</v>
      </c>
      <c r="AI77" s="95">
        <f t="shared" si="78"/>
        <v>0</v>
      </c>
      <c r="AJ77" s="95">
        <f t="shared" si="79"/>
        <v>0</v>
      </c>
      <c r="AK77" s="95">
        <f t="shared" si="79"/>
        <v>0</v>
      </c>
      <c r="AL77" s="95">
        <f t="shared" si="79"/>
        <v>0</v>
      </c>
      <c r="AM77" s="95">
        <f t="shared" si="79"/>
        <v>0</v>
      </c>
      <c r="AN77" s="95">
        <f t="shared" si="79"/>
        <v>0</v>
      </c>
      <c r="AO77" s="95">
        <f t="shared" si="79"/>
        <v>0</v>
      </c>
      <c r="AP77" s="95">
        <f t="shared" si="79"/>
        <v>0</v>
      </c>
      <c r="AQ77" s="95">
        <f t="shared" si="79"/>
        <v>0</v>
      </c>
      <c r="AR77" s="95">
        <f t="shared" si="79"/>
        <v>0</v>
      </c>
      <c r="AS77" s="96">
        <f>SUM(AG77:AR77)</f>
        <v>660000</v>
      </c>
      <c r="AT77" s="95">
        <f>SUM(AG77*4%)</f>
        <v>13200</v>
      </c>
      <c r="AU77" s="95">
        <f t="shared" ref="AU77:AU78" si="83">SUM(AH77*4%)</f>
        <v>13200</v>
      </c>
      <c r="AV77" s="95">
        <f>SUM(AI77*14%)</f>
        <v>0</v>
      </c>
      <c r="AW77" s="95">
        <f t="shared" si="80"/>
        <v>0</v>
      </c>
      <c r="AX77" s="95">
        <f t="shared" si="80"/>
        <v>0</v>
      </c>
      <c r="AY77" s="95">
        <f t="shared" si="80"/>
        <v>0</v>
      </c>
      <c r="AZ77" s="95">
        <f t="shared" si="80"/>
        <v>0</v>
      </c>
      <c r="BA77" s="95">
        <f t="shared" si="80"/>
        <v>0</v>
      </c>
      <c r="BB77" s="95">
        <f t="shared" si="80"/>
        <v>0</v>
      </c>
      <c r="BC77" s="95">
        <f t="shared" si="80"/>
        <v>0</v>
      </c>
      <c r="BD77" s="95">
        <f t="shared" si="80"/>
        <v>0</v>
      </c>
      <c r="BE77" s="95">
        <f t="shared" si="80"/>
        <v>0</v>
      </c>
      <c r="BF77" s="97">
        <f t="shared" si="81"/>
        <v>26400</v>
      </c>
      <c r="BG77" s="98">
        <f t="shared" ref="BG77:BG78" si="84">AF77-AS77-BF77</f>
        <v>39600</v>
      </c>
      <c r="BH77" s="99">
        <f>S77*D77</f>
        <v>726000</v>
      </c>
      <c r="BI77" s="100">
        <f>BH77-AS77-BF77</f>
        <v>39600</v>
      </c>
      <c r="BJ77" s="248">
        <f>SUM(Q77/D77)</f>
        <v>1</v>
      </c>
      <c r="BK77" s="262"/>
      <c r="BL77" s="52"/>
      <c r="BM77" s="52"/>
      <c r="BN77" s="52"/>
      <c r="BO77" s="52"/>
      <c r="BP77" s="61"/>
      <c r="BQ77" s="61"/>
      <c r="BR77" s="61"/>
      <c r="BS77" s="61"/>
      <c r="BT77" s="61"/>
      <c r="BU77" s="61"/>
      <c r="BV77" s="61"/>
      <c r="BW77" s="61"/>
      <c r="BX77" s="61"/>
      <c r="BY77" s="61"/>
      <c r="BZ77" s="61"/>
      <c r="CA77" s="61"/>
      <c r="CB77" s="61"/>
    </row>
    <row r="78" spans="1:98" s="7" customFormat="1" ht="24.75" customHeight="1" thickBot="1" x14ac:dyDescent="0.25">
      <c r="A78" s="58"/>
      <c r="B78" s="713" t="s">
        <v>644</v>
      </c>
      <c r="C78" s="38" t="s">
        <v>109</v>
      </c>
      <c r="D78" s="328">
        <v>30</v>
      </c>
      <c r="E78" s="107">
        <v>15</v>
      </c>
      <c r="F78" s="39">
        <v>15</v>
      </c>
      <c r="G78" s="39"/>
      <c r="H78" s="39"/>
      <c r="I78" s="39"/>
      <c r="J78" s="39"/>
      <c r="K78" s="39"/>
      <c r="L78" s="39"/>
      <c r="M78" s="39"/>
      <c r="N78" s="39"/>
      <c r="O78" s="39"/>
      <c r="P78" s="39"/>
      <c r="Q78" s="40">
        <f>SUM(E78:P78)</f>
        <v>30</v>
      </c>
      <c r="R78" s="335" t="s">
        <v>460</v>
      </c>
      <c r="S78" s="334">
        <v>8800</v>
      </c>
      <c r="T78" s="109">
        <v>8000</v>
      </c>
      <c r="U78" s="109">
        <v>8000</v>
      </c>
      <c r="V78" s="42"/>
      <c r="W78" s="42"/>
      <c r="X78" s="42"/>
      <c r="Y78" s="42"/>
      <c r="Z78" s="42"/>
      <c r="AA78" s="42"/>
      <c r="AB78" s="42"/>
      <c r="AC78" s="42"/>
      <c r="AD78" s="42"/>
      <c r="AE78" s="42"/>
      <c r="AF78" s="94">
        <f t="shared" ref="AF78" si="85">SUM(Q78*S78)</f>
        <v>264000</v>
      </c>
      <c r="AG78" s="95">
        <f t="shared" si="78"/>
        <v>120000</v>
      </c>
      <c r="AH78" s="95">
        <f t="shared" si="78"/>
        <v>120000</v>
      </c>
      <c r="AI78" s="95">
        <f t="shared" si="78"/>
        <v>0</v>
      </c>
      <c r="AJ78" s="95">
        <f t="shared" ref="AJ78" si="86">W78*H78</f>
        <v>0</v>
      </c>
      <c r="AK78" s="95">
        <f t="shared" ref="AK78" si="87">X78*I78</f>
        <v>0</v>
      </c>
      <c r="AL78" s="95">
        <f t="shared" ref="AL78" si="88">Y78*J78</f>
        <v>0</v>
      </c>
      <c r="AM78" s="95">
        <f t="shared" ref="AM78" si="89">Z78*K78</f>
        <v>0</v>
      </c>
      <c r="AN78" s="95">
        <f t="shared" ref="AN78" si="90">AA78*L78</f>
        <v>0</v>
      </c>
      <c r="AO78" s="95">
        <f t="shared" ref="AO78" si="91">AB78*M78</f>
        <v>0</v>
      </c>
      <c r="AP78" s="95">
        <f t="shared" ref="AP78" si="92">AC78*N78</f>
        <v>0</v>
      </c>
      <c r="AQ78" s="95">
        <f t="shared" ref="AQ78" si="93">AD78*O78</f>
        <v>0</v>
      </c>
      <c r="AR78" s="95">
        <f t="shared" ref="AR78" si="94">AE78*P78</f>
        <v>0</v>
      </c>
      <c r="AS78" s="96">
        <f>SUM(AG78:AR78)</f>
        <v>240000</v>
      </c>
      <c r="AT78" s="95">
        <f>SUM(AG78*4%)</f>
        <v>4800</v>
      </c>
      <c r="AU78" s="95">
        <f t="shared" si="83"/>
        <v>4800</v>
      </c>
      <c r="AV78" s="95">
        <f>SUM(AI78*14%)</f>
        <v>0</v>
      </c>
      <c r="AW78" s="95">
        <f t="shared" ref="AW78" si="95">SUM(AJ78*14%)</f>
        <v>0</v>
      </c>
      <c r="AX78" s="95">
        <f t="shared" ref="AX78" si="96">SUM(AK78*14%)</f>
        <v>0</v>
      </c>
      <c r="AY78" s="95">
        <f t="shared" ref="AY78" si="97">SUM(AL78*14%)</f>
        <v>0</v>
      </c>
      <c r="AZ78" s="95">
        <f t="shared" ref="AZ78" si="98">SUM(AM78*14%)</f>
        <v>0</v>
      </c>
      <c r="BA78" s="95">
        <f t="shared" ref="BA78" si="99">SUM(AN78*14%)</f>
        <v>0</v>
      </c>
      <c r="BB78" s="95">
        <f t="shared" ref="BB78" si="100">SUM(AO78*14%)</f>
        <v>0</v>
      </c>
      <c r="BC78" s="95">
        <f t="shared" ref="BC78" si="101">SUM(AP78*14%)</f>
        <v>0</v>
      </c>
      <c r="BD78" s="95">
        <f t="shared" ref="BD78" si="102">SUM(AQ78*14%)</f>
        <v>0</v>
      </c>
      <c r="BE78" s="95">
        <f t="shared" ref="BE78" si="103">SUM(AR78*14%)</f>
        <v>0</v>
      </c>
      <c r="BF78" s="97">
        <f t="shared" ref="BF78" si="104">SUM(AT78:BE78)</f>
        <v>9600</v>
      </c>
      <c r="BG78" s="98">
        <f t="shared" si="84"/>
        <v>14400</v>
      </c>
      <c r="BH78" s="99">
        <f>S78*D78</f>
        <v>264000</v>
      </c>
      <c r="BI78" s="100">
        <f t="shared" ref="BI78" si="105">BH78-AS78-BF78</f>
        <v>14400</v>
      </c>
      <c r="BJ78" s="248">
        <f>SUM(Q78/D78)</f>
        <v>1</v>
      </c>
      <c r="BK78" s="262"/>
      <c r="BL78" s="52"/>
      <c r="BM78" s="52"/>
      <c r="BN78" s="52"/>
      <c r="BO78" s="52"/>
      <c r="BP78" s="61"/>
      <c r="BQ78" s="61"/>
      <c r="BR78" s="61"/>
      <c r="BS78" s="61"/>
      <c r="BT78" s="61"/>
      <c r="BU78" s="61"/>
      <c r="BV78" s="61"/>
      <c r="BW78" s="61"/>
      <c r="BX78" s="61"/>
      <c r="BY78" s="61"/>
      <c r="BZ78" s="61"/>
      <c r="CA78" s="61"/>
      <c r="CB78" s="61"/>
    </row>
    <row r="79" spans="1:98" s="54" customFormat="1" ht="24.75" customHeight="1" thickBot="1" x14ac:dyDescent="0.25">
      <c r="A79" s="62"/>
      <c r="B79" s="63" t="s">
        <v>15</v>
      </c>
      <c r="C79" s="63"/>
      <c r="D79" s="64"/>
      <c r="E79" s="65"/>
      <c r="F79" s="65"/>
      <c r="G79" s="65"/>
      <c r="H79" s="65"/>
      <c r="I79" s="65"/>
      <c r="J79" s="65"/>
      <c r="K79" s="65"/>
      <c r="L79" s="65"/>
      <c r="M79" s="65"/>
      <c r="N79" s="65"/>
      <c r="O79" s="65"/>
      <c r="P79" s="65"/>
      <c r="Q79" s="66"/>
      <c r="R79" s="102"/>
      <c r="S79" s="64"/>
      <c r="T79" s="67"/>
      <c r="U79" s="67"/>
      <c r="V79" s="67"/>
      <c r="W79" s="67"/>
      <c r="X79" s="67"/>
      <c r="Y79" s="67"/>
      <c r="Z79" s="67"/>
      <c r="AA79" s="67"/>
      <c r="AB79" s="67"/>
      <c r="AC79" s="67"/>
      <c r="AD79" s="67"/>
      <c r="AE79" s="67"/>
      <c r="AF79" s="103">
        <f>SUM(AF76:AF78)</f>
        <v>990000</v>
      </c>
      <c r="AG79" s="103">
        <f>SUM(AG76:AG78)</f>
        <v>450000</v>
      </c>
      <c r="AH79" s="103">
        <f t="shared" ref="AH79:AU79" si="106">SUM(AH76:AH78)</f>
        <v>450000</v>
      </c>
      <c r="AI79" s="103">
        <f t="shared" si="106"/>
        <v>0</v>
      </c>
      <c r="AJ79" s="103">
        <f t="shared" si="106"/>
        <v>0</v>
      </c>
      <c r="AK79" s="103">
        <f t="shared" si="106"/>
        <v>0</v>
      </c>
      <c r="AL79" s="103">
        <f t="shared" si="106"/>
        <v>0</v>
      </c>
      <c r="AM79" s="103">
        <f t="shared" si="106"/>
        <v>0</v>
      </c>
      <c r="AN79" s="103">
        <f t="shared" si="106"/>
        <v>0</v>
      </c>
      <c r="AO79" s="103">
        <f t="shared" si="106"/>
        <v>0</v>
      </c>
      <c r="AP79" s="103">
        <f t="shared" si="106"/>
        <v>0</v>
      </c>
      <c r="AQ79" s="103">
        <f t="shared" si="106"/>
        <v>0</v>
      </c>
      <c r="AR79" s="103">
        <f t="shared" si="106"/>
        <v>0</v>
      </c>
      <c r="AS79" s="103">
        <f t="shared" si="106"/>
        <v>900000</v>
      </c>
      <c r="AT79" s="103">
        <f t="shared" si="106"/>
        <v>18000</v>
      </c>
      <c r="AU79" s="103">
        <f t="shared" si="106"/>
        <v>18000</v>
      </c>
      <c r="AV79" s="103">
        <f t="shared" ref="AV79" si="107">SUM(AV76:AV76)</f>
        <v>0</v>
      </c>
      <c r="AW79" s="103">
        <f t="shared" ref="AW79:BE79" si="108">SUM(AW76:AW76)</f>
        <v>0</v>
      </c>
      <c r="AX79" s="103">
        <f t="shared" si="108"/>
        <v>0</v>
      </c>
      <c r="AY79" s="103">
        <f t="shared" si="108"/>
        <v>0</v>
      </c>
      <c r="AZ79" s="103">
        <f t="shared" si="108"/>
        <v>0</v>
      </c>
      <c r="BA79" s="103">
        <f t="shared" si="108"/>
        <v>0</v>
      </c>
      <c r="BB79" s="103">
        <f t="shared" si="108"/>
        <v>0</v>
      </c>
      <c r="BC79" s="103">
        <f t="shared" si="108"/>
        <v>0</v>
      </c>
      <c r="BD79" s="103">
        <f t="shared" si="108"/>
        <v>0</v>
      </c>
      <c r="BE79" s="103">
        <f t="shared" si="108"/>
        <v>0</v>
      </c>
      <c r="BF79" s="103">
        <f>SUM(BF76:BF78)</f>
        <v>36000</v>
      </c>
      <c r="BG79" s="104">
        <f>AF79-AS79-BF79</f>
        <v>54000</v>
      </c>
      <c r="BH79" s="103">
        <f>SUM(BH76:BH78)</f>
        <v>2000000</v>
      </c>
      <c r="BI79" s="103">
        <f>SUM(BI76:BI78)</f>
        <v>1064000</v>
      </c>
      <c r="BJ79" s="249">
        <f>SUM(BJ76:BJ78)/3</f>
        <v>0.66666666666666663</v>
      </c>
      <c r="BK79" s="259"/>
      <c r="BL79" s="69"/>
      <c r="BM79" s="69"/>
      <c r="BN79" s="69"/>
      <c r="BO79" s="69"/>
      <c r="BP79" s="69"/>
      <c r="BQ79" s="69"/>
      <c r="BR79" s="69"/>
      <c r="BS79" s="69"/>
      <c r="BT79" s="69"/>
      <c r="BU79" s="69"/>
      <c r="BV79" s="69"/>
      <c r="BW79" s="69"/>
      <c r="BX79" s="69"/>
      <c r="BY79" s="69"/>
      <c r="BZ79" s="69"/>
      <c r="CA79" s="69"/>
      <c r="CB79" s="69"/>
    </row>
    <row r="80" spans="1:98" s="29" customFormat="1" ht="24.75" customHeight="1" x14ac:dyDescent="0.2">
      <c r="A80" s="70"/>
      <c r="D80" s="70"/>
      <c r="E80" s="70"/>
      <c r="F80" s="70"/>
      <c r="G80" s="70"/>
      <c r="H80" s="70"/>
      <c r="I80" s="70"/>
      <c r="J80" s="70"/>
      <c r="K80" s="70"/>
      <c r="L80" s="70"/>
      <c r="M80" s="70"/>
      <c r="N80" s="70"/>
      <c r="O80" s="70"/>
      <c r="P80" s="70"/>
      <c r="Q80" s="70"/>
      <c r="R80" s="70"/>
      <c r="AE80" s="57"/>
      <c r="AS80" s="71"/>
      <c r="BF80" s="72">
        <f>SUM(AS79+BF79)</f>
        <v>936000</v>
      </c>
      <c r="BG80" s="73">
        <f>AF79-AS79-BF79</f>
        <v>54000</v>
      </c>
      <c r="BH80" s="74">
        <f>SUM(BI79+AS79+BF79)</f>
        <v>2000000</v>
      </c>
      <c r="BI80" s="75">
        <f>SUM(BG79)</f>
        <v>54000</v>
      </c>
      <c r="BJ80" s="250" t="s">
        <v>78</v>
      </c>
      <c r="BK80" s="260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</row>
    <row r="81" spans="1:98" s="29" customFormat="1" ht="24.75" customHeight="1" x14ac:dyDescent="0.2">
      <c r="A81" s="70"/>
      <c r="D81" s="70"/>
      <c r="E81" s="70"/>
      <c r="F81" s="70"/>
      <c r="G81" s="70"/>
      <c r="H81" s="70"/>
      <c r="I81" s="70"/>
      <c r="J81" s="70"/>
      <c r="K81" s="70"/>
      <c r="L81" s="70"/>
      <c r="M81" s="70"/>
      <c r="N81" s="70"/>
      <c r="O81" s="70"/>
      <c r="P81" s="70"/>
      <c r="Q81" s="70"/>
      <c r="R81" s="70"/>
      <c r="AE81" s="57"/>
      <c r="AS81" s="57"/>
      <c r="AT81" s="613">
        <f>SUM(AG79+AT79)</f>
        <v>468000</v>
      </c>
      <c r="AU81" s="613">
        <f t="shared" ref="AU81" si="109">SUM(AH79+AU79)</f>
        <v>468000</v>
      </c>
      <c r="AV81" s="613">
        <f t="shared" ref="AV81" si="110">SUM(AI79+AV79)</f>
        <v>0</v>
      </c>
      <c r="AW81" s="613">
        <f t="shared" ref="AW81" si="111">SUM(AJ79+AW79)</f>
        <v>0</v>
      </c>
      <c r="AX81" s="613">
        <f t="shared" ref="AX81" si="112">SUM(AK79+AX79)</f>
        <v>0</v>
      </c>
      <c r="AY81" s="613">
        <f t="shared" ref="AY81" si="113">SUM(AL79+AY79)</f>
        <v>0</v>
      </c>
      <c r="AZ81" s="613">
        <f t="shared" ref="AZ81" si="114">SUM(AM79+AZ79)</f>
        <v>0</v>
      </c>
      <c r="BA81" s="613">
        <f t="shared" ref="BA81" si="115">SUM(AN79+BA79)</f>
        <v>0</v>
      </c>
      <c r="BB81" s="613">
        <f t="shared" ref="BB81" si="116">SUM(AO79+BB79)</f>
        <v>0</v>
      </c>
      <c r="BC81" s="613">
        <f t="shared" ref="BC81" si="117">SUM(AP79+BC79)</f>
        <v>0</v>
      </c>
      <c r="BD81" s="613">
        <f t="shared" ref="BD81" si="118">SUM(AQ79+BD79)</f>
        <v>0</v>
      </c>
      <c r="BE81" s="613">
        <f t="shared" ref="BE81" si="119">SUM(AR79+BE79)</f>
        <v>0</v>
      </c>
      <c r="BF81" s="613">
        <f>SUM(AT81:BE81)</f>
        <v>936000</v>
      </c>
      <c r="BG81" s="57"/>
      <c r="BH81" s="76"/>
      <c r="BI81" s="77">
        <f>SUM(BI79-BI80)</f>
        <v>1010000</v>
      </c>
      <c r="BJ81" s="250" t="s">
        <v>77</v>
      </c>
      <c r="BK81" s="260"/>
      <c r="BL81" s="614"/>
      <c r="BM81" s="614"/>
      <c r="BN81" s="614"/>
      <c r="BO81" s="614"/>
      <c r="BP81" s="614"/>
      <c r="BQ81" s="614"/>
      <c r="BR81" s="614"/>
      <c r="BS81" s="614"/>
      <c r="BT81" s="614"/>
      <c r="BU81" s="614"/>
      <c r="BV81" s="614"/>
      <c r="BW81" s="614"/>
      <c r="BX81" s="614"/>
      <c r="BY81" s="614"/>
      <c r="BZ81" s="614"/>
      <c r="CA81" s="614"/>
      <c r="CB81" s="614"/>
      <c r="CC81" s="614"/>
    </row>
    <row r="82" spans="1:98" s="29" customFormat="1" ht="16.5" customHeight="1" x14ac:dyDescent="0.2">
      <c r="A82" s="1015" t="s">
        <v>43</v>
      </c>
      <c r="B82" s="1016"/>
      <c r="C82" s="171" t="s">
        <v>462</v>
      </c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174"/>
      <c r="U82" s="174"/>
      <c r="V82" s="174"/>
      <c r="W82" s="174"/>
      <c r="X82" s="174"/>
      <c r="Y82" s="174"/>
      <c r="Z82" s="174"/>
      <c r="AA82" s="174"/>
      <c r="AB82" s="174"/>
      <c r="AC82" s="174"/>
      <c r="AD82" s="174"/>
      <c r="AE82" s="175"/>
      <c r="AF82" s="32"/>
      <c r="AG82" s="174"/>
      <c r="AH82" s="174"/>
      <c r="AI82" s="174"/>
      <c r="AJ82" s="174"/>
      <c r="AK82" s="174"/>
      <c r="AL82" s="174"/>
      <c r="AM82" s="174"/>
      <c r="AN82" s="174"/>
      <c r="AO82" s="174"/>
      <c r="AP82" s="174"/>
      <c r="AQ82" s="174"/>
      <c r="AR82" s="174"/>
      <c r="AS82" s="176"/>
      <c r="AT82" s="708"/>
      <c r="AU82" s="708"/>
      <c r="AV82" s="174"/>
      <c r="AW82" s="174"/>
      <c r="AX82" s="174"/>
      <c r="AY82" s="174"/>
      <c r="AZ82" s="174"/>
      <c r="BA82" s="174"/>
      <c r="BB82" s="174"/>
      <c r="BC82" s="174"/>
      <c r="BD82" s="174"/>
      <c r="BE82" s="174"/>
      <c r="BF82" s="176"/>
      <c r="BG82" s="176"/>
      <c r="BH82" s="173"/>
      <c r="BI82" s="177"/>
      <c r="BJ82" s="32"/>
      <c r="BK82" s="255"/>
      <c r="BL82" s="174"/>
      <c r="BM82" s="174"/>
      <c r="BN82" s="174"/>
      <c r="BO82" s="174"/>
      <c r="BP82" s="175"/>
      <c r="BQ82" s="174"/>
      <c r="BR82" s="174"/>
      <c r="BS82" s="174"/>
      <c r="BT82" s="174"/>
      <c r="BU82" s="174"/>
      <c r="BV82" s="176"/>
      <c r="BW82" s="176"/>
      <c r="BX82" s="176"/>
      <c r="BY82" s="173"/>
      <c r="BZ82" s="177"/>
      <c r="CA82" s="176"/>
      <c r="CB82" s="176"/>
      <c r="CC82" s="614"/>
      <c r="CD82" s="614"/>
      <c r="CE82" s="614"/>
      <c r="CF82" s="614"/>
      <c r="CG82" s="614"/>
      <c r="CH82" s="615"/>
      <c r="CI82" s="614"/>
      <c r="CJ82" s="614"/>
      <c r="CK82" s="614"/>
      <c r="CL82" s="614"/>
      <c r="CM82" s="614"/>
      <c r="CN82" s="614"/>
      <c r="CO82" s="614"/>
      <c r="CP82" s="614"/>
      <c r="CQ82" s="614"/>
      <c r="CR82" s="614"/>
      <c r="CS82" s="614"/>
      <c r="CT82" s="614"/>
    </row>
    <row r="83" spans="1:98" s="29" customFormat="1" ht="16.5" customHeight="1" x14ac:dyDescent="0.2">
      <c r="A83" s="1017" t="s">
        <v>44</v>
      </c>
      <c r="B83" s="1018"/>
      <c r="C83" s="180" t="s">
        <v>11</v>
      </c>
      <c r="D83" s="181"/>
      <c r="E83" s="181"/>
      <c r="F83" s="181"/>
      <c r="G83" s="181"/>
      <c r="H83" s="181"/>
      <c r="I83" s="181"/>
      <c r="J83" s="181"/>
      <c r="K83" s="181"/>
      <c r="L83" s="181"/>
      <c r="M83" s="181"/>
      <c r="N83" s="181"/>
      <c r="O83" s="181"/>
      <c r="P83" s="181"/>
      <c r="Q83" s="181"/>
      <c r="R83" s="181"/>
      <c r="S83" s="181"/>
      <c r="T83" s="182"/>
      <c r="U83" s="182"/>
      <c r="V83" s="182"/>
      <c r="W83" s="182"/>
      <c r="X83" s="182"/>
      <c r="Y83" s="182"/>
      <c r="Z83" s="182"/>
      <c r="AA83" s="182"/>
      <c r="AB83" s="182"/>
      <c r="AC83" s="182"/>
      <c r="AD83" s="182"/>
      <c r="AE83" s="183"/>
      <c r="AF83" s="181"/>
      <c r="AG83" s="182"/>
      <c r="AH83" s="182"/>
      <c r="AI83" s="182"/>
      <c r="AJ83" s="182"/>
      <c r="AK83" s="182"/>
      <c r="AL83" s="182"/>
      <c r="AM83" s="182"/>
      <c r="AN83" s="182"/>
      <c r="AO83" s="182"/>
      <c r="AP83" s="182"/>
      <c r="AQ83" s="182"/>
      <c r="AR83" s="182"/>
      <c r="AS83" s="183"/>
      <c r="AT83" s="182"/>
      <c r="AU83" s="182"/>
      <c r="AV83" s="182"/>
      <c r="AW83" s="182"/>
      <c r="AX83" s="182"/>
      <c r="AY83" s="182"/>
      <c r="AZ83" s="182"/>
      <c r="BA83" s="182"/>
      <c r="BB83" s="182"/>
      <c r="BC83" s="182"/>
      <c r="BD83" s="182"/>
      <c r="BE83" s="182"/>
      <c r="BF83" s="183"/>
      <c r="BG83" s="183"/>
      <c r="BH83" s="179"/>
      <c r="BI83" s="184"/>
      <c r="BJ83" s="32"/>
      <c r="BK83" s="255"/>
      <c r="BL83" s="32"/>
      <c r="BM83" s="32"/>
      <c r="BN83" s="32"/>
      <c r="BO83" s="32"/>
      <c r="BP83" s="32"/>
      <c r="BQ83" s="32"/>
      <c r="BR83" s="32"/>
      <c r="BS83" s="32"/>
      <c r="BT83" s="32"/>
      <c r="BU83" s="32"/>
      <c r="BV83" s="32"/>
      <c r="BW83" s="32"/>
      <c r="BX83" s="32"/>
      <c r="BY83" s="32"/>
      <c r="BZ83" s="32"/>
      <c r="CA83" s="176"/>
      <c r="CB83" s="176"/>
      <c r="CC83" s="614">
        <v>1100000</v>
      </c>
      <c r="CD83" s="614"/>
      <c r="CE83" s="614"/>
      <c r="CF83" s="614"/>
      <c r="CG83" s="614"/>
      <c r="CH83" s="615"/>
      <c r="CI83" s="614"/>
      <c r="CJ83" s="614"/>
      <c r="CK83" s="614"/>
      <c r="CL83" s="614"/>
      <c r="CM83" s="614"/>
      <c r="CN83" s="614"/>
      <c r="CO83" s="614"/>
      <c r="CP83" s="614"/>
      <c r="CQ83" s="614"/>
      <c r="CR83" s="614"/>
      <c r="CS83" s="614"/>
      <c r="CT83" s="614"/>
    </row>
    <row r="84" spans="1:98" s="8" customFormat="1" ht="48.75" customHeight="1" x14ac:dyDescent="0.2">
      <c r="A84" s="1019" t="s">
        <v>45</v>
      </c>
      <c r="B84" s="1022" t="s">
        <v>46</v>
      </c>
      <c r="C84" s="1022" t="s">
        <v>62</v>
      </c>
      <c r="D84" s="1025" t="s">
        <v>47</v>
      </c>
      <c r="E84" s="1025"/>
      <c r="F84" s="1025"/>
      <c r="G84" s="1025"/>
      <c r="H84" s="1025"/>
      <c r="I84" s="1025"/>
      <c r="J84" s="1025"/>
      <c r="K84" s="1025"/>
      <c r="L84" s="1025"/>
      <c r="M84" s="1025"/>
      <c r="N84" s="1025"/>
      <c r="O84" s="1025"/>
      <c r="P84" s="1025"/>
      <c r="Q84" s="1025"/>
      <c r="R84" s="1022" t="s">
        <v>59</v>
      </c>
      <c r="S84" s="1036" t="s">
        <v>56</v>
      </c>
      <c r="T84" s="1037"/>
      <c r="U84" s="1037"/>
      <c r="V84" s="1037"/>
      <c r="W84" s="1037"/>
      <c r="X84" s="1037"/>
      <c r="Y84" s="1037"/>
      <c r="Z84" s="1037"/>
      <c r="AA84" s="1037"/>
      <c r="AB84" s="1037"/>
      <c r="AC84" s="1037"/>
      <c r="AD84" s="1037"/>
      <c r="AE84" s="1038"/>
      <c r="AF84" s="1039" t="s">
        <v>38</v>
      </c>
      <c r="AG84" s="1039"/>
      <c r="AH84" s="1039"/>
      <c r="AI84" s="1039"/>
      <c r="AJ84" s="1039"/>
      <c r="AK84" s="1039"/>
      <c r="AL84" s="1039"/>
      <c r="AM84" s="1039"/>
      <c r="AN84" s="1039"/>
      <c r="AO84" s="1039"/>
      <c r="AP84" s="1039"/>
      <c r="AQ84" s="1039"/>
      <c r="AR84" s="1039"/>
      <c r="AS84" s="1039"/>
      <c r="AT84" s="1040" t="s">
        <v>82</v>
      </c>
      <c r="AU84" s="1041"/>
      <c r="AV84" s="1041"/>
      <c r="AW84" s="1041"/>
      <c r="AX84" s="1041"/>
      <c r="AY84" s="1041"/>
      <c r="AZ84" s="1041"/>
      <c r="BA84" s="1041"/>
      <c r="BB84" s="1041"/>
      <c r="BC84" s="1041"/>
      <c r="BD84" s="1041"/>
      <c r="BE84" s="1041"/>
      <c r="BF84" s="1042"/>
      <c r="BG84" s="1022" t="s">
        <v>78</v>
      </c>
      <c r="BH84" s="1022" t="s">
        <v>561</v>
      </c>
      <c r="BI84" s="1026" t="s">
        <v>79</v>
      </c>
      <c r="BJ84" s="173"/>
      <c r="BK84" s="32"/>
      <c r="BL84" s="32"/>
      <c r="BM84" s="32"/>
      <c r="BN84" s="32"/>
      <c r="BO84" s="32"/>
      <c r="BP84" s="32"/>
      <c r="BQ84" s="32"/>
      <c r="BR84" s="32"/>
      <c r="BS84" s="32"/>
      <c r="BT84" s="32"/>
      <c r="BU84" s="32"/>
      <c r="BV84" s="32"/>
      <c r="BW84" s="32"/>
      <c r="BX84" s="32"/>
      <c r="BY84" s="32"/>
      <c r="BZ84" s="32"/>
      <c r="CA84" s="34"/>
      <c r="CB84" s="34"/>
    </row>
    <row r="85" spans="1:98" s="8" customFormat="1" ht="48.75" customHeight="1" x14ac:dyDescent="0.2">
      <c r="A85" s="1020"/>
      <c r="B85" s="1023"/>
      <c r="C85" s="1023"/>
      <c r="D85" s="1033" t="s">
        <v>57</v>
      </c>
      <c r="E85" s="1031" t="s">
        <v>58</v>
      </c>
      <c r="F85" s="1032"/>
      <c r="G85" s="1032"/>
      <c r="H85" s="1032"/>
      <c r="I85" s="1032"/>
      <c r="J85" s="1032"/>
      <c r="K85" s="1032"/>
      <c r="L85" s="1032"/>
      <c r="M85" s="1032"/>
      <c r="N85" s="1032"/>
      <c r="O85" s="1032"/>
      <c r="P85" s="1032"/>
      <c r="Q85" s="1032"/>
      <c r="R85" s="1023"/>
      <c r="S85" s="1033" t="s">
        <v>57</v>
      </c>
      <c r="T85" s="1031" t="s">
        <v>58</v>
      </c>
      <c r="U85" s="1032"/>
      <c r="V85" s="1032"/>
      <c r="W85" s="1032"/>
      <c r="X85" s="1032"/>
      <c r="Y85" s="1032"/>
      <c r="Z85" s="1032"/>
      <c r="AA85" s="1032"/>
      <c r="AB85" s="1032"/>
      <c r="AC85" s="1032"/>
      <c r="AD85" s="1032"/>
      <c r="AE85" s="1035"/>
      <c r="AF85" s="1033" t="s">
        <v>57</v>
      </c>
      <c r="AG85" s="1031" t="s">
        <v>58</v>
      </c>
      <c r="AH85" s="1032"/>
      <c r="AI85" s="1032"/>
      <c r="AJ85" s="1032"/>
      <c r="AK85" s="1032"/>
      <c r="AL85" s="1032"/>
      <c r="AM85" s="1032"/>
      <c r="AN85" s="1032"/>
      <c r="AO85" s="1032"/>
      <c r="AP85" s="1032"/>
      <c r="AQ85" s="1032"/>
      <c r="AR85" s="1032"/>
      <c r="AS85" s="1035"/>
      <c r="AT85" s="1043"/>
      <c r="AU85" s="1044"/>
      <c r="AV85" s="1044"/>
      <c r="AW85" s="1044"/>
      <c r="AX85" s="1044"/>
      <c r="AY85" s="1044"/>
      <c r="AZ85" s="1044"/>
      <c r="BA85" s="1044"/>
      <c r="BB85" s="1044"/>
      <c r="BC85" s="1044"/>
      <c r="BD85" s="1044"/>
      <c r="BE85" s="1044"/>
      <c r="BF85" s="1045"/>
      <c r="BG85" s="1023"/>
      <c r="BH85" s="1023"/>
      <c r="BI85" s="1027"/>
      <c r="BJ85" s="173"/>
      <c r="BK85" s="32"/>
      <c r="BL85" s="32"/>
      <c r="BM85" s="32"/>
      <c r="BN85" s="32"/>
      <c r="BO85" s="32"/>
      <c r="BP85" s="32"/>
      <c r="BQ85" s="32"/>
      <c r="BR85" s="32"/>
      <c r="BS85" s="32"/>
      <c r="BT85" s="32"/>
      <c r="BU85" s="32"/>
      <c r="BV85" s="32"/>
      <c r="BW85" s="32"/>
      <c r="BX85" s="32"/>
      <c r="BY85" s="32"/>
      <c r="BZ85" s="32"/>
      <c r="CA85" s="34"/>
      <c r="CB85" s="34"/>
    </row>
    <row r="86" spans="1:98" s="6" customFormat="1" ht="28.5" customHeight="1" x14ac:dyDescent="0.2">
      <c r="A86" s="1021"/>
      <c r="B86" s="1024"/>
      <c r="C86" s="1024"/>
      <c r="D86" s="1034"/>
      <c r="E86" s="35">
        <v>1</v>
      </c>
      <c r="F86" s="35">
        <v>2</v>
      </c>
      <c r="G86" s="35">
        <v>3</v>
      </c>
      <c r="H86" s="35">
        <v>4</v>
      </c>
      <c r="I86" s="35">
        <v>5</v>
      </c>
      <c r="J86" s="35">
        <v>6</v>
      </c>
      <c r="K86" s="35">
        <v>7</v>
      </c>
      <c r="L86" s="35">
        <v>8</v>
      </c>
      <c r="M86" s="35">
        <v>9</v>
      </c>
      <c r="N86" s="35">
        <v>10</v>
      </c>
      <c r="O86" s="35">
        <v>11</v>
      </c>
      <c r="P86" s="35">
        <v>12</v>
      </c>
      <c r="Q86" s="35" t="s">
        <v>61</v>
      </c>
      <c r="R86" s="1024"/>
      <c r="S86" s="1034"/>
      <c r="T86" s="35">
        <v>1</v>
      </c>
      <c r="U86" s="35">
        <v>2</v>
      </c>
      <c r="V86" s="35">
        <v>3</v>
      </c>
      <c r="W86" s="35">
        <v>4</v>
      </c>
      <c r="X86" s="35">
        <v>5</v>
      </c>
      <c r="Y86" s="35">
        <v>6</v>
      </c>
      <c r="Z86" s="35">
        <v>7</v>
      </c>
      <c r="AA86" s="35">
        <v>8</v>
      </c>
      <c r="AB86" s="35">
        <v>9</v>
      </c>
      <c r="AC86" s="35">
        <v>10</v>
      </c>
      <c r="AD86" s="35">
        <v>11</v>
      </c>
      <c r="AE86" s="35">
        <v>12</v>
      </c>
      <c r="AF86" s="1034"/>
      <c r="AG86" s="35">
        <v>1</v>
      </c>
      <c r="AH86" s="35">
        <v>2</v>
      </c>
      <c r="AI86" s="35">
        <v>3</v>
      </c>
      <c r="AJ86" s="35">
        <v>4</v>
      </c>
      <c r="AK86" s="35">
        <v>5</v>
      </c>
      <c r="AL86" s="35">
        <v>6</v>
      </c>
      <c r="AM86" s="35">
        <v>7</v>
      </c>
      <c r="AN86" s="35">
        <v>8</v>
      </c>
      <c r="AO86" s="35">
        <v>9</v>
      </c>
      <c r="AP86" s="35">
        <v>10</v>
      </c>
      <c r="AQ86" s="35">
        <v>11</v>
      </c>
      <c r="AR86" s="35">
        <v>12</v>
      </c>
      <c r="AS86" s="35" t="s">
        <v>51</v>
      </c>
      <c r="AT86" s="266">
        <v>1</v>
      </c>
      <c r="AU86" s="266">
        <v>2</v>
      </c>
      <c r="AV86" s="266">
        <v>3</v>
      </c>
      <c r="AW86" s="266">
        <v>4</v>
      </c>
      <c r="AX86" s="266">
        <v>5</v>
      </c>
      <c r="AY86" s="266">
        <v>6</v>
      </c>
      <c r="AZ86" s="266">
        <v>7</v>
      </c>
      <c r="BA86" s="266">
        <v>8</v>
      </c>
      <c r="BB86" s="266">
        <v>9</v>
      </c>
      <c r="BC86" s="266">
        <v>10</v>
      </c>
      <c r="BD86" s="266">
        <v>11</v>
      </c>
      <c r="BE86" s="266">
        <v>12</v>
      </c>
      <c r="BF86" s="35" t="s">
        <v>51</v>
      </c>
      <c r="BG86" s="1024"/>
      <c r="BH86" s="1024"/>
      <c r="BI86" s="1028"/>
      <c r="BJ86" s="7"/>
      <c r="BK86" s="36"/>
      <c r="BL86" s="36"/>
      <c r="BM86" s="36"/>
      <c r="BN86" s="36"/>
      <c r="BO86" s="36"/>
      <c r="BP86" s="36"/>
      <c r="BQ86" s="36"/>
      <c r="BR86" s="36"/>
      <c r="BS86" s="36"/>
      <c r="BT86" s="36"/>
      <c r="BU86" s="36"/>
      <c r="BV86" s="36"/>
      <c r="BW86" s="36"/>
      <c r="BX86" s="36"/>
      <c r="BY86" s="36"/>
      <c r="BZ86" s="36"/>
      <c r="CA86" s="36"/>
      <c r="CB86" s="36"/>
    </row>
    <row r="87" spans="1:98" s="7" customFormat="1" ht="24.75" customHeight="1" thickBot="1" x14ac:dyDescent="0.25">
      <c r="A87" s="58"/>
      <c r="B87" s="329" t="s">
        <v>461</v>
      </c>
      <c r="C87" s="38" t="s">
        <v>109</v>
      </c>
      <c r="D87" s="328">
        <v>126</v>
      </c>
      <c r="E87" s="107">
        <v>42</v>
      </c>
      <c r="F87" s="39">
        <v>42</v>
      </c>
      <c r="G87" s="39">
        <v>21</v>
      </c>
      <c r="H87" s="39">
        <v>21</v>
      </c>
      <c r="I87" s="39"/>
      <c r="J87" s="39"/>
      <c r="K87" s="39"/>
      <c r="L87" s="39"/>
      <c r="M87" s="39"/>
      <c r="N87" s="39"/>
      <c r="O87" s="39"/>
      <c r="P87" s="39"/>
      <c r="Q87" s="40">
        <f>SUM(E87:P87)</f>
        <v>126</v>
      </c>
      <c r="R87" s="335" t="s">
        <v>71</v>
      </c>
      <c r="S87" s="334">
        <v>8800</v>
      </c>
      <c r="T87" s="109">
        <v>8000</v>
      </c>
      <c r="U87" s="109">
        <v>8000</v>
      </c>
      <c r="V87" s="109">
        <v>8000</v>
      </c>
      <c r="W87" s="109">
        <v>8000</v>
      </c>
      <c r="X87" s="42"/>
      <c r="Y87" s="42"/>
      <c r="Z87" s="42"/>
      <c r="AA87" s="42"/>
      <c r="AB87" s="42"/>
      <c r="AC87" s="42"/>
      <c r="AD87" s="42"/>
      <c r="AE87" s="42"/>
      <c r="AF87" s="94">
        <f t="shared" ref="AF87" si="120">SUM(Q87*S87)</f>
        <v>1108800</v>
      </c>
      <c r="AG87" s="95">
        <f>T87*E87</f>
        <v>336000</v>
      </c>
      <c r="AH87" s="95">
        <f>U87*F87</f>
        <v>336000</v>
      </c>
      <c r="AI87" s="95">
        <f>V87*G87</f>
        <v>168000</v>
      </c>
      <c r="AJ87" s="95">
        <f t="shared" ref="AJ87:AR87" si="121">W87*H87</f>
        <v>168000</v>
      </c>
      <c r="AK87" s="95">
        <f t="shared" si="121"/>
        <v>0</v>
      </c>
      <c r="AL87" s="95">
        <f t="shared" si="121"/>
        <v>0</v>
      </c>
      <c r="AM87" s="95">
        <f t="shared" si="121"/>
        <v>0</v>
      </c>
      <c r="AN87" s="95">
        <f t="shared" si="121"/>
        <v>0</v>
      </c>
      <c r="AO87" s="95">
        <f t="shared" si="121"/>
        <v>0</v>
      </c>
      <c r="AP87" s="95">
        <f t="shared" si="121"/>
        <v>0</v>
      </c>
      <c r="AQ87" s="95">
        <f t="shared" si="121"/>
        <v>0</v>
      </c>
      <c r="AR87" s="95">
        <f t="shared" si="121"/>
        <v>0</v>
      </c>
      <c r="AS87" s="96">
        <f>SUM(AG87:AR87)</f>
        <v>1008000</v>
      </c>
      <c r="AT87" s="95">
        <f>SUM(AG87*4%)</f>
        <v>13440</v>
      </c>
      <c r="AU87" s="95">
        <f>SUM(AH87*4%)</f>
        <v>13440</v>
      </c>
      <c r="AV87" s="95">
        <f>SUM(AI87*4%)</f>
        <v>6720</v>
      </c>
      <c r="AW87" s="95">
        <f>SUM(AJ87*4%)</f>
        <v>6720</v>
      </c>
      <c r="AX87" s="95">
        <f t="shared" ref="AX87:BE87" si="122">SUM(AK87*14%)</f>
        <v>0</v>
      </c>
      <c r="AY87" s="95">
        <f t="shared" si="122"/>
        <v>0</v>
      </c>
      <c r="AZ87" s="95">
        <f t="shared" si="122"/>
        <v>0</v>
      </c>
      <c r="BA87" s="95">
        <f t="shared" si="122"/>
        <v>0</v>
      </c>
      <c r="BB87" s="95">
        <f t="shared" si="122"/>
        <v>0</v>
      </c>
      <c r="BC87" s="95">
        <f t="shared" si="122"/>
        <v>0</v>
      </c>
      <c r="BD87" s="95">
        <f t="shared" si="122"/>
        <v>0</v>
      </c>
      <c r="BE87" s="95">
        <f t="shared" si="122"/>
        <v>0</v>
      </c>
      <c r="BF87" s="97">
        <f t="shared" ref="BF87" si="123">SUM(AT87:BE87)</f>
        <v>40320</v>
      </c>
      <c r="BG87" s="98">
        <f>AF87-AS87-BF87</f>
        <v>60480</v>
      </c>
      <c r="BH87" s="99">
        <f>S87*D87</f>
        <v>1108800</v>
      </c>
      <c r="BI87" s="100">
        <f t="shared" ref="BI87" si="124">BH87-AS87-BF87</f>
        <v>60480</v>
      </c>
      <c r="BJ87" s="248">
        <f>SUM(Q87/D87)</f>
        <v>1</v>
      </c>
      <c r="BK87" s="262"/>
      <c r="BL87" s="52"/>
      <c r="BM87" s="52"/>
      <c r="BN87" s="52"/>
      <c r="BO87" s="52"/>
      <c r="BP87" s="61"/>
      <c r="BQ87" s="61"/>
      <c r="BR87" s="61"/>
      <c r="BS87" s="61"/>
      <c r="BT87" s="61"/>
      <c r="BU87" s="61"/>
      <c r="BV87" s="61"/>
      <c r="BW87" s="61"/>
      <c r="BX87" s="61"/>
      <c r="BY87" s="61"/>
      <c r="BZ87" s="61"/>
      <c r="CA87" s="61"/>
      <c r="CB87" s="61"/>
    </row>
    <row r="88" spans="1:98" s="54" customFormat="1" ht="24.75" customHeight="1" thickBot="1" x14ac:dyDescent="0.25">
      <c r="A88" s="62"/>
      <c r="B88" s="63" t="s">
        <v>15</v>
      </c>
      <c r="C88" s="63"/>
      <c r="D88" s="64"/>
      <c r="E88" s="65"/>
      <c r="F88" s="65"/>
      <c r="G88" s="65"/>
      <c r="H88" s="65"/>
      <c r="I88" s="65"/>
      <c r="J88" s="65"/>
      <c r="K88" s="65"/>
      <c r="L88" s="65"/>
      <c r="M88" s="65"/>
      <c r="N88" s="65"/>
      <c r="O88" s="65"/>
      <c r="P88" s="65"/>
      <c r="Q88" s="66"/>
      <c r="R88" s="102"/>
      <c r="S88" s="64"/>
      <c r="T88" s="67"/>
      <c r="U88" s="67"/>
      <c r="V88" s="67"/>
      <c r="W88" s="67"/>
      <c r="X88" s="67"/>
      <c r="Y88" s="67"/>
      <c r="Z88" s="67"/>
      <c r="AA88" s="67"/>
      <c r="AB88" s="67"/>
      <c r="AC88" s="67"/>
      <c r="AD88" s="67"/>
      <c r="AE88" s="67"/>
      <c r="AF88" s="103">
        <f t="shared" ref="AF88:BF88" si="125">SUM(AF87:AF87)</f>
        <v>1108800</v>
      </c>
      <c r="AG88" s="103">
        <f t="shared" si="125"/>
        <v>336000</v>
      </c>
      <c r="AH88" s="103">
        <f t="shared" si="125"/>
        <v>336000</v>
      </c>
      <c r="AI88" s="103">
        <f t="shared" si="125"/>
        <v>168000</v>
      </c>
      <c r="AJ88" s="103">
        <f t="shared" ref="AJ88:AR88" si="126">SUM(AJ87:AJ87)</f>
        <v>168000</v>
      </c>
      <c r="AK88" s="103">
        <f t="shared" si="126"/>
        <v>0</v>
      </c>
      <c r="AL88" s="103">
        <f t="shared" si="126"/>
        <v>0</v>
      </c>
      <c r="AM88" s="103">
        <f t="shared" si="126"/>
        <v>0</v>
      </c>
      <c r="AN88" s="103">
        <f t="shared" si="126"/>
        <v>0</v>
      </c>
      <c r="AO88" s="103">
        <f t="shared" si="126"/>
        <v>0</v>
      </c>
      <c r="AP88" s="103">
        <f t="shared" si="126"/>
        <v>0</v>
      </c>
      <c r="AQ88" s="103">
        <f t="shared" si="126"/>
        <v>0</v>
      </c>
      <c r="AR88" s="103">
        <f t="shared" si="126"/>
        <v>0</v>
      </c>
      <c r="AS88" s="103">
        <f t="shared" si="125"/>
        <v>1008000</v>
      </c>
      <c r="AT88" s="103">
        <f t="shared" si="125"/>
        <v>13440</v>
      </c>
      <c r="AU88" s="103">
        <f t="shared" si="125"/>
        <v>13440</v>
      </c>
      <c r="AV88" s="103">
        <f t="shared" si="125"/>
        <v>6720</v>
      </c>
      <c r="AW88" s="103">
        <f t="shared" ref="AW88:BE88" si="127">SUM(AW87:AW87)</f>
        <v>6720</v>
      </c>
      <c r="AX88" s="103">
        <f t="shared" si="127"/>
        <v>0</v>
      </c>
      <c r="AY88" s="103">
        <f t="shared" si="127"/>
        <v>0</v>
      </c>
      <c r="AZ88" s="103">
        <f t="shared" si="127"/>
        <v>0</v>
      </c>
      <c r="BA88" s="103">
        <f t="shared" si="127"/>
        <v>0</v>
      </c>
      <c r="BB88" s="103">
        <f t="shared" si="127"/>
        <v>0</v>
      </c>
      <c r="BC88" s="103">
        <f t="shared" si="127"/>
        <v>0</v>
      </c>
      <c r="BD88" s="103">
        <f t="shared" si="127"/>
        <v>0</v>
      </c>
      <c r="BE88" s="103">
        <f t="shared" si="127"/>
        <v>0</v>
      </c>
      <c r="BF88" s="103">
        <f t="shared" si="125"/>
        <v>40320</v>
      </c>
      <c r="BG88" s="104">
        <f>AF88-AS88-BF88</f>
        <v>60480</v>
      </c>
      <c r="BH88" s="103">
        <f>SUM(BH87:BH87)</f>
        <v>1108800</v>
      </c>
      <c r="BI88" s="103">
        <f>SUM(BI87:BI87)</f>
        <v>60480</v>
      </c>
      <c r="BJ88" s="249">
        <f>SUM(BJ87)</f>
        <v>1</v>
      </c>
      <c r="BK88" s="259"/>
      <c r="BL88" s="69"/>
      <c r="BM88" s="69"/>
      <c r="BN88" s="69"/>
      <c r="BO88" s="69"/>
      <c r="BP88" s="69"/>
      <c r="BQ88" s="69"/>
      <c r="BR88" s="69"/>
      <c r="BS88" s="69"/>
      <c r="BT88" s="69"/>
      <c r="BU88" s="69"/>
      <c r="BV88" s="69"/>
      <c r="BW88" s="69"/>
      <c r="BX88" s="69"/>
      <c r="BY88" s="69"/>
      <c r="BZ88" s="69"/>
      <c r="CA88" s="69"/>
      <c r="CB88" s="69"/>
    </row>
    <row r="89" spans="1:98" s="29" customFormat="1" ht="24.75" customHeight="1" x14ac:dyDescent="0.2">
      <c r="A89" s="70"/>
      <c r="D89" s="70"/>
      <c r="E89" s="70"/>
      <c r="F89" s="70"/>
      <c r="G89" s="70"/>
      <c r="H89" s="70"/>
      <c r="I89" s="70"/>
      <c r="J89" s="70"/>
      <c r="K89" s="70"/>
      <c r="L89" s="70"/>
      <c r="M89" s="70"/>
      <c r="N89" s="70"/>
      <c r="O89" s="70"/>
      <c r="P89" s="70"/>
      <c r="Q89" s="70"/>
      <c r="R89" s="70"/>
      <c r="AE89" s="57"/>
      <c r="AS89" s="71"/>
      <c r="BF89" s="72">
        <f>SUM(AS88+BF88)</f>
        <v>1048320</v>
      </c>
      <c r="BG89" s="73">
        <f>AF88-AS88-BF88</f>
        <v>60480</v>
      </c>
      <c r="BH89" s="74">
        <f>SUM(BI88+AS88+BF88)</f>
        <v>1108800</v>
      </c>
      <c r="BI89" s="75">
        <f>SUM(BG88)</f>
        <v>60480</v>
      </c>
      <c r="BJ89" s="250" t="s">
        <v>78</v>
      </c>
      <c r="BK89" s="260"/>
      <c r="BL89" s="33"/>
      <c r="BM89" s="33"/>
      <c r="BN89" s="33"/>
      <c r="BO89" s="33"/>
      <c r="BP89" s="33"/>
      <c r="BQ89" s="33"/>
      <c r="BR89" s="33"/>
      <c r="BS89" s="33"/>
      <c r="BT89" s="33"/>
      <c r="BU89" s="33"/>
      <c r="BV89" s="33"/>
      <c r="BW89" s="33"/>
      <c r="BX89" s="33"/>
      <c r="BY89" s="33"/>
      <c r="BZ89" s="33"/>
      <c r="CA89" s="33"/>
      <c r="CB89" s="33"/>
      <c r="CC89" s="33"/>
    </row>
    <row r="90" spans="1:98" s="29" customFormat="1" ht="24.75" customHeight="1" x14ac:dyDescent="0.2">
      <c r="A90" s="70"/>
      <c r="D90" s="70"/>
      <c r="E90" s="70"/>
      <c r="F90" s="70"/>
      <c r="G90" s="70"/>
      <c r="H90" s="70"/>
      <c r="I90" s="70"/>
      <c r="J90" s="70"/>
      <c r="K90" s="70"/>
      <c r="L90" s="70"/>
      <c r="M90" s="70"/>
      <c r="N90" s="70"/>
      <c r="O90" s="70"/>
      <c r="P90" s="70"/>
      <c r="Q90" s="70"/>
      <c r="R90" s="70"/>
      <c r="AE90" s="57"/>
      <c r="AS90" s="57"/>
      <c r="AT90" s="613">
        <f>SUM(AG88+AT88)</f>
        <v>349440</v>
      </c>
      <c r="AU90" s="613">
        <f t="shared" ref="AU90" si="128">SUM(AH88+AU88)</f>
        <v>349440</v>
      </c>
      <c r="AV90" s="613">
        <f t="shared" ref="AV90" si="129">SUM(AI88+AV88)</f>
        <v>174720</v>
      </c>
      <c r="AW90" s="613">
        <f t="shared" ref="AW90" si="130">SUM(AJ88+AW88)</f>
        <v>174720</v>
      </c>
      <c r="AX90" s="613">
        <f t="shared" ref="AX90" si="131">SUM(AK88+AX88)</f>
        <v>0</v>
      </c>
      <c r="AY90" s="613">
        <f t="shared" ref="AY90" si="132">SUM(AL88+AY88)</f>
        <v>0</v>
      </c>
      <c r="AZ90" s="613">
        <f t="shared" ref="AZ90" si="133">SUM(AM88+AZ88)</f>
        <v>0</v>
      </c>
      <c r="BA90" s="613">
        <f t="shared" ref="BA90" si="134">SUM(AN88+BA88)</f>
        <v>0</v>
      </c>
      <c r="BB90" s="613">
        <f t="shared" ref="BB90" si="135">SUM(AO88+BB88)</f>
        <v>0</v>
      </c>
      <c r="BC90" s="613">
        <f t="shared" ref="BC90" si="136">SUM(AP88+BC88)</f>
        <v>0</v>
      </c>
      <c r="BD90" s="613">
        <f t="shared" ref="BD90" si="137">SUM(AQ88+BD88)</f>
        <v>0</v>
      </c>
      <c r="BE90" s="613">
        <f t="shared" ref="BE90" si="138">SUM(AR88+BE88)</f>
        <v>0</v>
      </c>
      <c r="BF90" s="613">
        <f>SUM(AT90:BE90)</f>
        <v>1048320</v>
      </c>
      <c r="BG90" s="57"/>
      <c r="BH90" s="76"/>
      <c r="BI90" s="77">
        <f>SUM(BI88-BI89)</f>
        <v>0</v>
      </c>
      <c r="BJ90" s="250" t="s">
        <v>77</v>
      </c>
      <c r="BK90" s="260"/>
      <c r="BL90" s="614"/>
      <c r="BM90" s="614"/>
      <c r="BN90" s="614"/>
      <c r="BO90" s="614"/>
      <c r="BP90" s="614"/>
      <c r="BQ90" s="614"/>
      <c r="BR90" s="614"/>
      <c r="BS90" s="614"/>
      <c r="BT90" s="614"/>
      <c r="BU90" s="614"/>
      <c r="BV90" s="614"/>
      <c r="BW90" s="614"/>
      <c r="BX90" s="614"/>
      <c r="BY90" s="614"/>
      <c r="BZ90" s="614"/>
      <c r="CA90" s="614"/>
      <c r="CB90" s="614"/>
      <c r="CC90" s="614"/>
    </row>
    <row r="91" spans="1:98" s="29" customFormat="1" ht="16.5" customHeight="1" x14ac:dyDescent="0.2">
      <c r="A91" s="1015" t="s">
        <v>43</v>
      </c>
      <c r="B91" s="1016"/>
      <c r="C91" s="171" t="s">
        <v>463</v>
      </c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174"/>
      <c r="U91" s="174"/>
      <c r="V91" s="174"/>
      <c r="W91" s="174"/>
      <c r="X91" s="174"/>
      <c r="Y91" s="174"/>
      <c r="Z91" s="174"/>
      <c r="AA91" s="174"/>
      <c r="AB91" s="174"/>
      <c r="AC91" s="174"/>
      <c r="AD91" s="174"/>
      <c r="AE91" s="175"/>
      <c r="AF91" s="32"/>
      <c r="AG91" s="174"/>
      <c r="AH91" s="174"/>
      <c r="AI91" s="174"/>
      <c r="AJ91" s="174"/>
      <c r="AK91" s="174"/>
      <c r="AL91" s="174"/>
      <c r="AM91" s="174"/>
      <c r="AN91" s="174"/>
      <c r="AO91" s="174"/>
      <c r="AP91" s="174"/>
      <c r="AQ91" s="174"/>
      <c r="AR91" s="174"/>
      <c r="AS91" s="176"/>
      <c r="AT91" s="174"/>
      <c r="AU91" s="174"/>
      <c r="AV91" s="174"/>
      <c r="AW91" s="174"/>
      <c r="AX91" s="174"/>
      <c r="AY91" s="174"/>
      <c r="AZ91" s="174"/>
      <c r="BA91" s="174"/>
      <c r="BB91" s="174"/>
      <c r="BC91" s="174"/>
      <c r="BD91" s="174"/>
      <c r="BE91" s="174"/>
      <c r="BF91" s="176"/>
      <c r="BG91" s="176"/>
      <c r="BH91" s="173"/>
      <c r="BI91" s="177"/>
      <c r="BJ91" s="32"/>
      <c r="BK91" s="255"/>
      <c r="BL91" s="174"/>
      <c r="BM91" s="174"/>
      <c r="BN91" s="174"/>
      <c r="BO91" s="174"/>
      <c r="BP91" s="175"/>
      <c r="BQ91" s="174"/>
      <c r="BR91" s="174"/>
      <c r="BS91" s="174"/>
      <c r="BT91" s="174"/>
      <c r="BU91" s="174"/>
      <c r="BV91" s="176"/>
      <c r="BW91" s="176"/>
      <c r="BX91" s="176"/>
      <c r="BY91" s="173"/>
      <c r="BZ91" s="177"/>
      <c r="CA91" s="176"/>
      <c r="CB91" s="176"/>
      <c r="CC91" s="614"/>
      <c r="CD91" s="614"/>
      <c r="CE91" s="614"/>
      <c r="CF91" s="614"/>
      <c r="CG91" s="614"/>
      <c r="CH91" s="615"/>
      <c r="CI91" s="614"/>
      <c r="CJ91" s="614"/>
      <c r="CK91" s="614"/>
      <c r="CL91" s="614"/>
      <c r="CM91" s="614"/>
      <c r="CN91" s="614"/>
      <c r="CO91" s="614"/>
      <c r="CP91" s="614"/>
      <c r="CQ91" s="614"/>
      <c r="CR91" s="614"/>
      <c r="CS91" s="614"/>
      <c r="CT91" s="614"/>
    </row>
    <row r="92" spans="1:98" s="29" customFormat="1" ht="16.5" customHeight="1" x14ac:dyDescent="0.2">
      <c r="A92" s="1017" t="s">
        <v>44</v>
      </c>
      <c r="B92" s="1018"/>
      <c r="C92" s="180" t="s">
        <v>11</v>
      </c>
      <c r="D92" s="181"/>
      <c r="E92" s="181"/>
      <c r="F92" s="181"/>
      <c r="G92" s="181"/>
      <c r="H92" s="181"/>
      <c r="I92" s="181"/>
      <c r="J92" s="181"/>
      <c r="K92" s="181"/>
      <c r="L92" s="181"/>
      <c r="M92" s="181"/>
      <c r="N92" s="181"/>
      <c r="O92" s="181"/>
      <c r="P92" s="181"/>
      <c r="Q92" s="181"/>
      <c r="R92" s="181"/>
      <c r="S92" s="181"/>
      <c r="T92" s="182"/>
      <c r="U92" s="182"/>
      <c r="V92" s="182"/>
      <c r="W92" s="182"/>
      <c r="X92" s="182"/>
      <c r="Y92" s="182"/>
      <c r="Z92" s="182"/>
      <c r="AA92" s="182"/>
      <c r="AB92" s="182"/>
      <c r="AC92" s="182"/>
      <c r="AD92" s="182"/>
      <c r="AE92" s="183"/>
      <c r="AF92" s="181"/>
      <c r="AG92" s="182"/>
      <c r="AH92" s="182"/>
      <c r="AI92" s="182"/>
      <c r="AJ92" s="182"/>
      <c r="AK92" s="182"/>
      <c r="AL92" s="182"/>
      <c r="AM92" s="182"/>
      <c r="AN92" s="182"/>
      <c r="AO92" s="182"/>
      <c r="AP92" s="182"/>
      <c r="AQ92" s="182"/>
      <c r="AR92" s="182"/>
      <c r="AS92" s="183"/>
      <c r="AT92" s="182"/>
      <c r="AU92" s="182"/>
      <c r="AV92" s="182"/>
      <c r="AW92" s="182"/>
      <c r="AX92" s="182"/>
      <c r="AY92" s="182"/>
      <c r="AZ92" s="182"/>
      <c r="BA92" s="182"/>
      <c r="BB92" s="182"/>
      <c r="BC92" s="182"/>
      <c r="BD92" s="182"/>
      <c r="BE92" s="182"/>
      <c r="BF92" s="183"/>
      <c r="BG92" s="183"/>
      <c r="BH92" s="179"/>
      <c r="BI92" s="184"/>
      <c r="BJ92" s="32"/>
      <c r="BK92" s="255"/>
      <c r="BL92" s="32"/>
      <c r="BM92" s="32"/>
      <c r="BN92" s="32"/>
      <c r="BO92" s="32"/>
      <c r="BP92" s="32"/>
      <c r="BQ92" s="32"/>
      <c r="BR92" s="32"/>
      <c r="BS92" s="32"/>
      <c r="BT92" s="32"/>
      <c r="BU92" s="32"/>
      <c r="BV92" s="32"/>
      <c r="BW92" s="32"/>
      <c r="BX92" s="32"/>
      <c r="BY92" s="32"/>
      <c r="BZ92" s="32"/>
      <c r="CA92" s="176"/>
      <c r="CB92" s="176"/>
      <c r="CC92" s="614">
        <v>1100000</v>
      </c>
      <c r="CD92" s="614"/>
      <c r="CE92" s="614"/>
      <c r="CF92" s="614"/>
      <c r="CG92" s="614"/>
      <c r="CH92" s="615"/>
      <c r="CI92" s="614"/>
      <c r="CJ92" s="614"/>
      <c r="CK92" s="614"/>
      <c r="CL92" s="614"/>
      <c r="CM92" s="614"/>
      <c r="CN92" s="614"/>
      <c r="CO92" s="614"/>
      <c r="CP92" s="614"/>
      <c r="CQ92" s="614"/>
      <c r="CR92" s="614"/>
      <c r="CS92" s="614"/>
      <c r="CT92" s="614"/>
    </row>
    <row r="93" spans="1:98" s="8" customFormat="1" ht="48.75" customHeight="1" x14ac:dyDescent="0.2">
      <c r="A93" s="1019" t="s">
        <v>45</v>
      </c>
      <c r="B93" s="1022" t="s">
        <v>46</v>
      </c>
      <c r="C93" s="1022" t="s">
        <v>62</v>
      </c>
      <c r="D93" s="1025" t="s">
        <v>47</v>
      </c>
      <c r="E93" s="1025"/>
      <c r="F93" s="1025"/>
      <c r="G93" s="1025"/>
      <c r="H93" s="1025"/>
      <c r="I93" s="1025"/>
      <c r="J93" s="1025"/>
      <c r="K93" s="1025"/>
      <c r="L93" s="1025"/>
      <c r="M93" s="1025"/>
      <c r="N93" s="1025"/>
      <c r="O93" s="1025"/>
      <c r="P93" s="1025"/>
      <c r="Q93" s="1025"/>
      <c r="R93" s="1022" t="s">
        <v>59</v>
      </c>
      <c r="S93" s="1036" t="s">
        <v>56</v>
      </c>
      <c r="T93" s="1037"/>
      <c r="U93" s="1037"/>
      <c r="V93" s="1037"/>
      <c r="W93" s="1037"/>
      <c r="X93" s="1037"/>
      <c r="Y93" s="1037"/>
      <c r="Z93" s="1037"/>
      <c r="AA93" s="1037"/>
      <c r="AB93" s="1037"/>
      <c r="AC93" s="1037"/>
      <c r="AD93" s="1037"/>
      <c r="AE93" s="1038"/>
      <c r="AF93" s="1039" t="s">
        <v>38</v>
      </c>
      <c r="AG93" s="1039"/>
      <c r="AH93" s="1039"/>
      <c r="AI93" s="1039"/>
      <c r="AJ93" s="1039"/>
      <c r="AK93" s="1039"/>
      <c r="AL93" s="1039"/>
      <c r="AM93" s="1039"/>
      <c r="AN93" s="1039"/>
      <c r="AO93" s="1039"/>
      <c r="AP93" s="1039"/>
      <c r="AQ93" s="1039"/>
      <c r="AR93" s="1039"/>
      <c r="AS93" s="1039"/>
      <c r="AT93" s="1040" t="s">
        <v>82</v>
      </c>
      <c r="AU93" s="1041"/>
      <c r="AV93" s="1041"/>
      <c r="AW93" s="1041"/>
      <c r="AX93" s="1041"/>
      <c r="AY93" s="1041"/>
      <c r="AZ93" s="1041"/>
      <c r="BA93" s="1041"/>
      <c r="BB93" s="1041"/>
      <c r="BC93" s="1041"/>
      <c r="BD93" s="1041"/>
      <c r="BE93" s="1041"/>
      <c r="BF93" s="1042"/>
      <c r="BG93" s="1022" t="s">
        <v>78</v>
      </c>
      <c r="BH93" s="1022" t="s">
        <v>561</v>
      </c>
      <c r="BI93" s="1026" t="s">
        <v>79</v>
      </c>
      <c r="BJ93" s="173"/>
      <c r="BK93" s="32"/>
      <c r="BL93" s="32"/>
      <c r="BM93" s="32"/>
      <c r="BN93" s="32"/>
      <c r="BO93" s="32"/>
      <c r="BP93" s="32"/>
      <c r="BQ93" s="32"/>
      <c r="BR93" s="32"/>
      <c r="BS93" s="32"/>
      <c r="BT93" s="32"/>
      <c r="BU93" s="32"/>
      <c r="BV93" s="32"/>
      <c r="BW93" s="32"/>
      <c r="BX93" s="32"/>
      <c r="BY93" s="32"/>
      <c r="BZ93" s="32"/>
      <c r="CA93" s="34"/>
      <c r="CB93" s="34"/>
    </row>
    <row r="94" spans="1:98" s="8" customFormat="1" ht="48.75" customHeight="1" x14ac:dyDescent="0.2">
      <c r="A94" s="1020"/>
      <c r="B94" s="1023"/>
      <c r="C94" s="1023"/>
      <c r="D94" s="1033" t="s">
        <v>57</v>
      </c>
      <c r="E94" s="1031" t="s">
        <v>58</v>
      </c>
      <c r="F94" s="1032"/>
      <c r="G94" s="1032"/>
      <c r="H94" s="1032"/>
      <c r="I94" s="1032"/>
      <c r="J94" s="1032"/>
      <c r="K94" s="1032"/>
      <c r="L94" s="1032"/>
      <c r="M94" s="1032"/>
      <c r="N94" s="1032"/>
      <c r="O94" s="1032"/>
      <c r="P94" s="1032"/>
      <c r="Q94" s="1032"/>
      <c r="R94" s="1023"/>
      <c r="S94" s="1033" t="s">
        <v>57</v>
      </c>
      <c r="T94" s="1031" t="s">
        <v>58</v>
      </c>
      <c r="U94" s="1032"/>
      <c r="V94" s="1032"/>
      <c r="W94" s="1032"/>
      <c r="X94" s="1032"/>
      <c r="Y94" s="1032"/>
      <c r="Z94" s="1032"/>
      <c r="AA94" s="1032"/>
      <c r="AB94" s="1032"/>
      <c r="AC94" s="1032"/>
      <c r="AD94" s="1032"/>
      <c r="AE94" s="1035"/>
      <c r="AF94" s="1033" t="s">
        <v>57</v>
      </c>
      <c r="AG94" s="1031" t="s">
        <v>58</v>
      </c>
      <c r="AH94" s="1032"/>
      <c r="AI94" s="1032"/>
      <c r="AJ94" s="1032"/>
      <c r="AK94" s="1032"/>
      <c r="AL94" s="1032"/>
      <c r="AM94" s="1032"/>
      <c r="AN94" s="1032"/>
      <c r="AO94" s="1032"/>
      <c r="AP94" s="1032"/>
      <c r="AQ94" s="1032"/>
      <c r="AR94" s="1032"/>
      <c r="AS94" s="1035"/>
      <c r="AT94" s="1043"/>
      <c r="AU94" s="1044"/>
      <c r="AV94" s="1044"/>
      <c r="AW94" s="1044"/>
      <c r="AX94" s="1044"/>
      <c r="AY94" s="1044"/>
      <c r="AZ94" s="1044"/>
      <c r="BA94" s="1044"/>
      <c r="BB94" s="1044"/>
      <c r="BC94" s="1044"/>
      <c r="BD94" s="1044"/>
      <c r="BE94" s="1044"/>
      <c r="BF94" s="1045"/>
      <c r="BG94" s="1023"/>
      <c r="BH94" s="1023"/>
      <c r="BI94" s="1027"/>
      <c r="BJ94" s="173"/>
      <c r="BK94" s="32"/>
      <c r="BL94" s="32"/>
      <c r="BM94" s="32"/>
      <c r="BN94" s="32"/>
      <c r="BO94" s="32"/>
      <c r="BP94" s="32"/>
      <c r="BQ94" s="32"/>
      <c r="BR94" s="32"/>
      <c r="BS94" s="32"/>
      <c r="BT94" s="32"/>
      <c r="BU94" s="32"/>
      <c r="BV94" s="32"/>
      <c r="BW94" s="32"/>
      <c r="BX94" s="32"/>
      <c r="BY94" s="32"/>
      <c r="BZ94" s="32"/>
      <c r="CA94" s="34"/>
      <c r="CB94" s="34"/>
    </row>
    <row r="95" spans="1:98" s="6" customFormat="1" ht="28.5" customHeight="1" x14ac:dyDescent="0.2">
      <c r="A95" s="1021"/>
      <c r="B95" s="1024"/>
      <c r="C95" s="1024"/>
      <c r="D95" s="1034"/>
      <c r="E95" s="35">
        <v>1</v>
      </c>
      <c r="F95" s="35">
        <v>2</v>
      </c>
      <c r="G95" s="35">
        <v>3</v>
      </c>
      <c r="H95" s="35">
        <v>4</v>
      </c>
      <c r="I95" s="35">
        <v>5</v>
      </c>
      <c r="J95" s="35">
        <v>6</v>
      </c>
      <c r="K95" s="35">
        <v>7</v>
      </c>
      <c r="L95" s="35">
        <v>8</v>
      </c>
      <c r="M95" s="35">
        <v>9</v>
      </c>
      <c r="N95" s="35">
        <v>10</v>
      </c>
      <c r="O95" s="35">
        <v>11</v>
      </c>
      <c r="P95" s="35">
        <v>12</v>
      </c>
      <c r="Q95" s="35" t="s">
        <v>61</v>
      </c>
      <c r="R95" s="1024"/>
      <c r="S95" s="1034"/>
      <c r="T95" s="35">
        <v>1</v>
      </c>
      <c r="U95" s="35">
        <v>2</v>
      </c>
      <c r="V95" s="35">
        <v>3</v>
      </c>
      <c r="W95" s="35">
        <v>4</v>
      </c>
      <c r="X95" s="35">
        <v>5</v>
      </c>
      <c r="Y95" s="35">
        <v>6</v>
      </c>
      <c r="Z95" s="35">
        <v>7</v>
      </c>
      <c r="AA95" s="35">
        <v>8</v>
      </c>
      <c r="AB95" s="35">
        <v>9</v>
      </c>
      <c r="AC95" s="35">
        <v>10</v>
      </c>
      <c r="AD95" s="35">
        <v>11</v>
      </c>
      <c r="AE95" s="35">
        <v>12</v>
      </c>
      <c r="AF95" s="1034"/>
      <c r="AG95" s="35">
        <v>1</v>
      </c>
      <c r="AH95" s="35">
        <v>2</v>
      </c>
      <c r="AI95" s="35">
        <v>3</v>
      </c>
      <c r="AJ95" s="35">
        <v>4</v>
      </c>
      <c r="AK95" s="35">
        <v>5</v>
      </c>
      <c r="AL95" s="35">
        <v>6</v>
      </c>
      <c r="AM95" s="35">
        <v>7</v>
      </c>
      <c r="AN95" s="35">
        <v>8</v>
      </c>
      <c r="AO95" s="35">
        <v>9</v>
      </c>
      <c r="AP95" s="35">
        <v>10</v>
      </c>
      <c r="AQ95" s="35">
        <v>11</v>
      </c>
      <c r="AR95" s="35">
        <v>12</v>
      </c>
      <c r="AS95" s="35" t="s">
        <v>51</v>
      </c>
      <c r="AT95" s="266">
        <v>1</v>
      </c>
      <c r="AU95" s="266">
        <v>2</v>
      </c>
      <c r="AV95" s="266">
        <v>3</v>
      </c>
      <c r="AW95" s="266">
        <v>4</v>
      </c>
      <c r="AX95" s="266">
        <v>5</v>
      </c>
      <c r="AY95" s="266">
        <v>6</v>
      </c>
      <c r="AZ95" s="266">
        <v>7</v>
      </c>
      <c r="BA95" s="266">
        <v>8</v>
      </c>
      <c r="BB95" s="266">
        <v>9</v>
      </c>
      <c r="BC95" s="266">
        <v>10</v>
      </c>
      <c r="BD95" s="266">
        <v>11</v>
      </c>
      <c r="BE95" s="266">
        <v>12</v>
      </c>
      <c r="BF95" s="35" t="s">
        <v>51</v>
      </c>
      <c r="BG95" s="1024"/>
      <c r="BH95" s="1024"/>
      <c r="BI95" s="1028"/>
      <c r="BJ95" s="7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</row>
    <row r="96" spans="1:98" s="7" customFormat="1" ht="24.75" customHeight="1" x14ac:dyDescent="0.2">
      <c r="A96" s="58"/>
      <c r="B96" s="337" t="s">
        <v>464</v>
      </c>
      <c r="C96" s="38" t="s">
        <v>65</v>
      </c>
      <c r="D96" s="314">
        <v>6</v>
      </c>
      <c r="E96" s="107">
        <v>6</v>
      </c>
      <c r="F96" s="39"/>
      <c r="G96" s="39"/>
      <c r="H96" s="39"/>
      <c r="I96" s="39"/>
      <c r="J96" s="39"/>
      <c r="K96" s="39"/>
      <c r="L96" s="39"/>
      <c r="M96" s="39"/>
      <c r="N96" s="39"/>
      <c r="O96" s="39"/>
      <c r="P96" s="39"/>
      <c r="Q96" s="40">
        <f>SUM(E96:P96)</f>
        <v>6</v>
      </c>
      <c r="R96" s="335" t="s">
        <v>55</v>
      </c>
      <c r="S96" s="334">
        <v>35000</v>
      </c>
      <c r="T96" s="109">
        <v>30000</v>
      </c>
      <c r="U96" s="42"/>
      <c r="V96" s="42"/>
      <c r="W96" s="42"/>
      <c r="X96" s="42"/>
      <c r="Y96" s="42"/>
      <c r="Z96" s="42"/>
      <c r="AA96" s="42"/>
      <c r="AB96" s="42"/>
      <c r="AC96" s="42"/>
      <c r="AD96" s="42"/>
      <c r="AE96" s="42"/>
      <c r="AF96" s="94">
        <f t="shared" ref="AF96:AF98" si="139">SUM(Q96*S96)</f>
        <v>210000</v>
      </c>
      <c r="AG96" s="95">
        <f t="shared" ref="AG96:AI98" si="140">T96*E96</f>
        <v>180000</v>
      </c>
      <c r="AH96" s="95">
        <f t="shared" si="140"/>
        <v>0</v>
      </c>
      <c r="AI96" s="95">
        <f t="shared" si="140"/>
        <v>0</v>
      </c>
      <c r="AJ96" s="95">
        <f t="shared" ref="AJ96:AR98" si="141">W96*H96</f>
        <v>0</v>
      </c>
      <c r="AK96" s="95">
        <f t="shared" si="141"/>
        <v>0</v>
      </c>
      <c r="AL96" s="95">
        <f t="shared" si="141"/>
        <v>0</v>
      </c>
      <c r="AM96" s="95">
        <f t="shared" si="141"/>
        <v>0</v>
      </c>
      <c r="AN96" s="95">
        <f t="shared" si="141"/>
        <v>0</v>
      </c>
      <c r="AO96" s="95">
        <f t="shared" si="141"/>
        <v>0</v>
      </c>
      <c r="AP96" s="95">
        <f t="shared" si="141"/>
        <v>0</v>
      </c>
      <c r="AQ96" s="95">
        <f t="shared" si="141"/>
        <v>0</v>
      </c>
      <c r="AR96" s="95">
        <f t="shared" si="141"/>
        <v>0</v>
      </c>
      <c r="AS96" s="96">
        <f>SUM(AG96:AR96)</f>
        <v>180000</v>
      </c>
      <c r="AT96" s="95">
        <f>SUM(AG96*4%)</f>
        <v>7200</v>
      </c>
      <c r="AU96" s="95">
        <f t="shared" ref="AT96:AV98" si="142">SUM(AH96*14%)</f>
        <v>0</v>
      </c>
      <c r="AV96" s="95">
        <f t="shared" si="142"/>
        <v>0</v>
      </c>
      <c r="AW96" s="95">
        <f t="shared" ref="AW96:BE98" si="143">SUM(AJ96*14%)</f>
        <v>0</v>
      </c>
      <c r="AX96" s="95">
        <f t="shared" si="143"/>
        <v>0</v>
      </c>
      <c r="AY96" s="95">
        <f t="shared" si="143"/>
        <v>0</v>
      </c>
      <c r="AZ96" s="95">
        <f t="shared" si="143"/>
        <v>0</v>
      </c>
      <c r="BA96" s="95">
        <f t="shared" si="143"/>
        <v>0</v>
      </c>
      <c r="BB96" s="95">
        <f t="shared" si="143"/>
        <v>0</v>
      </c>
      <c r="BC96" s="95">
        <f t="shared" si="143"/>
        <v>0</v>
      </c>
      <c r="BD96" s="95">
        <f t="shared" si="143"/>
        <v>0</v>
      </c>
      <c r="BE96" s="95">
        <f t="shared" si="143"/>
        <v>0</v>
      </c>
      <c r="BF96" s="97">
        <f t="shared" ref="BF96:BF98" si="144">SUM(AT96:BE96)</f>
        <v>7200</v>
      </c>
      <c r="BG96" s="98">
        <f>AF96-AS96-BF96</f>
        <v>22800</v>
      </c>
      <c r="BH96" s="99">
        <f>S96*D96</f>
        <v>210000</v>
      </c>
      <c r="BI96" s="100">
        <f t="shared" ref="BI96:BI98" si="145">BH96-AS96-BF96</f>
        <v>22800</v>
      </c>
      <c r="BJ96" s="248">
        <f>SUM(Q96/D96)</f>
        <v>1</v>
      </c>
      <c r="BK96" s="262"/>
      <c r="BL96" s="52"/>
      <c r="BM96" s="52"/>
      <c r="BN96" s="52"/>
      <c r="BO96" s="52"/>
      <c r="BP96" s="61"/>
      <c r="BQ96" s="61"/>
      <c r="BR96" s="61"/>
      <c r="BS96" s="61"/>
      <c r="BT96" s="61"/>
      <c r="BU96" s="61"/>
      <c r="BV96" s="61"/>
      <c r="BW96" s="61"/>
      <c r="BX96" s="61"/>
      <c r="BY96" s="61"/>
      <c r="BZ96" s="61"/>
      <c r="CA96" s="61"/>
      <c r="CB96" s="61"/>
    </row>
    <row r="97" spans="1:98" s="7" customFormat="1" ht="24.75" customHeight="1" x14ac:dyDescent="0.2">
      <c r="A97" s="58"/>
      <c r="B97" s="337" t="s">
        <v>465</v>
      </c>
      <c r="C97" s="38" t="s">
        <v>65</v>
      </c>
      <c r="D97" s="314">
        <v>6</v>
      </c>
      <c r="E97" s="107"/>
      <c r="F97" s="39">
        <v>6</v>
      </c>
      <c r="G97" s="39"/>
      <c r="H97" s="39"/>
      <c r="I97" s="39"/>
      <c r="J97" s="39"/>
      <c r="K97" s="39"/>
      <c r="L97" s="39"/>
      <c r="M97" s="39"/>
      <c r="N97" s="39"/>
      <c r="O97" s="39"/>
      <c r="P97" s="39"/>
      <c r="Q97" s="40">
        <f>SUM(E97:P97)</f>
        <v>6</v>
      </c>
      <c r="R97" s="335" t="s">
        <v>55</v>
      </c>
      <c r="S97" s="109">
        <v>35000</v>
      </c>
      <c r="T97" s="109"/>
      <c r="U97" s="109">
        <v>30000</v>
      </c>
      <c r="V97" s="42"/>
      <c r="W97" s="42"/>
      <c r="X97" s="42"/>
      <c r="Y97" s="42"/>
      <c r="Z97" s="42"/>
      <c r="AA97" s="42"/>
      <c r="AB97" s="42"/>
      <c r="AC97" s="42"/>
      <c r="AD97" s="42"/>
      <c r="AE97" s="42"/>
      <c r="AF97" s="94">
        <f t="shared" si="139"/>
        <v>210000</v>
      </c>
      <c r="AG97" s="95">
        <f t="shared" si="140"/>
        <v>0</v>
      </c>
      <c r="AH97" s="95">
        <f t="shared" si="140"/>
        <v>180000</v>
      </c>
      <c r="AI97" s="95">
        <f t="shared" si="140"/>
        <v>0</v>
      </c>
      <c r="AJ97" s="95">
        <f t="shared" si="141"/>
        <v>0</v>
      </c>
      <c r="AK97" s="95">
        <f t="shared" si="141"/>
        <v>0</v>
      </c>
      <c r="AL97" s="95">
        <f t="shared" si="141"/>
        <v>0</v>
      </c>
      <c r="AM97" s="95">
        <f t="shared" si="141"/>
        <v>0</v>
      </c>
      <c r="AN97" s="95">
        <f t="shared" si="141"/>
        <v>0</v>
      </c>
      <c r="AO97" s="95">
        <f t="shared" si="141"/>
        <v>0</v>
      </c>
      <c r="AP97" s="95">
        <f t="shared" si="141"/>
        <v>0</v>
      </c>
      <c r="AQ97" s="95">
        <f t="shared" si="141"/>
        <v>0</v>
      </c>
      <c r="AR97" s="95">
        <f t="shared" si="141"/>
        <v>0</v>
      </c>
      <c r="AS97" s="96">
        <f>SUM(AG97:AR97)</f>
        <v>180000</v>
      </c>
      <c r="AT97" s="95">
        <f t="shared" si="142"/>
        <v>0</v>
      </c>
      <c r="AU97" s="95">
        <f>SUM(AH97*4%)</f>
        <v>7200</v>
      </c>
      <c r="AV97" s="95">
        <f t="shared" si="142"/>
        <v>0</v>
      </c>
      <c r="AW97" s="95">
        <f t="shared" si="143"/>
        <v>0</v>
      </c>
      <c r="AX97" s="95">
        <f t="shared" si="143"/>
        <v>0</v>
      </c>
      <c r="AY97" s="95">
        <f t="shared" si="143"/>
        <v>0</v>
      </c>
      <c r="AZ97" s="95">
        <f t="shared" si="143"/>
        <v>0</v>
      </c>
      <c r="BA97" s="95">
        <f t="shared" si="143"/>
        <v>0</v>
      </c>
      <c r="BB97" s="95">
        <f t="shared" si="143"/>
        <v>0</v>
      </c>
      <c r="BC97" s="95">
        <f t="shared" si="143"/>
        <v>0</v>
      </c>
      <c r="BD97" s="95">
        <f t="shared" si="143"/>
        <v>0</v>
      </c>
      <c r="BE97" s="95">
        <f t="shared" si="143"/>
        <v>0</v>
      </c>
      <c r="BF97" s="97">
        <f t="shared" si="144"/>
        <v>7200</v>
      </c>
      <c r="BG97" s="98">
        <f>AF97-AS97-BF97</f>
        <v>22800</v>
      </c>
      <c r="BH97" s="99">
        <f>S97*D97</f>
        <v>210000</v>
      </c>
      <c r="BI97" s="100">
        <f t="shared" si="145"/>
        <v>22800</v>
      </c>
      <c r="BJ97" s="248">
        <f>SUM(Q97/D97)</f>
        <v>1</v>
      </c>
      <c r="BK97" s="262"/>
      <c r="BL97" s="52"/>
      <c r="BM97" s="52"/>
      <c r="BN97" s="52"/>
      <c r="BO97" s="52"/>
      <c r="BP97" s="61"/>
      <c r="BQ97" s="61"/>
      <c r="BR97" s="61"/>
      <c r="BS97" s="61"/>
      <c r="BT97" s="61"/>
      <c r="BU97" s="61"/>
      <c r="BV97" s="61"/>
      <c r="BW97" s="61"/>
      <c r="BX97" s="61"/>
      <c r="BY97" s="61"/>
      <c r="BZ97" s="61"/>
      <c r="CA97" s="61"/>
      <c r="CB97" s="61"/>
    </row>
    <row r="98" spans="1:98" s="7" customFormat="1" ht="24.75" customHeight="1" thickBot="1" x14ac:dyDescent="0.25">
      <c r="A98" s="58"/>
      <c r="B98" s="337" t="s">
        <v>466</v>
      </c>
      <c r="C98" s="38" t="s">
        <v>65</v>
      </c>
      <c r="D98" s="314">
        <v>6</v>
      </c>
      <c r="E98" s="107"/>
      <c r="F98" s="39"/>
      <c r="G98" s="821">
        <v>6</v>
      </c>
      <c r="H98" s="39"/>
      <c r="I98" s="39"/>
      <c r="J98" s="39"/>
      <c r="K98" s="39"/>
      <c r="L98" s="39"/>
      <c r="M98" s="39"/>
      <c r="N98" s="39"/>
      <c r="O98" s="39"/>
      <c r="P98" s="39"/>
      <c r="Q98" s="40">
        <f>SUM(E98:P98)</f>
        <v>6</v>
      </c>
      <c r="R98" s="335" t="s">
        <v>55</v>
      </c>
      <c r="S98" s="109">
        <v>35000</v>
      </c>
      <c r="T98" s="109"/>
      <c r="U98" s="42"/>
      <c r="V98" s="109">
        <v>30000</v>
      </c>
      <c r="W98" s="42"/>
      <c r="X98" s="42"/>
      <c r="Y98" s="42"/>
      <c r="Z98" s="42"/>
      <c r="AA98" s="42"/>
      <c r="AB98" s="42"/>
      <c r="AC98" s="42"/>
      <c r="AD98" s="42"/>
      <c r="AE98" s="42"/>
      <c r="AF98" s="94">
        <f t="shared" si="139"/>
        <v>210000</v>
      </c>
      <c r="AG98" s="95">
        <f t="shared" si="140"/>
        <v>0</v>
      </c>
      <c r="AH98" s="95">
        <f t="shared" si="140"/>
        <v>0</v>
      </c>
      <c r="AI98" s="95">
        <f t="shared" si="140"/>
        <v>180000</v>
      </c>
      <c r="AJ98" s="95">
        <f t="shared" si="141"/>
        <v>0</v>
      </c>
      <c r="AK98" s="95">
        <f t="shared" si="141"/>
        <v>0</v>
      </c>
      <c r="AL98" s="95">
        <f t="shared" si="141"/>
        <v>0</v>
      </c>
      <c r="AM98" s="95">
        <f t="shared" si="141"/>
        <v>0</v>
      </c>
      <c r="AN98" s="95">
        <f t="shared" si="141"/>
        <v>0</v>
      </c>
      <c r="AO98" s="95">
        <f t="shared" si="141"/>
        <v>0</v>
      </c>
      <c r="AP98" s="95">
        <f t="shared" si="141"/>
        <v>0</v>
      </c>
      <c r="AQ98" s="95">
        <f t="shared" si="141"/>
        <v>0</v>
      </c>
      <c r="AR98" s="95">
        <f t="shared" si="141"/>
        <v>0</v>
      </c>
      <c r="AS98" s="96">
        <f>SUM(AG98:AR98)</f>
        <v>180000</v>
      </c>
      <c r="AT98" s="95">
        <f t="shared" si="142"/>
        <v>0</v>
      </c>
      <c r="AU98" s="95">
        <f t="shared" si="142"/>
        <v>0</v>
      </c>
      <c r="AV98" s="95">
        <f>SUM(AI98*4%)</f>
        <v>7200</v>
      </c>
      <c r="AW98" s="95">
        <f t="shared" si="143"/>
        <v>0</v>
      </c>
      <c r="AX98" s="95">
        <f t="shared" si="143"/>
        <v>0</v>
      </c>
      <c r="AY98" s="95">
        <f t="shared" si="143"/>
        <v>0</v>
      </c>
      <c r="AZ98" s="95">
        <f t="shared" si="143"/>
        <v>0</v>
      </c>
      <c r="BA98" s="95">
        <f t="shared" si="143"/>
        <v>0</v>
      </c>
      <c r="BB98" s="95">
        <f t="shared" si="143"/>
        <v>0</v>
      </c>
      <c r="BC98" s="95">
        <f t="shared" si="143"/>
        <v>0</v>
      </c>
      <c r="BD98" s="95">
        <f t="shared" si="143"/>
        <v>0</v>
      </c>
      <c r="BE98" s="95">
        <f t="shared" si="143"/>
        <v>0</v>
      </c>
      <c r="BF98" s="97">
        <f t="shared" si="144"/>
        <v>7200</v>
      </c>
      <c r="BG98" s="98">
        <f>AF98-AS98-BF98</f>
        <v>22800</v>
      </c>
      <c r="BH98" s="99">
        <f>S98*D98</f>
        <v>210000</v>
      </c>
      <c r="BI98" s="100">
        <f t="shared" si="145"/>
        <v>22800</v>
      </c>
      <c r="BJ98" s="248">
        <f>SUM(Q98/D98)</f>
        <v>1</v>
      </c>
      <c r="BK98" s="262"/>
      <c r="BL98" s="52"/>
      <c r="BM98" s="52"/>
      <c r="BN98" s="52"/>
      <c r="BO98" s="52"/>
      <c r="BP98" s="52"/>
      <c r="BQ98" s="61"/>
      <c r="BR98" s="61"/>
      <c r="BS98" s="61"/>
      <c r="BT98" s="61"/>
      <c r="BU98" s="61"/>
      <c r="BV98" s="61"/>
      <c r="BW98" s="61"/>
      <c r="BX98" s="61"/>
      <c r="BY98" s="61"/>
      <c r="BZ98" s="61"/>
      <c r="CA98" s="61"/>
      <c r="CB98" s="61"/>
    </row>
    <row r="99" spans="1:98" s="54" customFormat="1" ht="24.75" customHeight="1" thickBot="1" x14ac:dyDescent="0.25">
      <c r="A99" s="62"/>
      <c r="B99" s="63" t="s">
        <v>15</v>
      </c>
      <c r="C99" s="63"/>
      <c r="D99" s="64"/>
      <c r="E99" s="65"/>
      <c r="F99" s="65"/>
      <c r="G99" s="65"/>
      <c r="H99" s="65"/>
      <c r="I99" s="65"/>
      <c r="J99" s="65"/>
      <c r="K99" s="65"/>
      <c r="L99" s="65"/>
      <c r="M99" s="65"/>
      <c r="N99" s="65"/>
      <c r="O99" s="65"/>
      <c r="P99" s="65"/>
      <c r="Q99" s="66"/>
      <c r="R99" s="102"/>
      <c r="S99" s="64"/>
      <c r="T99" s="67"/>
      <c r="U99" s="67"/>
      <c r="V99" s="67"/>
      <c r="W99" s="67"/>
      <c r="X99" s="67"/>
      <c r="Y99" s="67"/>
      <c r="Z99" s="67"/>
      <c r="AA99" s="67"/>
      <c r="AB99" s="67"/>
      <c r="AC99" s="67"/>
      <c r="AD99" s="67"/>
      <c r="AE99" s="67"/>
      <c r="AF99" s="103">
        <f t="shared" ref="AF99:BF99" si="146">SUM(AF96:AF98)</f>
        <v>630000</v>
      </c>
      <c r="AG99" s="103">
        <f t="shared" si="146"/>
        <v>180000</v>
      </c>
      <c r="AH99" s="103">
        <f t="shared" si="146"/>
        <v>180000</v>
      </c>
      <c r="AI99" s="103">
        <f t="shared" si="146"/>
        <v>180000</v>
      </c>
      <c r="AJ99" s="103">
        <f t="shared" ref="AJ99:AR99" si="147">SUM(AJ96:AJ98)</f>
        <v>0</v>
      </c>
      <c r="AK99" s="103">
        <f t="shared" si="147"/>
        <v>0</v>
      </c>
      <c r="AL99" s="103">
        <f t="shared" si="147"/>
        <v>0</v>
      </c>
      <c r="AM99" s="103">
        <f t="shared" si="147"/>
        <v>0</v>
      </c>
      <c r="AN99" s="103">
        <f t="shared" si="147"/>
        <v>0</v>
      </c>
      <c r="AO99" s="103">
        <f t="shared" si="147"/>
        <v>0</v>
      </c>
      <c r="AP99" s="103">
        <f t="shared" si="147"/>
        <v>0</v>
      </c>
      <c r="AQ99" s="103">
        <f t="shared" si="147"/>
        <v>0</v>
      </c>
      <c r="AR99" s="103">
        <f t="shared" si="147"/>
        <v>0</v>
      </c>
      <c r="AS99" s="103">
        <f t="shared" si="146"/>
        <v>540000</v>
      </c>
      <c r="AT99" s="103">
        <f t="shared" si="146"/>
        <v>7200</v>
      </c>
      <c r="AU99" s="103">
        <f t="shared" si="146"/>
        <v>7200</v>
      </c>
      <c r="AV99" s="103">
        <f t="shared" si="146"/>
        <v>7200</v>
      </c>
      <c r="AW99" s="103">
        <f t="shared" ref="AW99:BE99" si="148">SUM(AW96:AW98)</f>
        <v>0</v>
      </c>
      <c r="AX99" s="103">
        <f t="shared" si="148"/>
        <v>0</v>
      </c>
      <c r="AY99" s="103">
        <f t="shared" si="148"/>
        <v>0</v>
      </c>
      <c r="AZ99" s="103">
        <f t="shared" si="148"/>
        <v>0</v>
      </c>
      <c r="BA99" s="103">
        <f t="shared" si="148"/>
        <v>0</v>
      </c>
      <c r="BB99" s="103">
        <f t="shared" si="148"/>
        <v>0</v>
      </c>
      <c r="BC99" s="103">
        <f t="shared" si="148"/>
        <v>0</v>
      </c>
      <c r="BD99" s="103">
        <f t="shared" si="148"/>
        <v>0</v>
      </c>
      <c r="BE99" s="103">
        <f t="shared" si="148"/>
        <v>0</v>
      </c>
      <c r="BF99" s="103">
        <f t="shared" si="146"/>
        <v>21600</v>
      </c>
      <c r="BG99" s="104">
        <f>AF99-AS99-BF99</f>
        <v>68400</v>
      </c>
      <c r="BH99" s="103">
        <f>SUM(BH96:BH98)</f>
        <v>630000</v>
      </c>
      <c r="BI99" s="103">
        <f>SUM(BI96:BI98)</f>
        <v>68400</v>
      </c>
      <c r="BJ99" s="249">
        <f>SUM(BJ96:BJ98)/3</f>
        <v>1</v>
      </c>
      <c r="BK99" s="259"/>
      <c r="BL99" s="69"/>
      <c r="BM99" s="69"/>
      <c r="BN99" s="69"/>
      <c r="BO99" s="69"/>
      <c r="BP99" s="69"/>
      <c r="BQ99" s="69"/>
      <c r="BR99" s="69"/>
      <c r="BS99" s="69"/>
      <c r="BT99" s="69"/>
      <c r="BU99" s="69"/>
      <c r="BV99" s="69"/>
      <c r="BW99" s="69"/>
      <c r="BX99" s="69"/>
      <c r="BY99" s="69"/>
      <c r="BZ99" s="69"/>
      <c r="CA99" s="69"/>
      <c r="CB99" s="69"/>
    </row>
    <row r="100" spans="1:98" s="29" customFormat="1" ht="24.75" customHeight="1" x14ac:dyDescent="0.2">
      <c r="A100" s="70"/>
      <c r="D100" s="70"/>
      <c r="E100" s="70"/>
      <c r="F100" s="70"/>
      <c r="G100" s="70"/>
      <c r="H100" s="70"/>
      <c r="I100" s="70"/>
      <c r="J100" s="70"/>
      <c r="K100" s="70"/>
      <c r="L100" s="70"/>
      <c r="M100" s="70"/>
      <c r="N100" s="70"/>
      <c r="O100" s="70"/>
      <c r="P100" s="70"/>
      <c r="Q100" s="70"/>
      <c r="R100" s="70"/>
      <c r="AE100" s="57"/>
      <c r="AS100" s="71"/>
      <c r="BF100" s="72">
        <f>SUM(AS99+BF99)</f>
        <v>561600</v>
      </c>
      <c r="BG100" s="73">
        <f>AF99-AS99-BF99</f>
        <v>68400</v>
      </c>
      <c r="BH100" s="74">
        <f>SUM(BI99+AS99+BF99)</f>
        <v>630000</v>
      </c>
      <c r="BI100" s="75">
        <f>SUM(BG99)</f>
        <v>68400</v>
      </c>
      <c r="BJ100" s="250" t="s">
        <v>78</v>
      </c>
      <c r="BK100" s="260"/>
      <c r="BL100" s="33"/>
      <c r="BM100" s="33"/>
      <c r="BN100" s="33"/>
      <c r="BO100" s="33"/>
      <c r="BP100" s="33"/>
      <c r="BQ100" s="33"/>
      <c r="BR100" s="33"/>
      <c r="BS100" s="33"/>
      <c r="BT100" s="33"/>
      <c r="BU100" s="33"/>
      <c r="BV100" s="33"/>
      <c r="BW100" s="33"/>
      <c r="BX100" s="33"/>
      <c r="BY100" s="33"/>
      <c r="BZ100" s="33"/>
      <c r="CA100" s="33"/>
      <c r="CB100" s="33"/>
      <c r="CC100" s="33"/>
    </row>
    <row r="101" spans="1:98" s="29" customFormat="1" ht="24.75" customHeight="1" x14ac:dyDescent="0.2">
      <c r="A101" s="70"/>
      <c r="D101" s="70"/>
      <c r="E101" s="70"/>
      <c r="F101" s="70"/>
      <c r="G101" s="70"/>
      <c r="H101" s="70"/>
      <c r="I101" s="70"/>
      <c r="J101" s="70"/>
      <c r="K101" s="70"/>
      <c r="L101" s="70"/>
      <c r="M101" s="70"/>
      <c r="N101" s="70"/>
      <c r="O101" s="70"/>
      <c r="P101" s="70"/>
      <c r="Q101" s="70"/>
      <c r="R101" s="70"/>
      <c r="AE101" s="57"/>
      <c r="AS101" s="57"/>
      <c r="AT101" s="613">
        <f>SUM(AG99+AT99)</f>
        <v>187200</v>
      </c>
      <c r="AU101" s="613">
        <f t="shared" ref="AU101" si="149">SUM(AH99+AU99)</f>
        <v>187200</v>
      </c>
      <c r="AV101" s="613">
        <f t="shared" ref="AV101" si="150">SUM(AI99+AV99)</f>
        <v>187200</v>
      </c>
      <c r="AW101" s="613">
        <f t="shared" ref="AW101" si="151">SUM(AJ99+AW99)</f>
        <v>0</v>
      </c>
      <c r="AX101" s="613">
        <f t="shared" ref="AX101" si="152">SUM(AK99+AX99)</f>
        <v>0</v>
      </c>
      <c r="AY101" s="613">
        <f t="shared" ref="AY101" si="153">SUM(AL99+AY99)</f>
        <v>0</v>
      </c>
      <c r="AZ101" s="613">
        <f t="shared" ref="AZ101" si="154">SUM(AM99+AZ99)</f>
        <v>0</v>
      </c>
      <c r="BA101" s="613">
        <f t="shared" ref="BA101" si="155">SUM(AN99+BA99)</f>
        <v>0</v>
      </c>
      <c r="BB101" s="613">
        <f t="shared" ref="BB101" si="156">SUM(AO99+BB99)</f>
        <v>0</v>
      </c>
      <c r="BC101" s="613">
        <f t="shared" ref="BC101" si="157">SUM(AP99+BC99)</f>
        <v>0</v>
      </c>
      <c r="BD101" s="613">
        <f t="shared" ref="BD101" si="158">SUM(AQ99+BD99)</f>
        <v>0</v>
      </c>
      <c r="BE101" s="613">
        <f t="shared" ref="BE101" si="159">SUM(AR99+BE99)</f>
        <v>0</v>
      </c>
      <c r="BF101" s="613">
        <f>SUM(AT101:BE101)</f>
        <v>561600</v>
      </c>
      <c r="BG101" s="57"/>
      <c r="BH101" s="76"/>
      <c r="BI101" s="77">
        <f>SUM(BI99-BI100)</f>
        <v>0</v>
      </c>
      <c r="BJ101" s="250" t="s">
        <v>77</v>
      </c>
      <c r="BK101" s="260"/>
      <c r="BL101" s="33"/>
      <c r="BM101" s="33"/>
      <c r="BN101" s="33"/>
      <c r="BO101" s="33"/>
      <c r="BP101" s="33"/>
      <c r="BQ101" s="33"/>
      <c r="BR101" s="33"/>
      <c r="BS101" s="33"/>
      <c r="BT101" s="33"/>
      <c r="BU101" s="33"/>
      <c r="BV101" s="33"/>
      <c r="BW101" s="33"/>
      <c r="BX101" s="33"/>
      <c r="BY101" s="33"/>
      <c r="BZ101" s="33"/>
      <c r="CA101" s="33"/>
      <c r="CB101" s="33"/>
      <c r="CC101" s="33"/>
    </row>
    <row r="102" spans="1:98" s="29" customFormat="1" ht="16.5" customHeight="1" x14ac:dyDescent="0.2">
      <c r="A102" s="1015" t="s">
        <v>43</v>
      </c>
      <c r="B102" s="1016"/>
      <c r="C102" s="171" t="s">
        <v>467</v>
      </c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  <c r="Q102" s="32"/>
      <c r="R102" s="32"/>
      <c r="S102" s="32"/>
      <c r="T102" s="174"/>
      <c r="U102" s="174"/>
      <c r="V102" s="174"/>
      <c r="W102" s="174"/>
      <c r="X102" s="174"/>
      <c r="Y102" s="174"/>
      <c r="Z102" s="174"/>
      <c r="AA102" s="174"/>
      <c r="AB102" s="174"/>
      <c r="AC102" s="174"/>
      <c r="AD102" s="174"/>
      <c r="AE102" s="175"/>
      <c r="AF102" s="32"/>
      <c r="AG102" s="174"/>
      <c r="AH102" s="174"/>
      <c r="AI102" s="174"/>
      <c r="AJ102" s="174"/>
      <c r="AK102" s="174"/>
      <c r="AL102" s="174"/>
      <c r="AM102" s="174"/>
      <c r="AN102" s="174"/>
      <c r="AO102" s="174"/>
      <c r="AP102" s="174"/>
      <c r="AQ102" s="174"/>
      <c r="AR102" s="174"/>
      <c r="AS102" s="176"/>
      <c r="AT102" s="174"/>
      <c r="AU102" s="174"/>
      <c r="AV102" s="174"/>
      <c r="AW102" s="174"/>
      <c r="AX102" s="174"/>
      <c r="AY102" s="174"/>
      <c r="AZ102" s="174"/>
      <c r="BA102" s="174"/>
      <c r="BB102" s="174"/>
      <c r="BC102" s="174"/>
      <c r="BD102" s="174"/>
      <c r="BE102" s="174"/>
      <c r="BF102" s="176"/>
      <c r="BG102" s="176"/>
      <c r="BH102" s="173"/>
      <c r="BI102" s="177"/>
      <c r="BJ102" s="32"/>
      <c r="BK102" s="255"/>
      <c r="BL102" s="174"/>
      <c r="BM102" s="174"/>
      <c r="BN102" s="174"/>
      <c r="BO102" s="174"/>
      <c r="BP102" s="175"/>
      <c r="BQ102" s="174"/>
      <c r="BR102" s="174"/>
      <c r="BS102" s="174"/>
      <c r="BT102" s="174"/>
      <c r="BU102" s="174"/>
      <c r="BV102" s="176"/>
      <c r="BW102" s="176"/>
      <c r="BX102" s="176"/>
      <c r="BY102" s="173"/>
      <c r="BZ102" s="177"/>
      <c r="CA102" s="176"/>
      <c r="CB102" s="176"/>
      <c r="CC102" s="33"/>
      <c r="CD102" s="33"/>
      <c r="CE102" s="33"/>
      <c r="CF102" s="33"/>
      <c r="CG102" s="33"/>
      <c r="CH102" s="178"/>
      <c r="CI102" s="33"/>
      <c r="CJ102" s="33"/>
      <c r="CK102" s="33"/>
      <c r="CL102" s="33"/>
      <c r="CM102" s="33"/>
      <c r="CN102" s="33"/>
      <c r="CO102" s="33"/>
      <c r="CP102" s="33"/>
      <c r="CQ102" s="33"/>
      <c r="CR102" s="33"/>
      <c r="CS102" s="33"/>
      <c r="CT102" s="33"/>
    </row>
    <row r="103" spans="1:98" s="29" customFormat="1" ht="16.5" customHeight="1" x14ac:dyDescent="0.2">
      <c r="A103" s="1017" t="s">
        <v>44</v>
      </c>
      <c r="B103" s="1018"/>
      <c r="C103" s="180" t="s">
        <v>11</v>
      </c>
      <c r="D103" s="181"/>
      <c r="E103" s="181"/>
      <c r="F103" s="181"/>
      <c r="G103" s="181"/>
      <c r="H103" s="181"/>
      <c r="I103" s="181"/>
      <c r="J103" s="181"/>
      <c r="K103" s="181"/>
      <c r="L103" s="181"/>
      <c r="M103" s="181"/>
      <c r="N103" s="181"/>
      <c r="O103" s="181"/>
      <c r="P103" s="181"/>
      <c r="Q103" s="181"/>
      <c r="R103" s="181"/>
      <c r="S103" s="181"/>
      <c r="T103" s="182"/>
      <c r="U103" s="182"/>
      <c r="V103" s="182"/>
      <c r="W103" s="182"/>
      <c r="X103" s="182"/>
      <c r="Y103" s="182"/>
      <c r="Z103" s="182"/>
      <c r="AA103" s="182"/>
      <c r="AB103" s="182"/>
      <c r="AC103" s="182"/>
      <c r="AD103" s="182"/>
      <c r="AE103" s="183"/>
      <c r="AF103" s="181"/>
      <c r="AG103" s="182"/>
      <c r="AH103" s="182"/>
      <c r="AI103" s="182"/>
      <c r="AJ103" s="182"/>
      <c r="AK103" s="182"/>
      <c r="AL103" s="182"/>
      <c r="AM103" s="182"/>
      <c r="AN103" s="182"/>
      <c r="AO103" s="182"/>
      <c r="AP103" s="182"/>
      <c r="AQ103" s="182"/>
      <c r="AR103" s="182"/>
      <c r="AS103" s="183"/>
      <c r="AT103" s="182"/>
      <c r="AU103" s="182"/>
      <c r="AV103" s="182"/>
      <c r="AW103" s="182"/>
      <c r="AX103" s="182"/>
      <c r="AY103" s="182"/>
      <c r="AZ103" s="182"/>
      <c r="BA103" s="182"/>
      <c r="BB103" s="182"/>
      <c r="BC103" s="182"/>
      <c r="BD103" s="182"/>
      <c r="BE103" s="182"/>
      <c r="BF103" s="183"/>
      <c r="BG103" s="183"/>
      <c r="BH103" s="179"/>
      <c r="BI103" s="184"/>
      <c r="BJ103" s="32"/>
      <c r="BK103" s="255"/>
      <c r="BL103" s="32"/>
      <c r="BM103" s="32"/>
      <c r="BN103" s="32"/>
      <c r="BO103" s="32"/>
      <c r="BP103" s="32"/>
      <c r="BQ103" s="32"/>
      <c r="BR103" s="32"/>
      <c r="BS103" s="32"/>
      <c r="BT103" s="32"/>
      <c r="BU103" s="32"/>
      <c r="BV103" s="32"/>
      <c r="BW103" s="32"/>
      <c r="BX103" s="32"/>
      <c r="BY103" s="32"/>
      <c r="BZ103" s="32"/>
      <c r="CA103" s="176"/>
      <c r="CB103" s="176"/>
      <c r="CC103" s="33">
        <v>1100000</v>
      </c>
      <c r="CD103" s="33"/>
      <c r="CE103" s="33"/>
      <c r="CF103" s="33"/>
      <c r="CG103" s="33"/>
      <c r="CH103" s="178"/>
      <c r="CI103" s="33"/>
      <c r="CJ103" s="33"/>
      <c r="CK103" s="33"/>
      <c r="CL103" s="33"/>
      <c r="CM103" s="33"/>
      <c r="CN103" s="33"/>
      <c r="CO103" s="33"/>
      <c r="CP103" s="33"/>
      <c r="CQ103" s="33"/>
      <c r="CR103" s="33"/>
      <c r="CS103" s="33"/>
      <c r="CT103" s="33"/>
    </row>
    <row r="104" spans="1:98" s="8" customFormat="1" ht="48.75" customHeight="1" x14ac:dyDescent="0.2">
      <c r="A104" s="1019" t="s">
        <v>45</v>
      </c>
      <c r="B104" s="1022" t="s">
        <v>46</v>
      </c>
      <c r="C104" s="1022" t="s">
        <v>62</v>
      </c>
      <c r="D104" s="1025" t="s">
        <v>47</v>
      </c>
      <c r="E104" s="1025"/>
      <c r="F104" s="1025"/>
      <c r="G104" s="1025"/>
      <c r="H104" s="1025"/>
      <c r="I104" s="1025"/>
      <c r="J104" s="1025"/>
      <c r="K104" s="1025"/>
      <c r="L104" s="1025"/>
      <c r="M104" s="1025"/>
      <c r="N104" s="1025"/>
      <c r="O104" s="1025"/>
      <c r="P104" s="1025"/>
      <c r="Q104" s="1025"/>
      <c r="R104" s="1022" t="s">
        <v>59</v>
      </c>
      <c r="S104" s="1036" t="s">
        <v>56</v>
      </c>
      <c r="T104" s="1037"/>
      <c r="U104" s="1037"/>
      <c r="V104" s="1037"/>
      <c r="W104" s="1037"/>
      <c r="X104" s="1037"/>
      <c r="Y104" s="1037"/>
      <c r="Z104" s="1037"/>
      <c r="AA104" s="1037"/>
      <c r="AB104" s="1037"/>
      <c r="AC104" s="1037"/>
      <c r="AD104" s="1037"/>
      <c r="AE104" s="1038"/>
      <c r="AF104" s="1039" t="s">
        <v>38</v>
      </c>
      <c r="AG104" s="1039"/>
      <c r="AH104" s="1039"/>
      <c r="AI104" s="1039"/>
      <c r="AJ104" s="1039"/>
      <c r="AK104" s="1039"/>
      <c r="AL104" s="1039"/>
      <c r="AM104" s="1039"/>
      <c r="AN104" s="1039"/>
      <c r="AO104" s="1039"/>
      <c r="AP104" s="1039"/>
      <c r="AQ104" s="1039"/>
      <c r="AR104" s="1039"/>
      <c r="AS104" s="1039"/>
      <c r="AT104" s="1040" t="s">
        <v>82</v>
      </c>
      <c r="AU104" s="1041"/>
      <c r="AV104" s="1041"/>
      <c r="AW104" s="1041"/>
      <c r="AX104" s="1041"/>
      <c r="AY104" s="1041"/>
      <c r="AZ104" s="1041"/>
      <c r="BA104" s="1041"/>
      <c r="BB104" s="1041"/>
      <c r="BC104" s="1041"/>
      <c r="BD104" s="1041"/>
      <c r="BE104" s="1041"/>
      <c r="BF104" s="1042"/>
      <c r="BG104" s="1022" t="s">
        <v>78</v>
      </c>
      <c r="BH104" s="1022" t="s">
        <v>561</v>
      </c>
      <c r="BI104" s="1026" t="s">
        <v>79</v>
      </c>
      <c r="BJ104" s="173"/>
      <c r="BK104" s="32"/>
      <c r="BL104" s="32"/>
      <c r="BM104" s="32"/>
      <c r="BN104" s="32"/>
      <c r="BO104" s="32"/>
      <c r="BP104" s="32"/>
      <c r="BQ104" s="32"/>
      <c r="BR104" s="32"/>
      <c r="BS104" s="32"/>
      <c r="BT104" s="32"/>
      <c r="BU104" s="32"/>
      <c r="BV104" s="32"/>
      <c r="BW104" s="32"/>
      <c r="BX104" s="32"/>
      <c r="BY104" s="32"/>
      <c r="BZ104" s="32"/>
      <c r="CA104" s="34"/>
      <c r="CB104" s="34"/>
    </row>
    <row r="105" spans="1:98" s="8" customFormat="1" ht="48.75" customHeight="1" x14ac:dyDescent="0.2">
      <c r="A105" s="1020"/>
      <c r="B105" s="1023"/>
      <c r="C105" s="1023"/>
      <c r="D105" s="1033" t="s">
        <v>57</v>
      </c>
      <c r="E105" s="1031" t="s">
        <v>58</v>
      </c>
      <c r="F105" s="1032"/>
      <c r="G105" s="1032"/>
      <c r="H105" s="1032"/>
      <c r="I105" s="1032"/>
      <c r="J105" s="1032"/>
      <c r="K105" s="1032"/>
      <c r="L105" s="1032"/>
      <c r="M105" s="1032"/>
      <c r="N105" s="1032"/>
      <c r="O105" s="1032"/>
      <c r="P105" s="1032"/>
      <c r="Q105" s="1032"/>
      <c r="R105" s="1023"/>
      <c r="S105" s="1033" t="s">
        <v>57</v>
      </c>
      <c r="T105" s="1031" t="s">
        <v>58</v>
      </c>
      <c r="U105" s="1032"/>
      <c r="V105" s="1032"/>
      <c r="W105" s="1032"/>
      <c r="X105" s="1032"/>
      <c r="Y105" s="1032"/>
      <c r="Z105" s="1032"/>
      <c r="AA105" s="1032"/>
      <c r="AB105" s="1032"/>
      <c r="AC105" s="1032"/>
      <c r="AD105" s="1032"/>
      <c r="AE105" s="1035"/>
      <c r="AF105" s="1033" t="s">
        <v>57</v>
      </c>
      <c r="AG105" s="1031" t="s">
        <v>58</v>
      </c>
      <c r="AH105" s="1032"/>
      <c r="AI105" s="1032"/>
      <c r="AJ105" s="1032"/>
      <c r="AK105" s="1032"/>
      <c r="AL105" s="1032"/>
      <c r="AM105" s="1032"/>
      <c r="AN105" s="1032"/>
      <c r="AO105" s="1032"/>
      <c r="AP105" s="1032"/>
      <c r="AQ105" s="1032"/>
      <c r="AR105" s="1032"/>
      <c r="AS105" s="1035"/>
      <c r="AT105" s="1043"/>
      <c r="AU105" s="1044"/>
      <c r="AV105" s="1044"/>
      <c r="AW105" s="1044"/>
      <c r="AX105" s="1044"/>
      <c r="AY105" s="1044"/>
      <c r="AZ105" s="1044"/>
      <c r="BA105" s="1044"/>
      <c r="BB105" s="1044"/>
      <c r="BC105" s="1044"/>
      <c r="BD105" s="1044"/>
      <c r="BE105" s="1044"/>
      <c r="BF105" s="1045"/>
      <c r="BG105" s="1023"/>
      <c r="BH105" s="1023"/>
      <c r="BI105" s="1027"/>
      <c r="BJ105" s="173"/>
      <c r="BK105" s="32"/>
      <c r="BL105" s="32"/>
      <c r="BM105" s="32"/>
      <c r="BN105" s="32"/>
      <c r="BO105" s="32"/>
      <c r="BP105" s="32"/>
      <c r="BQ105" s="32"/>
      <c r="BR105" s="32"/>
      <c r="BS105" s="32"/>
      <c r="BT105" s="32"/>
      <c r="BU105" s="32"/>
      <c r="BV105" s="32"/>
      <c r="BW105" s="32"/>
      <c r="BX105" s="32"/>
      <c r="BY105" s="32"/>
      <c r="BZ105" s="32"/>
      <c r="CA105" s="34"/>
      <c r="CB105" s="34"/>
    </row>
    <row r="106" spans="1:98" s="6" customFormat="1" ht="28.5" customHeight="1" x14ac:dyDescent="0.2">
      <c r="A106" s="1021"/>
      <c r="B106" s="1024"/>
      <c r="C106" s="1024"/>
      <c r="D106" s="1034"/>
      <c r="E106" s="35">
        <v>1</v>
      </c>
      <c r="F106" s="35">
        <v>2</v>
      </c>
      <c r="G106" s="35">
        <v>3</v>
      </c>
      <c r="H106" s="35">
        <v>4</v>
      </c>
      <c r="I106" s="35">
        <v>5</v>
      </c>
      <c r="J106" s="35">
        <v>6</v>
      </c>
      <c r="K106" s="35">
        <v>7</v>
      </c>
      <c r="L106" s="35">
        <v>8</v>
      </c>
      <c r="M106" s="35">
        <v>9</v>
      </c>
      <c r="N106" s="35">
        <v>10</v>
      </c>
      <c r="O106" s="35">
        <v>11</v>
      </c>
      <c r="P106" s="35">
        <v>12</v>
      </c>
      <c r="Q106" s="35" t="s">
        <v>61</v>
      </c>
      <c r="R106" s="1024"/>
      <c r="S106" s="1034"/>
      <c r="T106" s="35">
        <v>1</v>
      </c>
      <c r="U106" s="35">
        <v>2</v>
      </c>
      <c r="V106" s="35">
        <v>3</v>
      </c>
      <c r="W106" s="35">
        <v>4</v>
      </c>
      <c r="X106" s="35">
        <v>5</v>
      </c>
      <c r="Y106" s="35">
        <v>6</v>
      </c>
      <c r="Z106" s="35">
        <v>7</v>
      </c>
      <c r="AA106" s="35">
        <v>8</v>
      </c>
      <c r="AB106" s="35">
        <v>9</v>
      </c>
      <c r="AC106" s="35">
        <v>10</v>
      </c>
      <c r="AD106" s="35">
        <v>11</v>
      </c>
      <c r="AE106" s="35">
        <v>12</v>
      </c>
      <c r="AF106" s="1034"/>
      <c r="AG106" s="35">
        <v>1</v>
      </c>
      <c r="AH106" s="35">
        <v>2</v>
      </c>
      <c r="AI106" s="35">
        <v>3</v>
      </c>
      <c r="AJ106" s="35">
        <v>4</v>
      </c>
      <c r="AK106" s="35">
        <v>5</v>
      </c>
      <c r="AL106" s="35">
        <v>6</v>
      </c>
      <c r="AM106" s="35">
        <v>7</v>
      </c>
      <c r="AN106" s="35">
        <v>8</v>
      </c>
      <c r="AO106" s="35">
        <v>9</v>
      </c>
      <c r="AP106" s="35">
        <v>10</v>
      </c>
      <c r="AQ106" s="35">
        <v>11</v>
      </c>
      <c r="AR106" s="35">
        <v>12</v>
      </c>
      <c r="AS106" s="35" t="s">
        <v>51</v>
      </c>
      <c r="AT106" s="266">
        <v>1</v>
      </c>
      <c r="AU106" s="266">
        <v>2</v>
      </c>
      <c r="AV106" s="266">
        <v>3</v>
      </c>
      <c r="AW106" s="266">
        <v>4</v>
      </c>
      <c r="AX106" s="266">
        <v>5</v>
      </c>
      <c r="AY106" s="266">
        <v>6</v>
      </c>
      <c r="AZ106" s="266">
        <v>7</v>
      </c>
      <c r="BA106" s="266">
        <v>8</v>
      </c>
      <c r="BB106" s="266">
        <v>9</v>
      </c>
      <c r="BC106" s="266">
        <v>10</v>
      </c>
      <c r="BD106" s="266">
        <v>11</v>
      </c>
      <c r="BE106" s="266">
        <v>12</v>
      </c>
      <c r="BF106" s="35" t="s">
        <v>51</v>
      </c>
      <c r="BG106" s="1024"/>
      <c r="BH106" s="1024"/>
      <c r="BI106" s="1028"/>
      <c r="BJ106" s="7"/>
      <c r="BK106" s="36"/>
      <c r="BL106" s="36"/>
      <c r="BM106" s="36"/>
      <c r="BN106" s="36"/>
      <c r="BO106" s="36"/>
      <c r="BP106" s="36"/>
      <c r="BQ106" s="36"/>
      <c r="BR106" s="36"/>
      <c r="BS106" s="36"/>
      <c r="BT106" s="36"/>
      <c r="BU106" s="36"/>
      <c r="BV106" s="36"/>
      <c r="BW106" s="36"/>
      <c r="BX106" s="36"/>
      <c r="BY106" s="36"/>
      <c r="BZ106" s="36"/>
      <c r="CA106" s="36"/>
      <c r="CB106" s="36"/>
    </row>
    <row r="107" spans="1:98" s="7" customFormat="1" ht="24.75" customHeight="1" x14ac:dyDescent="0.2">
      <c r="A107" s="58"/>
      <c r="B107" s="338" t="s">
        <v>468</v>
      </c>
      <c r="C107" s="38"/>
      <c r="D107" s="314"/>
      <c r="E107" s="107"/>
      <c r="F107" s="39"/>
      <c r="G107" s="39"/>
      <c r="H107" s="39"/>
      <c r="I107" s="39"/>
      <c r="J107" s="39"/>
      <c r="K107" s="39"/>
      <c r="L107" s="39"/>
      <c r="M107" s="39"/>
      <c r="N107" s="39"/>
      <c r="O107" s="39"/>
      <c r="P107" s="39"/>
      <c r="Q107" s="40">
        <f t="shared" ref="Q107:Q117" si="160">SUM(E107:P107)</f>
        <v>0</v>
      </c>
      <c r="R107" s="335"/>
      <c r="S107" s="334"/>
      <c r="T107" s="109"/>
      <c r="U107" s="42"/>
      <c r="V107" s="42"/>
      <c r="W107" s="42"/>
      <c r="X107" s="42"/>
      <c r="Y107" s="42"/>
      <c r="Z107" s="42"/>
      <c r="AA107" s="42"/>
      <c r="AB107" s="42"/>
      <c r="AC107" s="42"/>
      <c r="AD107" s="42"/>
      <c r="AE107" s="42"/>
      <c r="AF107" s="94">
        <f>SUM(S107*E107)</f>
        <v>0</v>
      </c>
      <c r="AG107" s="95">
        <f t="shared" ref="AG107:AG117" si="161">T107*E107</f>
        <v>0</v>
      </c>
      <c r="AH107" s="95">
        <f t="shared" ref="AH107:AH117" si="162">U107*F107</f>
        <v>0</v>
      </c>
      <c r="AI107" s="95">
        <f t="shared" ref="AI107:AI117" si="163">V107*G107</f>
        <v>0</v>
      </c>
      <c r="AJ107" s="95">
        <f t="shared" ref="AJ107:AR117" si="164">W107*H107</f>
        <v>0</v>
      </c>
      <c r="AK107" s="95">
        <f t="shared" si="164"/>
        <v>0</v>
      </c>
      <c r="AL107" s="95">
        <f t="shared" si="164"/>
        <v>0</v>
      </c>
      <c r="AM107" s="95">
        <f t="shared" si="164"/>
        <v>0</v>
      </c>
      <c r="AN107" s="95">
        <f t="shared" si="164"/>
        <v>0</v>
      </c>
      <c r="AO107" s="95">
        <f t="shared" si="164"/>
        <v>0</v>
      </c>
      <c r="AP107" s="95">
        <f t="shared" si="164"/>
        <v>0</v>
      </c>
      <c r="AQ107" s="95">
        <f t="shared" si="164"/>
        <v>0</v>
      </c>
      <c r="AR107" s="95">
        <f t="shared" si="164"/>
        <v>0</v>
      </c>
      <c r="AS107" s="96">
        <f t="shared" ref="AS107:AS117" si="165">SUM(AG107:AR107)</f>
        <v>0</v>
      </c>
      <c r="AT107" s="95">
        <f>AG107*R107</f>
        <v>0</v>
      </c>
      <c r="AU107" s="95">
        <f>AH107*S107</f>
        <v>0</v>
      </c>
      <c r="AV107" s="95">
        <f>AI107*T107</f>
        <v>0</v>
      </c>
      <c r="AW107" s="95">
        <f t="shared" ref="AW107:BE107" si="166">AJ107*U107</f>
        <v>0</v>
      </c>
      <c r="AX107" s="95">
        <f t="shared" si="166"/>
        <v>0</v>
      </c>
      <c r="AY107" s="95">
        <f t="shared" si="166"/>
        <v>0</v>
      </c>
      <c r="AZ107" s="95">
        <f t="shared" si="166"/>
        <v>0</v>
      </c>
      <c r="BA107" s="95">
        <f t="shared" si="166"/>
        <v>0</v>
      </c>
      <c r="BB107" s="95">
        <f t="shared" si="166"/>
        <v>0</v>
      </c>
      <c r="BC107" s="95">
        <f t="shared" si="166"/>
        <v>0</v>
      </c>
      <c r="BD107" s="95">
        <f t="shared" si="166"/>
        <v>0</v>
      </c>
      <c r="BE107" s="95">
        <f t="shared" si="166"/>
        <v>0</v>
      </c>
      <c r="BF107" s="97"/>
      <c r="BG107" s="98">
        <f>AF107-AS107-BF107</f>
        <v>0</v>
      </c>
      <c r="BH107" s="99">
        <f t="shared" ref="BH107:BH117" si="167">S107*D107</f>
        <v>0</v>
      </c>
      <c r="BI107" s="100">
        <f t="shared" ref="BI107:BI111" si="168">BH107-AS107-BF107</f>
        <v>0</v>
      </c>
      <c r="BJ107" s="251"/>
      <c r="BK107" s="262"/>
      <c r="BL107" s="52"/>
      <c r="BM107" s="52"/>
      <c r="BN107" s="52"/>
      <c r="BO107" s="52"/>
      <c r="BP107" s="61"/>
      <c r="BQ107" s="61"/>
      <c r="BR107" s="61"/>
      <c r="BS107" s="61"/>
      <c r="BT107" s="61"/>
      <c r="BU107" s="61"/>
      <c r="BV107" s="61"/>
      <c r="BW107" s="61"/>
      <c r="BX107" s="61"/>
      <c r="BY107" s="61"/>
      <c r="BZ107" s="61"/>
      <c r="CA107" s="61"/>
      <c r="CB107" s="61"/>
    </row>
    <row r="108" spans="1:98" s="7" customFormat="1" ht="24.75" customHeight="1" x14ac:dyDescent="0.2">
      <c r="A108" s="58"/>
      <c r="B108" s="337" t="s">
        <v>154</v>
      </c>
      <c r="C108" s="38" t="s">
        <v>109</v>
      </c>
      <c r="D108" s="314">
        <v>30</v>
      </c>
      <c r="E108" s="39">
        <v>30</v>
      </c>
      <c r="F108" s="39"/>
      <c r="G108" s="39"/>
      <c r="H108" s="39"/>
      <c r="I108" s="39"/>
      <c r="J108" s="39"/>
      <c r="K108" s="39"/>
      <c r="L108" s="39"/>
      <c r="M108" s="39"/>
      <c r="N108" s="39"/>
      <c r="O108" s="39"/>
      <c r="P108" s="39"/>
      <c r="Q108" s="40">
        <f t="shared" si="160"/>
        <v>30</v>
      </c>
      <c r="R108" s="327" t="s">
        <v>71</v>
      </c>
      <c r="S108" s="331">
        <v>8800</v>
      </c>
      <c r="T108" s="42">
        <v>8000</v>
      </c>
      <c r="U108" s="42"/>
      <c r="V108" s="42"/>
      <c r="W108" s="42"/>
      <c r="X108" s="42"/>
      <c r="Y108" s="42"/>
      <c r="Z108" s="42"/>
      <c r="AA108" s="42"/>
      <c r="AB108" s="42"/>
      <c r="AC108" s="42"/>
      <c r="AD108" s="42"/>
      <c r="AE108" s="42"/>
      <c r="AF108" s="94">
        <f t="shared" ref="AF108:AF111" si="169">SUM(Q108*S108)</f>
        <v>264000</v>
      </c>
      <c r="AG108" s="95">
        <f>T108*E108</f>
        <v>240000</v>
      </c>
      <c r="AH108" s="95">
        <f t="shared" si="162"/>
        <v>0</v>
      </c>
      <c r="AI108" s="95">
        <f t="shared" si="163"/>
        <v>0</v>
      </c>
      <c r="AJ108" s="95">
        <f t="shared" si="164"/>
        <v>0</v>
      </c>
      <c r="AK108" s="95">
        <f t="shared" si="164"/>
        <v>0</v>
      </c>
      <c r="AL108" s="95">
        <f t="shared" si="164"/>
        <v>0</v>
      </c>
      <c r="AM108" s="95">
        <f t="shared" si="164"/>
        <v>0</v>
      </c>
      <c r="AN108" s="95">
        <f t="shared" si="164"/>
        <v>0</v>
      </c>
      <c r="AO108" s="95">
        <f t="shared" si="164"/>
        <v>0</v>
      </c>
      <c r="AP108" s="95">
        <f t="shared" si="164"/>
        <v>0</v>
      </c>
      <c r="AQ108" s="95">
        <f t="shared" si="164"/>
        <v>0</v>
      </c>
      <c r="AR108" s="95">
        <f t="shared" si="164"/>
        <v>0</v>
      </c>
      <c r="AS108" s="96">
        <f t="shared" si="165"/>
        <v>240000</v>
      </c>
      <c r="AT108" s="95">
        <f>SUM(AG108*4%)</f>
        <v>9600</v>
      </c>
      <c r="AU108" s="95">
        <f t="shared" ref="AU108:AU110" si="170">SUM(AH108*14%)</f>
        <v>0</v>
      </c>
      <c r="AV108" s="95">
        <f>SUM(AI108*4%)</f>
        <v>0</v>
      </c>
      <c r="AW108" s="95">
        <f t="shared" ref="AW108:BE111" si="171">SUM(AJ108*14%)</f>
        <v>0</v>
      </c>
      <c r="AX108" s="95">
        <f t="shared" si="171"/>
        <v>0</v>
      </c>
      <c r="AY108" s="95">
        <f t="shared" si="171"/>
        <v>0</v>
      </c>
      <c r="AZ108" s="95">
        <f t="shared" si="171"/>
        <v>0</v>
      </c>
      <c r="BA108" s="95">
        <f t="shared" si="171"/>
        <v>0</v>
      </c>
      <c r="BB108" s="95">
        <f t="shared" si="171"/>
        <v>0</v>
      </c>
      <c r="BC108" s="95">
        <f t="shared" si="171"/>
        <v>0</v>
      </c>
      <c r="BD108" s="95">
        <f t="shared" si="171"/>
        <v>0</v>
      </c>
      <c r="BE108" s="95">
        <f t="shared" si="171"/>
        <v>0</v>
      </c>
      <c r="BF108" s="97">
        <f t="shared" ref="BF108:BF111" si="172">SUM(AT108:BE108)</f>
        <v>9600</v>
      </c>
      <c r="BG108" s="98">
        <f t="shared" ref="BG108:BG117" si="173">AF108-AS108-BF108</f>
        <v>14400</v>
      </c>
      <c r="BH108" s="99">
        <f t="shared" si="167"/>
        <v>264000</v>
      </c>
      <c r="BI108" s="100">
        <f t="shared" si="168"/>
        <v>14400</v>
      </c>
      <c r="BJ108" s="248">
        <f>SUM(Q108/D108)</f>
        <v>1</v>
      </c>
      <c r="BK108" s="262">
        <v>1</v>
      </c>
      <c r="BL108" s="52"/>
      <c r="BM108" s="52"/>
      <c r="BN108" s="52"/>
      <c r="BO108" s="52"/>
      <c r="BP108" s="61"/>
      <c r="BQ108" s="61"/>
      <c r="BR108" s="61"/>
      <c r="BS108" s="61"/>
      <c r="BT108" s="61"/>
      <c r="BU108" s="61"/>
      <c r="BV108" s="61"/>
      <c r="BW108" s="61"/>
      <c r="BX108" s="61"/>
      <c r="BY108" s="61"/>
      <c r="BZ108" s="61"/>
      <c r="CA108" s="61"/>
      <c r="CB108" s="61"/>
    </row>
    <row r="109" spans="1:98" s="7" customFormat="1" ht="24.75" customHeight="1" x14ac:dyDescent="0.2">
      <c r="A109" s="58"/>
      <c r="B109" s="337" t="s">
        <v>469</v>
      </c>
      <c r="C109" s="38" t="s">
        <v>109</v>
      </c>
      <c r="D109" s="314">
        <v>30</v>
      </c>
      <c r="E109" s="39">
        <v>30</v>
      </c>
      <c r="F109" s="39"/>
      <c r="G109" s="39"/>
      <c r="H109" s="39"/>
      <c r="I109" s="39"/>
      <c r="J109" s="39"/>
      <c r="K109" s="39"/>
      <c r="L109" s="39"/>
      <c r="M109" s="39"/>
      <c r="N109" s="39"/>
      <c r="O109" s="39"/>
      <c r="P109" s="39"/>
      <c r="Q109" s="40">
        <f t="shared" si="160"/>
        <v>30</v>
      </c>
      <c r="R109" s="327" t="s">
        <v>71</v>
      </c>
      <c r="S109" s="331">
        <v>24200</v>
      </c>
      <c r="T109" s="42">
        <v>22000</v>
      </c>
      <c r="U109" s="42"/>
      <c r="V109" s="42"/>
      <c r="W109" s="42"/>
      <c r="X109" s="42"/>
      <c r="Y109" s="42"/>
      <c r="Z109" s="42"/>
      <c r="AA109" s="42"/>
      <c r="AB109" s="42"/>
      <c r="AC109" s="42"/>
      <c r="AD109" s="42"/>
      <c r="AE109" s="42"/>
      <c r="AF109" s="94">
        <f t="shared" si="169"/>
        <v>726000</v>
      </c>
      <c r="AG109" s="95">
        <f t="shared" si="161"/>
        <v>660000</v>
      </c>
      <c r="AH109" s="95">
        <f t="shared" si="162"/>
        <v>0</v>
      </c>
      <c r="AI109" s="95">
        <f t="shared" si="163"/>
        <v>0</v>
      </c>
      <c r="AJ109" s="95">
        <f t="shared" si="164"/>
        <v>0</v>
      </c>
      <c r="AK109" s="95">
        <f t="shared" si="164"/>
        <v>0</v>
      </c>
      <c r="AL109" s="95">
        <f t="shared" si="164"/>
        <v>0</v>
      </c>
      <c r="AM109" s="95">
        <f t="shared" si="164"/>
        <v>0</v>
      </c>
      <c r="AN109" s="95">
        <f t="shared" si="164"/>
        <v>0</v>
      </c>
      <c r="AO109" s="95">
        <f t="shared" si="164"/>
        <v>0</v>
      </c>
      <c r="AP109" s="95">
        <f t="shared" si="164"/>
        <v>0</v>
      </c>
      <c r="AQ109" s="95">
        <f t="shared" si="164"/>
        <v>0</v>
      </c>
      <c r="AR109" s="95">
        <f t="shared" si="164"/>
        <v>0</v>
      </c>
      <c r="AS109" s="96">
        <f t="shared" si="165"/>
        <v>660000</v>
      </c>
      <c r="AT109" s="95">
        <f>SUM(AG109*4%)</f>
        <v>26400</v>
      </c>
      <c r="AU109" s="95">
        <f t="shared" si="170"/>
        <v>0</v>
      </c>
      <c r="AV109" s="95">
        <f>SUM(AI109*4%)</f>
        <v>0</v>
      </c>
      <c r="AW109" s="95">
        <f t="shared" si="171"/>
        <v>0</v>
      </c>
      <c r="AX109" s="95">
        <f t="shared" si="171"/>
        <v>0</v>
      </c>
      <c r="AY109" s="95">
        <f t="shared" si="171"/>
        <v>0</v>
      </c>
      <c r="AZ109" s="95">
        <f t="shared" si="171"/>
        <v>0</v>
      </c>
      <c r="BA109" s="95">
        <f t="shared" si="171"/>
        <v>0</v>
      </c>
      <c r="BB109" s="95">
        <f t="shared" si="171"/>
        <v>0</v>
      </c>
      <c r="BC109" s="95">
        <f t="shared" si="171"/>
        <v>0</v>
      </c>
      <c r="BD109" s="95">
        <f t="shared" si="171"/>
        <v>0</v>
      </c>
      <c r="BE109" s="95">
        <f t="shared" si="171"/>
        <v>0</v>
      </c>
      <c r="BF109" s="97">
        <f t="shared" si="172"/>
        <v>26400</v>
      </c>
      <c r="BG109" s="98">
        <f t="shared" si="173"/>
        <v>39600</v>
      </c>
      <c r="BH109" s="99">
        <f t="shared" si="167"/>
        <v>726000</v>
      </c>
      <c r="BI109" s="100">
        <f t="shared" si="168"/>
        <v>39600</v>
      </c>
      <c r="BJ109" s="248">
        <f>SUM(Q109/D109)</f>
        <v>1</v>
      </c>
      <c r="BK109" s="262">
        <v>2</v>
      </c>
      <c r="BL109" s="52"/>
      <c r="BM109" s="52"/>
      <c r="BN109" s="52"/>
      <c r="BO109" s="52"/>
      <c r="BP109" s="52"/>
      <c r="BQ109" s="61"/>
      <c r="BR109" s="61"/>
      <c r="BS109" s="61"/>
      <c r="BT109" s="61"/>
      <c r="BU109" s="61"/>
      <c r="BV109" s="61"/>
      <c r="BW109" s="61"/>
      <c r="BX109" s="61"/>
      <c r="BY109" s="61"/>
      <c r="BZ109" s="61"/>
      <c r="CA109" s="61"/>
      <c r="CB109" s="61"/>
    </row>
    <row r="110" spans="1:98" s="7" customFormat="1" ht="24.75" customHeight="1" x14ac:dyDescent="0.2">
      <c r="A110" s="58"/>
      <c r="B110" s="337" t="s">
        <v>72</v>
      </c>
      <c r="C110" s="38" t="s">
        <v>109</v>
      </c>
      <c r="D110" s="314">
        <v>2</v>
      </c>
      <c r="E110" s="39">
        <v>2</v>
      </c>
      <c r="F110" s="39"/>
      <c r="G110" s="39"/>
      <c r="H110" s="39"/>
      <c r="I110" s="39"/>
      <c r="J110" s="39"/>
      <c r="K110" s="39"/>
      <c r="L110" s="39"/>
      <c r="M110" s="39"/>
      <c r="N110" s="39"/>
      <c r="O110" s="39"/>
      <c r="P110" s="39"/>
      <c r="Q110" s="40">
        <f t="shared" si="160"/>
        <v>2</v>
      </c>
      <c r="R110" s="108" t="s">
        <v>55</v>
      </c>
      <c r="S110" s="331">
        <v>35000</v>
      </c>
      <c r="T110" s="42">
        <v>30000</v>
      </c>
      <c r="U110" s="42"/>
      <c r="V110" s="42"/>
      <c r="W110" s="42"/>
      <c r="X110" s="42"/>
      <c r="Y110" s="42"/>
      <c r="Z110" s="42"/>
      <c r="AA110" s="42"/>
      <c r="AB110" s="42"/>
      <c r="AC110" s="42"/>
      <c r="AD110" s="42"/>
      <c r="AE110" s="42"/>
      <c r="AF110" s="94">
        <f t="shared" si="169"/>
        <v>70000</v>
      </c>
      <c r="AG110" s="95">
        <f t="shared" si="161"/>
        <v>60000</v>
      </c>
      <c r="AH110" s="95">
        <f t="shared" si="162"/>
        <v>0</v>
      </c>
      <c r="AI110" s="95">
        <f t="shared" si="163"/>
        <v>0</v>
      </c>
      <c r="AJ110" s="95">
        <f t="shared" si="164"/>
        <v>0</v>
      </c>
      <c r="AK110" s="95">
        <f t="shared" si="164"/>
        <v>0</v>
      </c>
      <c r="AL110" s="95">
        <f t="shared" si="164"/>
        <v>0</v>
      </c>
      <c r="AM110" s="95">
        <f t="shared" si="164"/>
        <v>0</v>
      </c>
      <c r="AN110" s="95">
        <f t="shared" si="164"/>
        <v>0</v>
      </c>
      <c r="AO110" s="95">
        <f t="shared" si="164"/>
        <v>0</v>
      </c>
      <c r="AP110" s="95">
        <f t="shared" si="164"/>
        <v>0</v>
      </c>
      <c r="AQ110" s="95">
        <f t="shared" si="164"/>
        <v>0</v>
      </c>
      <c r="AR110" s="95">
        <f t="shared" si="164"/>
        <v>0</v>
      </c>
      <c r="AS110" s="96">
        <f t="shared" si="165"/>
        <v>60000</v>
      </c>
      <c r="AT110" s="95">
        <f>SUM(AG110*4%)</f>
        <v>2400</v>
      </c>
      <c r="AU110" s="95">
        <f t="shared" si="170"/>
        <v>0</v>
      </c>
      <c r="AV110" s="95">
        <f>SUM(AI110*4%)</f>
        <v>0</v>
      </c>
      <c r="AW110" s="95">
        <f t="shared" si="171"/>
        <v>0</v>
      </c>
      <c r="AX110" s="95">
        <f t="shared" si="171"/>
        <v>0</v>
      </c>
      <c r="AY110" s="95">
        <f t="shared" si="171"/>
        <v>0</v>
      </c>
      <c r="AZ110" s="95">
        <f t="shared" si="171"/>
        <v>0</v>
      </c>
      <c r="BA110" s="95">
        <f t="shared" si="171"/>
        <v>0</v>
      </c>
      <c r="BB110" s="95">
        <f t="shared" si="171"/>
        <v>0</v>
      </c>
      <c r="BC110" s="95">
        <f t="shared" si="171"/>
        <v>0</v>
      </c>
      <c r="BD110" s="95">
        <f t="shared" si="171"/>
        <v>0</v>
      </c>
      <c r="BE110" s="95">
        <f t="shared" si="171"/>
        <v>0</v>
      </c>
      <c r="BF110" s="97">
        <f t="shared" si="172"/>
        <v>2400</v>
      </c>
      <c r="BG110" s="98">
        <f t="shared" si="173"/>
        <v>7600</v>
      </c>
      <c r="BH110" s="99">
        <f t="shared" si="167"/>
        <v>70000</v>
      </c>
      <c r="BI110" s="100">
        <f t="shared" si="168"/>
        <v>7600</v>
      </c>
      <c r="BJ110" s="248">
        <f>SUM(Q110/D110)</f>
        <v>1</v>
      </c>
      <c r="BK110" s="262">
        <v>3</v>
      </c>
      <c r="BL110" s="52"/>
      <c r="BM110" s="52"/>
      <c r="BN110" s="52"/>
      <c r="BO110" s="52"/>
      <c r="BP110" s="52"/>
      <c r="BQ110" s="61"/>
      <c r="BR110" s="61"/>
      <c r="BS110" s="61"/>
      <c r="BT110" s="61"/>
      <c r="BU110" s="61"/>
      <c r="BV110" s="61"/>
      <c r="BW110" s="61"/>
      <c r="BX110" s="61"/>
      <c r="BY110" s="61"/>
      <c r="BZ110" s="61"/>
      <c r="CA110" s="61"/>
      <c r="CB110" s="61"/>
    </row>
    <row r="111" spans="1:98" s="7" customFormat="1" ht="24.75" customHeight="1" x14ac:dyDescent="0.2">
      <c r="A111" s="58"/>
      <c r="B111" s="337" t="s">
        <v>470</v>
      </c>
      <c r="C111" s="38" t="s">
        <v>109</v>
      </c>
      <c r="D111" s="314">
        <v>6</v>
      </c>
      <c r="E111" s="39">
        <v>3</v>
      </c>
      <c r="F111" s="39"/>
      <c r="G111" s="39"/>
      <c r="H111" s="39"/>
      <c r="I111" s="39"/>
      <c r="J111" s="39"/>
      <c r="K111" s="39"/>
      <c r="L111" s="39"/>
      <c r="M111" s="39"/>
      <c r="N111" s="39"/>
      <c r="O111" s="39"/>
      <c r="P111" s="39"/>
      <c r="Q111" s="40">
        <f t="shared" si="160"/>
        <v>3</v>
      </c>
      <c r="R111" s="108" t="s">
        <v>75</v>
      </c>
      <c r="S111" s="109">
        <v>400000</v>
      </c>
      <c r="T111" s="42">
        <v>340000</v>
      </c>
      <c r="U111" s="42"/>
      <c r="V111" s="42"/>
      <c r="W111" s="42"/>
      <c r="X111" s="42"/>
      <c r="Y111" s="42"/>
      <c r="Z111" s="42"/>
      <c r="AA111" s="42"/>
      <c r="AB111" s="42"/>
      <c r="AC111" s="42"/>
      <c r="AD111" s="42"/>
      <c r="AE111" s="42"/>
      <c r="AF111" s="94">
        <f t="shared" si="169"/>
        <v>1200000</v>
      </c>
      <c r="AG111" s="95">
        <f t="shared" si="161"/>
        <v>1020000</v>
      </c>
      <c r="AH111" s="95">
        <f t="shared" si="162"/>
        <v>0</v>
      </c>
      <c r="AI111" s="95">
        <f t="shared" si="163"/>
        <v>0</v>
      </c>
      <c r="AJ111" s="95">
        <f t="shared" si="164"/>
        <v>0</v>
      </c>
      <c r="AK111" s="95">
        <f t="shared" si="164"/>
        <v>0</v>
      </c>
      <c r="AL111" s="95">
        <f t="shared" si="164"/>
        <v>0</v>
      </c>
      <c r="AM111" s="95">
        <f t="shared" si="164"/>
        <v>0</v>
      </c>
      <c r="AN111" s="95">
        <f t="shared" si="164"/>
        <v>0</v>
      </c>
      <c r="AO111" s="95">
        <f t="shared" si="164"/>
        <v>0</v>
      </c>
      <c r="AP111" s="95">
        <f t="shared" si="164"/>
        <v>0</v>
      </c>
      <c r="AQ111" s="95">
        <f t="shared" si="164"/>
        <v>0</v>
      </c>
      <c r="AR111" s="95">
        <f t="shared" si="164"/>
        <v>0</v>
      </c>
      <c r="AS111" s="96">
        <f t="shared" si="165"/>
        <v>1020000</v>
      </c>
      <c r="AT111" s="95">
        <f>SUM(400000*15%*3)</f>
        <v>180000</v>
      </c>
      <c r="AU111" s="95">
        <f t="shared" ref="AU111:AV111" si="174">SUM(AH111*15%)</f>
        <v>0</v>
      </c>
      <c r="AV111" s="95">
        <f t="shared" si="174"/>
        <v>0</v>
      </c>
      <c r="AW111" s="95">
        <f t="shared" si="171"/>
        <v>0</v>
      </c>
      <c r="AX111" s="95">
        <f t="shared" si="171"/>
        <v>0</v>
      </c>
      <c r="AY111" s="95">
        <f t="shared" si="171"/>
        <v>0</v>
      </c>
      <c r="AZ111" s="95">
        <f t="shared" si="171"/>
        <v>0</v>
      </c>
      <c r="BA111" s="95">
        <f t="shared" si="171"/>
        <v>0</v>
      </c>
      <c r="BB111" s="95">
        <f t="shared" si="171"/>
        <v>0</v>
      </c>
      <c r="BC111" s="95">
        <f t="shared" si="171"/>
        <v>0</v>
      </c>
      <c r="BD111" s="95">
        <f t="shared" si="171"/>
        <v>0</v>
      </c>
      <c r="BE111" s="95">
        <f t="shared" si="171"/>
        <v>0</v>
      </c>
      <c r="BF111" s="97">
        <f t="shared" si="172"/>
        <v>180000</v>
      </c>
      <c r="BG111" s="98">
        <f t="shared" si="173"/>
        <v>0</v>
      </c>
      <c r="BH111" s="99">
        <f t="shared" si="167"/>
        <v>2400000</v>
      </c>
      <c r="BI111" s="100">
        <f t="shared" si="168"/>
        <v>1200000</v>
      </c>
      <c r="BJ111" s="248">
        <f>SUM(Q111/D111)</f>
        <v>0.5</v>
      </c>
      <c r="BK111" s="262">
        <v>4</v>
      </c>
      <c r="BL111" s="642">
        <f>SUM(AS111:AT111)</f>
        <v>1200000</v>
      </c>
      <c r="BM111" s="60"/>
      <c r="BN111" s="60"/>
      <c r="BO111" s="61"/>
      <c r="BP111" s="61"/>
      <c r="BQ111" s="61"/>
      <c r="BR111" s="61"/>
      <c r="BS111" s="61"/>
      <c r="BT111" s="61"/>
      <c r="BU111" s="61"/>
      <c r="BV111" s="61"/>
      <c r="BW111" s="61"/>
      <c r="BX111" s="61"/>
      <c r="BY111" s="61"/>
      <c r="BZ111" s="61"/>
      <c r="CA111" s="61"/>
      <c r="CB111" s="61"/>
    </row>
    <row r="112" spans="1:98" s="7" customFormat="1" ht="24.75" customHeight="1" x14ac:dyDescent="0.2">
      <c r="A112" s="58"/>
      <c r="B112" s="338" t="s">
        <v>471</v>
      </c>
      <c r="C112" s="38"/>
      <c r="D112" s="314"/>
      <c r="E112" s="39"/>
      <c r="F112" s="39"/>
      <c r="G112" s="39"/>
      <c r="H112" s="39"/>
      <c r="I112" s="39"/>
      <c r="J112" s="39"/>
      <c r="K112" s="39"/>
      <c r="L112" s="39"/>
      <c r="M112" s="39"/>
      <c r="N112" s="39"/>
      <c r="O112" s="39"/>
      <c r="P112" s="39"/>
      <c r="Q112" s="40">
        <f t="shared" si="160"/>
        <v>0</v>
      </c>
      <c r="R112" s="335"/>
      <c r="S112" s="334"/>
      <c r="T112" s="109"/>
      <c r="U112" s="42"/>
      <c r="V112" s="42"/>
      <c r="W112" s="42"/>
      <c r="X112" s="42"/>
      <c r="Y112" s="42"/>
      <c r="Z112" s="42"/>
      <c r="AA112" s="42"/>
      <c r="AB112" s="42"/>
      <c r="AC112" s="42"/>
      <c r="AD112" s="42"/>
      <c r="AE112" s="42"/>
      <c r="AF112" s="94">
        <f>SUM(S112*E112)</f>
        <v>0</v>
      </c>
      <c r="AG112" s="95">
        <f t="shared" si="161"/>
        <v>0</v>
      </c>
      <c r="AH112" s="95">
        <f t="shared" si="162"/>
        <v>0</v>
      </c>
      <c r="AI112" s="95">
        <f t="shared" si="163"/>
        <v>0</v>
      </c>
      <c r="AJ112" s="95">
        <f t="shared" si="164"/>
        <v>0</v>
      </c>
      <c r="AK112" s="95">
        <f t="shared" si="164"/>
        <v>0</v>
      </c>
      <c r="AL112" s="95">
        <f t="shared" si="164"/>
        <v>0</v>
      </c>
      <c r="AM112" s="95">
        <f t="shared" si="164"/>
        <v>0</v>
      </c>
      <c r="AN112" s="95">
        <f t="shared" si="164"/>
        <v>0</v>
      </c>
      <c r="AO112" s="95">
        <f t="shared" si="164"/>
        <v>0</v>
      </c>
      <c r="AP112" s="95">
        <f t="shared" si="164"/>
        <v>0</v>
      </c>
      <c r="AQ112" s="95">
        <f t="shared" si="164"/>
        <v>0</v>
      </c>
      <c r="AR112" s="95">
        <f t="shared" si="164"/>
        <v>0</v>
      </c>
      <c r="AS112" s="96">
        <f t="shared" si="165"/>
        <v>0</v>
      </c>
      <c r="AT112" s="95">
        <f>AG112*R112</f>
        <v>0</v>
      </c>
      <c r="AU112" s="95">
        <f>AH112*S112</f>
        <v>0</v>
      </c>
      <c r="AV112" s="95">
        <f>AI112*T112</f>
        <v>0</v>
      </c>
      <c r="AW112" s="95">
        <f t="shared" ref="AW112:BE112" si="175">AJ112*U112</f>
        <v>0</v>
      </c>
      <c r="AX112" s="95">
        <f t="shared" si="175"/>
        <v>0</v>
      </c>
      <c r="AY112" s="95">
        <f t="shared" si="175"/>
        <v>0</v>
      </c>
      <c r="AZ112" s="95">
        <f t="shared" si="175"/>
        <v>0</v>
      </c>
      <c r="BA112" s="95">
        <f t="shared" si="175"/>
        <v>0</v>
      </c>
      <c r="BB112" s="95">
        <f t="shared" si="175"/>
        <v>0</v>
      </c>
      <c r="BC112" s="95">
        <f t="shared" si="175"/>
        <v>0</v>
      </c>
      <c r="BD112" s="95">
        <f t="shared" si="175"/>
        <v>0</v>
      </c>
      <c r="BE112" s="95">
        <f t="shared" si="175"/>
        <v>0</v>
      </c>
      <c r="BF112" s="97"/>
      <c r="BG112" s="98">
        <f t="shared" si="173"/>
        <v>0</v>
      </c>
      <c r="BH112" s="99">
        <f t="shared" si="167"/>
        <v>0</v>
      </c>
      <c r="BI112" s="100">
        <f t="shared" ref="BI112:BI114" si="176">BH112-AS112-BF112</f>
        <v>0</v>
      </c>
      <c r="BJ112" s="248"/>
      <c r="BK112" s="262"/>
      <c r="BL112" s="52"/>
      <c r="BM112" s="52"/>
      <c r="BN112" s="52"/>
      <c r="BO112" s="52"/>
      <c r="BP112" s="61"/>
      <c r="BQ112" s="61"/>
      <c r="BR112" s="61"/>
      <c r="BS112" s="61"/>
      <c r="BT112" s="61"/>
      <c r="BU112" s="61"/>
      <c r="BV112" s="61"/>
      <c r="BW112" s="61"/>
      <c r="BX112" s="61"/>
      <c r="BY112" s="61"/>
      <c r="BZ112" s="61"/>
      <c r="CA112" s="61"/>
      <c r="CB112" s="61"/>
    </row>
    <row r="113" spans="1:98" s="7" customFormat="1" ht="24.75" customHeight="1" x14ac:dyDescent="0.2">
      <c r="A113" s="58"/>
      <c r="B113" s="337" t="s">
        <v>154</v>
      </c>
      <c r="C113" s="38" t="s">
        <v>109</v>
      </c>
      <c r="D113" s="314">
        <v>30</v>
      </c>
      <c r="E113" s="39">
        <v>30</v>
      </c>
      <c r="F113" s="39"/>
      <c r="G113" s="39"/>
      <c r="H113" s="39"/>
      <c r="I113" s="39"/>
      <c r="J113" s="39"/>
      <c r="K113" s="39"/>
      <c r="L113" s="39"/>
      <c r="M113" s="39"/>
      <c r="N113" s="39"/>
      <c r="O113" s="39"/>
      <c r="P113" s="39"/>
      <c r="Q113" s="40">
        <f t="shared" si="160"/>
        <v>30</v>
      </c>
      <c r="R113" s="327" t="s">
        <v>71</v>
      </c>
      <c r="S113" s="331">
        <v>8800</v>
      </c>
      <c r="T113" s="42">
        <v>8000</v>
      </c>
      <c r="U113" s="42"/>
      <c r="V113" s="42"/>
      <c r="W113" s="42"/>
      <c r="X113" s="42"/>
      <c r="Y113" s="42"/>
      <c r="Z113" s="42"/>
      <c r="AA113" s="42"/>
      <c r="AB113" s="42"/>
      <c r="AC113" s="42"/>
      <c r="AD113" s="42"/>
      <c r="AE113" s="42"/>
      <c r="AF113" s="94">
        <f t="shared" ref="AF113:AF117" si="177">SUM(Q113*S113)</f>
        <v>264000</v>
      </c>
      <c r="AG113" s="95">
        <f t="shared" si="161"/>
        <v>240000</v>
      </c>
      <c r="AH113" s="95">
        <f t="shared" si="162"/>
        <v>0</v>
      </c>
      <c r="AI113" s="95">
        <f t="shared" si="163"/>
        <v>0</v>
      </c>
      <c r="AJ113" s="95">
        <f t="shared" si="164"/>
        <v>0</v>
      </c>
      <c r="AK113" s="95">
        <f t="shared" si="164"/>
        <v>0</v>
      </c>
      <c r="AL113" s="95">
        <f t="shared" si="164"/>
        <v>0</v>
      </c>
      <c r="AM113" s="95">
        <f t="shared" si="164"/>
        <v>0</v>
      </c>
      <c r="AN113" s="95">
        <f t="shared" si="164"/>
        <v>0</v>
      </c>
      <c r="AO113" s="95">
        <f t="shared" si="164"/>
        <v>0</v>
      </c>
      <c r="AP113" s="95">
        <f t="shared" si="164"/>
        <v>0</v>
      </c>
      <c r="AQ113" s="95">
        <f t="shared" si="164"/>
        <v>0</v>
      </c>
      <c r="AR113" s="95">
        <f t="shared" si="164"/>
        <v>0</v>
      </c>
      <c r="AS113" s="96">
        <f t="shared" si="165"/>
        <v>240000</v>
      </c>
      <c r="AT113" s="95">
        <f>SUM(AG113*4%)</f>
        <v>9600</v>
      </c>
      <c r="AU113" s="95">
        <f t="shared" ref="AU113:AV117" si="178">SUM(AH113*14%)</f>
        <v>0</v>
      </c>
      <c r="AV113" s="95">
        <f>SUM(AI113*4%)</f>
        <v>0</v>
      </c>
      <c r="AW113" s="95">
        <f t="shared" ref="AW113:BE117" si="179">SUM(AJ113*14%)</f>
        <v>0</v>
      </c>
      <c r="AX113" s="95">
        <f t="shared" si="179"/>
        <v>0</v>
      </c>
      <c r="AY113" s="95">
        <f t="shared" si="179"/>
        <v>0</v>
      </c>
      <c r="AZ113" s="95">
        <f t="shared" si="179"/>
        <v>0</v>
      </c>
      <c r="BA113" s="95">
        <f t="shared" si="179"/>
        <v>0</v>
      </c>
      <c r="BB113" s="95">
        <f t="shared" si="179"/>
        <v>0</v>
      </c>
      <c r="BC113" s="95">
        <f t="shared" si="179"/>
        <v>0</v>
      </c>
      <c r="BD113" s="95">
        <f t="shared" si="179"/>
        <v>0</v>
      </c>
      <c r="BE113" s="95">
        <f t="shared" si="179"/>
        <v>0</v>
      </c>
      <c r="BF113" s="97">
        <f t="shared" ref="BF113:BF117" si="180">SUM(AT113:BE113)</f>
        <v>9600</v>
      </c>
      <c r="BG113" s="98">
        <f>AF113-AS113-BF113</f>
        <v>14400</v>
      </c>
      <c r="BH113" s="99">
        <f t="shared" si="167"/>
        <v>264000</v>
      </c>
      <c r="BI113" s="100">
        <f t="shared" si="176"/>
        <v>14400</v>
      </c>
      <c r="BJ113" s="248">
        <f>SUM(Q113/D113)</f>
        <v>1</v>
      </c>
      <c r="BK113" s="262">
        <v>5</v>
      </c>
      <c r="BL113" s="52"/>
      <c r="BM113" s="52"/>
      <c r="BN113" s="52"/>
      <c r="BO113" s="52"/>
      <c r="BP113" s="61"/>
      <c r="BQ113" s="61"/>
      <c r="BR113" s="61"/>
      <c r="BS113" s="61"/>
      <c r="BT113" s="61"/>
      <c r="BU113" s="61"/>
      <c r="BV113" s="61"/>
      <c r="BW113" s="61"/>
      <c r="BX113" s="61"/>
      <c r="BY113" s="61"/>
      <c r="BZ113" s="61"/>
      <c r="CA113" s="61"/>
      <c r="CB113" s="61"/>
    </row>
    <row r="114" spans="1:98" s="7" customFormat="1" ht="24.75" customHeight="1" x14ac:dyDescent="0.2">
      <c r="A114" s="58"/>
      <c r="B114" s="337" t="s">
        <v>469</v>
      </c>
      <c r="C114" s="38" t="s">
        <v>109</v>
      </c>
      <c r="D114" s="314">
        <v>30</v>
      </c>
      <c r="E114" s="39">
        <v>30</v>
      </c>
      <c r="F114" s="39"/>
      <c r="G114" s="39"/>
      <c r="H114" s="39"/>
      <c r="I114" s="39"/>
      <c r="J114" s="39"/>
      <c r="K114" s="39"/>
      <c r="L114" s="39"/>
      <c r="M114" s="39"/>
      <c r="N114" s="39"/>
      <c r="O114" s="39"/>
      <c r="P114" s="39"/>
      <c r="Q114" s="40">
        <f t="shared" si="160"/>
        <v>30</v>
      </c>
      <c r="R114" s="327" t="s">
        <v>71</v>
      </c>
      <c r="S114" s="331">
        <v>24200</v>
      </c>
      <c r="T114" s="42">
        <v>22000</v>
      </c>
      <c r="U114" s="42"/>
      <c r="V114" s="42"/>
      <c r="W114" s="42"/>
      <c r="X114" s="42"/>
      <c r="Y114" s="42"/>
      <c r="Z114" s="42"/>
      <c r="AA114" s="42"/>
      <c r="AB114" s="42"/>
      <c r="AC114" s="42"/>
      <c r="AD114" s="42"/>
      <c r="AE114" s="42"/>
      <c r="AF114" s="94">
        <f t="shared" si="177"/>
        <v>726000</v>
      </c>
      <c r="AG114" s="95">
        <f t="shared" si="161"/>
        <v>660000</v>
      </c>
      <c r="AH114" s="95">
        <f t="shared" si="162"/>
        <v>0</v>
      </c>
      <c r="AI114" s="95">
        <f t="shared" si="163"/>
        <v>0</v>
      </c>
      <c r="AJ114" s="95">
        <f t="shared" si="164"/>
        <v>0</v>
      </c>
      <c r="AK114" s="95">
        <f t="shared" si="164"/>
        <v>0</v>
      </c>
      <c r="AL114" s="95">
        <f t="shared" si="164"/>
        <v>0</v>
      </c>
      <c r="AM114" s="95">
        <f t="shared" si="164"/>
        <v>0</v>
      </c>
      <c r="AN114" s="95">
        <f t="shared" si="164"/>
        <v>0</v>
      </c>
      <c r="AO114" s="95">
        <f t="shared" si="164"/>
        <v>0</v>
      </c>
      <c r="AP114" s="95">
        <f t="shared" si="164"/>
        <v>0</v>
      </c>
      <c r="AQ114" s="95">
        <f t="shared" si="164"/>
        <v>0</v>
      </c>
      <c r="AR114" s="95">
        <f t="shared" si="164"/>
        <v>0</v>
      </c>
      <c r="AS114" s="96">
        <f t="shared" si="165"/>
        <v>660000</v>
      </c>
      <c r="AT114" s="95">
        <f>SUM(AG114*4%)</f>
        <v>26400</v>
      </c>
      <c r="AU114" s="95">
        <f t="shared" si="178"/>
        <v>0</v>
      </c>
      <c r="AV114" s="95">
        <f>SUM(AI114*4%)</f>
        <v>0</v>
      </c>
      <c r="AW114" s="95">
        <f t="shared" si="179"/>
        <v>0</v>
      </c>
      <c r="AX114" s="95">
        <f t="shared" si="179"/>
        <v>0</v>
      </c>
      <c r="AY114" s="95">
        <f t="shared" si="179"/>
        <v>0</v>
      </c>
      <c r="AZ114" s="95">
        <f t="shared" si="179"/>
        <v>0</v>
      </c>
      <c r="BA114" s="95">
        <f t="shared" si="179"/>
        <v>0</v>
      </c>
      <c r="BB114" s="95">
        <f t="shared" si="179"/>
        <v>0</v>
      </c>
      <c r="BC114" s="95">
        <f t="shared" si="179"/>
        <v>0</v>
      </c>
      <c r="BD114" s="95">
        <f t="shared" si="179"/>
        <v>0</v>
      </c>
      <c r="BE114" s="95">
        <f t="shared" si="179"/>
        <v>0</v>
      </c>
      <c r="BF114" s="97">
        <f t="shared" si="180"/>
        <v>26400</v>
      </c>
      <c r="BG114" s="98">
        <f t="shared" si="173"/>
        <v>39600</v>
      </c>
      <c r="BH114" s="99">
        <f t="shared" si="167"/>
        <v>726000</v>
      </c>
      <c r="BI114" s="100">
        <f t="shared" si="176"/>
        <v>39600</v>
      </c>
      <c r="BJ114" s="248">
        <f>SUM(Q114/D114)</f>
        <v>1</v>
      </c>
      <c r="BK114" s="262">
        <v>6</v>
      </c>
      <c r="BL114" s="52"/>
      <c r="BM114" s="52"/>
      <c r="BN114" s="52"/>
      <c r="BO114" s="52"/>
      <c r="BP114" s="52"/>
      <c r="BQ114" s="61"/>
      <c r="BR114" s="61"/>
      <c r="BS114" s="61"/>
      <c r="BT114" s="61"/>
      <c r="BU114" s="61"/>
      <c r="BV114" s="61"/>
      <c r="BW114" s="61"/>
      <c r="BX114" s="61"/>
      <c r="BY114" s="61"/>
      <c r="BZ114" s="61"/>
      <c r="CA114" s="61"/>
      <c r="CB114" s="61"/>
    </row>
    <row r="115" spans="1:98" s="7" customFormat="1" ht="24.75" customHeight="1" x14ac:dyDescent="0.2">
      <c r="A115" s="58"/>
      <c r="B115" s="337" t="s">
        <v>72</v>
      </c>
      <c r="C115" s="38" t="s">
        <v>109</v>
      </c>
      <c r="D115" s="314">
        <v>2</v>
      </c>
      <c r="E115" s="39">
        <v>2</v>
      </c>
      <c r="F115" s="39"/>
      <c r="G115" s="39"/>
      <c r="H115" s="39"/>
      <c r="I115" s="39"/>
      <c r="J115" s="39"/>
      <c r="K115" s="39"/>
      <c r="L115" s="39"/>
      <c r="M115" s="39"/>
      <c r="N115" s="39"/>
      <c r="O115" s="39"/>
      <c r="P115" s="39"/>
      <c r="Q115" s="40">
        <f t="shared" si="160"/>
        <v>2</v>
      </c>
      <c r="R115" s="108" t="s">
        <v>55</v>
      </c>
      <c r="S115" s="331">
        <v>35000</v>
      </c>
      <c r="T115" s="42">
        <v>30000</v>
      </c>
      <c r="U115" s="42"/>
      <c r="V115" s="42"/>
      <c r="W115" s="42"/>
      <c r="X115" s="42"/>
      <c r="Y115" s="42"/>
      <c r="Z115" s="42"/>
      <c r="AA115" s="42"/>
      <c r="AB115" s="42"/>
      <c r="AC115" s="42"/>
      <c r="AD115" s="42"/>
      <c r="AE115" s="42"/>
      <c r="AF115" s="94">
        <f t="shared" si="177"/>
        <v>70000</v>
      </c>
      <c r="AG115" s="95">
        <f t="shared" si="161"/>
        <v>60000</v>
      </c>
      <c r="AH115" s="95">
        <f t="shared" si="162"/>
        <v>0</v>
      </c>
      <c r="AI115" s="95">
        <f t="shared" si="163"/>
        <v>0</v>
      </c>
      <c r="AJ115" s="95">
        <f t="shared" si="164"/>
        <v>0</v>
      </c>
      <c r="AK115" s="95">
        <f t="shared" si="164"/>
        <v>0</v>
      </c>
      <c r="AL115" s="95">
        <f t="shared" si="164"/>
        <v>0</v>
      </c>
      <c r="AM115" s="95">
        <f t="shared" si="164"/>
        <v>0</v>
      </c>
      <c r="AN115" s="95">
        <f t="shared" si="164"/>
        <v>0</v>
      </c>
      <c r="AO115" s="95">
        <f t="shared" si="164"/>
        <v>0</v>
      </c>
      <c r="AP115" s="95">
        <f t="shared" si="164"/>
        <v>0</v>
      </c>
      <c r="AQ115" s="95">
        <f t="shared" si="164"/>
        <v>0</v>
      </c>
      <c r="AR115" s="95">
        <f t="shared" si="164"/>
        <v>0</v>
      </c>
      <c r="AS115" s="96">
        <f t="shared" si="165"/>
        <v>60000</v>
      </c>
      <c r="AT115" s="95">
        <f>SUM(AG115*4%)</f>
        <v>2400</v>
      </c>
      <c r="AU115" s="95">
        <f t="shared" si="178"/>
        <v>0</v>
      </c>
      <c r="AV115" s="95">
        <f>SUM(AI115*4%)</f>
        <v>0</v>
      </c>
      <c r="AW115" s="95">
        <f t="shared" si="179"/>
        <v>0</v>
      </c>
      <c r="AX115" s="95">
        <f t="shared" si="179"/>
        <v>0</v>
      </c>
      <c r="AY115" s="95">
        <f t="shared" si="179"/>
        <v>0</v>
      </c>
      <c r="AZ115" s="95">
        <f t="shared" si="179"/>
        <v>0</v>
      </c>
      <c r="BA115" s="95">
        <f t="shared" si="179"/>
        <v>0</v>
      </c>
      <c r="BB115" s="95">
        <f t="shared" si="179"/>
        <v>0</v>
      </c>
      <c r="BC115" s="95">
        <f t="shared" si="179"/>
        <v>0</v>
      </c>
      <c r="BD115" s="95">
        <f t="shared" si="179"/>
        <v>0</v>
      </c>
      <c r="BE115" s="95">
        <f t="shared" si="179"/>
        <v>0</v>
      </c>
      <c r="BF115" s="97">
        <f t="shared" si="180"/>
        <v>2400</v>
      </c>
      <c r="BG115" s="98">
        <f t="shared" si="173"/>
        <v>7600</v>
      </c>
      <c r="BH115" s="99">
        <f t="shared" si="167"/>
        <v>70000</v>
      </c>
      <c r="BI115" s="100">
        <f>BH115-AS115-BF115</f>
        <v>7600</v>
      </c>
      <c r="BJ115" s="248">
        <f>SUM(Q115/D115)</f>
        <v>1</v>
      </c>
      <c r="BK115" s="262">
        <v>7</v>
      </c>
      <c r="BL115" s="52"/>
      <c r="BM115" s="52"/>
      <c r="BN115" s="52"/>
      <c r="BO115" s="52"/>
      <c r="BP115" s="52"/>
      <c r="BQ115" s="61"/>
      <c r="BR115" s="61"/>
      <c r="BS115" s="61"/>
      <c r="BT115" s="61"/>
      <c r="BU115" s="61"/>
      <c r="BV115" s="61"/>
      <c r="BW115" s="61"/>
      <c r="BX115" s="61"/>
      <c r="BY115" s="61"/>
      <c r="BZ115" s="61"/>
      <c r="CA115" s="61"/>
      <c r="CB115" s="61"/>
    </row>
    <row r="116" spans="1:98" s="7" customFormat="1" ht="24.75" customHeight="1" x14ac:dyDescent="0.2">
      <c r="A116" s="58"/>
      <c r="B116" s="337" t="s">
        <v>470</v>
      </c>
      <c r="C116" s="38" t="s">
        <v>109</v>
      </c>
      <c r="D116" s="314">
        <v>5</v>
      </c>
      <c r="E116" s="39">
        <v>3</v>
      </c>
      <c r="F116" s="39"/>
      <c r="G116" s="39"/>
      <c r="H116" s="39"/>
      <c r="I116" s="39"/>
      <c r="J116" s="39"/>
      <c r="K116" s="39"/>
      <c r="L116" s="39"/>
      <c r="M116" s="39"/>
      <c r="N116" s="39"/>
      <c r="O116" s="39"/>
      <c r="P116" s="39"/>
      <c r="Q116" s="40">
        <f t="shared" ref="Q116" si="181">SUM(E116:P116)</f>
        <v>3</v>
      </c>
      <c r="R116" s="108" t="s">
        <v>75</v>
      </c>
      <c r="S116" s="109">
        <v>400000</v>
      </c>
      <c r="T116" s="42">
        <v>340000</v>
      </c>
      <c r="U116" s="42"/>
      <c r="V116" s="42"/>
      <c r="W116" s="42"/>
      <c r="X116" s="42"/>
      <c r="Y116" s="42"/>
      <c r="Z116" s="42"/>
      <c r="AA116" s="42"/>
      <c r="AB116" s="42"/>
      <c r="AC116" s="42"/>
      <c r="AD116" s="42"/>
      <c r="AE116" s="42"/>
      <c r="AF116" s="94">
        <f t="shared" ref="AF116" si="182">SUM(Q116*S116)</f>
        <v>1200000</v>
      </c>
      <c r="AG116" s="95">
        <f t="shared" ref="AG116" si="183">T116*E116</f>
        <v>1020000</v>
      </c>
      <c r="AH116" s="95">
        <f t="shared" ref="AH116" si="184">U116*F116</f>
        <v>0</v>
      </c>
      <c r="AI116" s="95">
        <f t="shared" ref="AI116" si="185">V116*G116</f>
        <v>0</v>
      </c>
      <c r="AJ116" s="95">
        <f t="shared" ref="AJ116" si="186">W116*H116</f>
        <v>0</v>
      </c>
      <c r="AK116" s="95">
        <f t="shared" ref="AK116" si="187">X116*I116</f>
        <v>0</v>
      </c>
      <c r="AL116" s="95">
        <f t="shared" ref="AL116" si="188">Y116*J116</f>
        <v>0</v>
      </c>
      <c r="AM116" s="95">
        <f t="shared" ref="AM116" si="189">Z116*K116</f>
        <v>0</v>
      </c>
      <c r="AN116" s="95">
        <f t="shared" ref="AN116" si="190">AA116*L116</f>
        <v>0</v>
      </c>
      <c r="AO116" s="95">
        <f t="shared" ref="AO116" si="191">AB116*M116</f>
        <v>0</v>
      </c>
      <c r="AP116" s="95">
        <f t="shared" ref="AP116" si="192">AC116*N116</f>
        <v>0</v>
      </c>
      <c r="AQ116" s="95">
        <f t="shared" ref="AQ116" si="193">AD116*O116</f>
        <v>0</v>
      </c>
      <c r="AR116" s="95">
        <f t="shared" ref="AR116" si="194">AE116*P116</f>
        <v>0</v>
      </c>
      <c r="AS116" s="96">
        <f t="shared" ref="AS116" si="195">SUM(AG116:AR116)</f>
        <v>1020000</v>
      </c>
      <c r="AT116" s="95">
        <f>SUM(400000*15%*3)</f>
        <v>180000</v>
      </c>
      <c r="AU116" s="95">
        <f t="shared" ref="AU116:AV116" si="196">SUM(AH116*14%)</f>
        <v>0</v>
      </c>
      <c r="AV116" s="95">
        <f t="shared" si="196"/>
        <v>0</v>
      </c>
      <c r="AW116" s="95">
        <f t="shared" ref="AW116" si="197">SUM(AJ116*14%)</f>
        <v>0</v>
      </c>
      <c r="AX116" s="95">
        <f t="shared" ref="AX116" si="198">SUM(AK116*14%)</f>
        <v>0</v>
      </c>
      <c r="AY116" s="95">
        <f t="shared" ref="AY116" si="199">SUM(AL116*14%)</f>
        <v>0</v>
      </c>
      <c r="AZ116" s="95">
        <f t="shared" ref="AZ116" si="200">SUM(AM116*14%)</f>
        <v>0</v>
      </c>
      <c r="BA116" s="95">
        <f t="shared" ref="BA116" si="201">SUM(AN116*14%)</f>
        <v>0</v>
      </c>
      <c r="BB116" s="95">
        <f t="shared" ref="BB116" si="202">SUM(AO116*14%)</f>
        <v>0</v>
      </c>
      <c r="BC116" s="95">
        <f t="shared" ref="BC116" si="203">SUM(AP116*14%)</f>
        <v>0</v>
      </c>
      <c r="BD116" s="95">
        <f t="shared" ref="BD116" si="204">SUM(AQ116*14%)</f>
        <v>0</v>
      </c>
      <c r="BE116" s="95">
        <f t="shared" ref="BE116" si="205">SUM(AR116*14%)</f>
        <v>0</v>
      </c>
      <c r="BF116" s="97">
        <f t="shared" ref="BF116" si="206">SUM(AT116:BE116)</f>
        <v>180000</v>
      </c>
      <c r="BG116" s="98">
        <f t="shared" si="173"/>
        <v>0</v>
      </c>
      <c r="BH116" s="99">
        <f t="shared" ref="BH116" si="207">S116*D116</f>
        <v>2000000</v>
      </c>
      <c r="BI116" s="100">
        <f>BH116-AS116-BF116</f>
        <v>800000</v>
      </c>
      <c r="BJ116" s="248">
        <f>SUM(Q116/D116)</f>
        <v>0.6</v>
      </c>
      <c r="BK116" s="262">
        <v>8</v>
      </c>
      <c r="BL116" s="110"/>
      <c r="BM116" s="60"/>
      <c r="BN116" s="60"/>
      <c r="BO116" s="61"/>
      <c r="BP116" s="61"/>
      <c r="BQ116" s="61"/>
      <c r="BR116" s="61"/>
      <c r="BS116" s="61"/>
      <c r="BT116" s="61"/>
      <c r="BU116" s="61"/>
      <c r="BV116" s="61"/>
      <c r="BW116" s="61"/>
      <c r="BX116" s="61"/>
      <c r="BY116" s="61"/>
      <c r="BZ116" s="61"/>
      <c r="CA116" s="61"/>
      <c r="CB116" s="61"/>
    </row>
    <row r="117" spans="1:98" s="7" customFormat="1" ht="24.75" customHeight="1" thickBot="1" x14ac:dyDescent="0.25">
      <c r="A117" s="58"/>
      <c r="B117" s="337" t="s">
        <v>470</v>
      </c>
      <c r="C117" s="38" t="s">
        <v>109</v>
      </c>
      <c r="D117" s="314">
        <v>1</v>
      </c>
      <c r="E117" s="39">
        <v>1</v>
      </c>
      <c r="F117" s="39"/>
      <c r="G117" s="39"/>
      <c r="H117" s="39"/>
      <c r="I117" s="39"/>
      <c r="J117" s="39"/>
      <c r="K117" s="39"/>
      <c r="L117" s="39"/>
      <c r="M117" s="39"/>
      <c r="N117" s="39"/>
      <c r="O117" s="39"/>
      <c r="P117" s="39"/>
      <c r="Q117" s="40">
        <f t="shared" si="160"/>
        <v>1</v>
      </c>
      <c r="R117" s="108" t="s">
        <v>75</v>
      </c>
      <c r="S117" s="109">
        <v>400000</v>
      </c>
      <c r="T117" s="42">
        <v>380000</v>
      </c>
      <c r="U117" s="42"/>
      <c r="V117" s="42"/>
      <c r="W117" s="42"/>
      <c r="X117" s="42"/>
      <c r="Y117" s="42"/>
      <c r="Z117" s="42"/>
      <c r="AA117" s="42"/>
      <c r="AB117" s="42"/>
      <c r="AC117" s="42"/>
      <c r="AD117" s="42"/>
      <c r="AE117" s="42"/>
      <c r="AF117" s="94">
        <f t="shared" si="177"/>
        <v>400000</v>
      </c>
      <c r="AG117" s="95">
        <f t="shared" si="161"/>
        <v>380000</v>
      </c>
      <c r="AH117" s="95">
        <f t="shared" si="162"/>
        <v>0</v>
      </c>
      <c r="AI117" s="95">
        <f t="shared" si="163"/>
        <v>0</v>
      </c>
      <c r="AJ117" s="95">
        <f t="shared" si="164"/>
        <v>0</v>
      </c>
      <c r="AK117" s="95">
        <f t="shared" si="164"/>
        <v>0</v>
      </c>
      <c r="AL117" s="95">
        <f t="shared" si="164"/>
        <v>0</v>
      </c>
      <c r="AM117" s="95">
        <f t="shared" si="164"/>
        <v>0</v>
      </c>
      <c r="AN117" s="95">
        <f t="shared" si="164"/>
        <v>0</v>
      </c>
      <c r="AO117" s="95">
        <f t="shared" si="164"/>
        <v>0</v>
      </c>
      <c r="AP117" s="95">
        <f t="shared" si="164"/>
        <v>0</v>
      </c>
      <c r="AQ117" s="95">
        <f t="shared" si="164"/>
        <v>0</v>
      </c>
      <c r="AR117" s="95">
        <f t="shared" si="164"/>
        <v>0</v>
      </c>
      <c r="AS117" s="96">
        <f t="shared" si="165"/>
        <v>380000</v>
      </c>
      <c r="AT117" s="95">
        <f>SUM(400000*5%*1)</f>
        <v>20000</v>
      </c>
      <c r="AU117" s="95">
        <f t="shared" si="178"/>
        <v>0</v>
      </c>
      <c r="AV117" s="95">
        <f t="shared" si="178"/>
        <v>0</v>
      </c>
      <c r="AW117" s="95">
        <f t="shared" si="179"/>
        <v>0</v>
      </c>
      <c r="AX117" s="95">
        <f t="shared" si="179"/>
        <v>0</v>
      </c>
      <c r="AY117" s="95">
        <f t="shared" si="179"/>
        <v>0</v>
      </c>
      <c r="AZ117" s="95">
        <f t="shared" si="179"/>
        <v>0</v>
      </c>
      <c r="BA117" s="95">
        <f t="shared" si="179"/>
        <v>0</v>
      </c>
      <c r="BB117" s="95">
        <f t="shared" si="179"/>
        <v>0</v>
      </c>
      <c r="BC117" s="95">
        <f t="shared" si="179"/>
        <v>0</v>
      </c>
      <c r="BD117" s="95">
        <f t="shared" si="179"/>
        <v>0</v>
      </c>
      <c r="BE117" s="95">
        <f t="shared" si="179"/>
        <v>0</v>
      </c>
      <c r="BF117" s="97">
        <f t="shared" si="180"/>
        <v>20000</v>
      </c>
      <c r="BG117" s="98">
        <f t="shared" si="173"/>
        <v>0</v>
      </c>
      <c r="BH117" s="99">
        <f t="shared" si="167"/>
        <v>400000</v>
      </c>
      <c r="BI117" s="100">
        <f>BH117-AS117-BF117</f>
        <v>0</v>
      </c>
      <c r="BJ117" s="248">
        <f>SUM(Q117/D117)</f>
        <v>1</v>
      </c>
      <c r="BK117" s="262">
        <v>9</v>
      </c>
      <c r="BL117" s="110"/>
      <c r="BM117" s="60"/>
      <c r="BN117" s="60"/>
      <c r="BO117" s="61"/>
      <c r="BP117" s="61"/>
      <c r="BQ117" s="61"/>
      <c r="BR117" s="61"/>
      <c r="BS117" s="61"/>
      <c r="BT117" s="61"/>
      <c r="BU117" s="61"/>
      <c r="BV117" s="61"/>
      <c r="BW117" s="61"/>
      <c r="BX117" s="61"/>
      <c r="BY117" s="61"/>
      <c r="BZ117" s="61"/>
      <c r="CA117" s="61"/>
      <c r="CB117" s="61"/>
    </row>
    <row r="118" spans="1:98" s="54" customFormat="1" ht="24.75" customHeight="1" thickBot="1" x14ac:dyDescent="0.25">
      <c r="A118" s="62"/>
      <c r="B118" s="63" t="s">
        <v>15</v>
      </c>
      <c r="C118" s="63"/>
      <c r="D118" s="64"/>
      <c r="E118" s="65"/>
      <c r="F118" s="65"/>
      <c r="G118" s="65"/>
      <c r="H118" s="65"/>
      <c r="I118" s="65"/>
      <c r="J118" s="65"/>
      <c r="K118" s="65"/>
      <c r="L118" s="65"/>
      <c r="M118" s="65"/>
      <c r="N118" s="65"/>
      <c r="O118" s="65"/>
      <c r="P118" s="65"/>
      <c r="Q118" s="66"/>
      <c r="R118" s="102"/>
      <c r="S118" s="64"/>
      <c r="T118" s="67"/>
      <c r="U118" s="67"/>
      <c r="V118" s="67"/>
      <c r="W118" s="67"/>
      <c r="X118" s="67"/>
      <c r="Y118" s="67"/>
      <c r="Z118" s="67"/>
      <c r="AA118" s="67"/>
      <c r="AB118" s="67"/>
      <c r="AC118" s="67"/>
      <c r="AD118" s="67"/>
      <c r="AE118" s="67"/>
      <c r="AF118" s="103">
        <f t="shared" ref="AF118:AV118" si="208">SUM(AF107:AF117)</f>
        <v>4920000</v>
      </c>
      <c r="AG118" s="103">
        <f t="shared" si="208"/>
        <v>4340000</v>
      </c>
      <c r="AH118" s="103">
        <f t="shared" si="208"/>
        <v>0</v>
      </c>
      <c r="AI118" s="103">
        <f t="shared" si="208"/>
        <v>0</v>
      </c>
      <c r="AJ118" s="103"/>
      <c r="AK118" s="103"/>
      <c r="AL118" s="103"/>
      <c r="AM118" s="103"/>
      <c r="AN118" s="103"/>
      <c r="AO118" s="103"/>
      <c r="AP118" s="103"/>
      <c r="AQ118" s="103"/>
      <c r="AR118" s="103"/>
      <c r="AS118" s="103">
        <f t="shared" si="208"/>
        <v>4340000</v>
      </c>
      <c r="AT118" s="103">
        <f t="shared" si="208"/>
        <v>456800</v>
      </c>
      <c r="AU118" s="103">
        <f t="shared" si="208"/>
        <v>0</v>
      </c>
      <c r="AV118" s="103">
        <f t="shared" si="208"/>
        <v>0</v>
      </c>
      <c r="AW118" s="103">
        <f t="shared" ref="AW118:BE118" si="209">SUM(AW107:AW117)</f>
        <v>0</v>
      </c>
      <c r="AX118" s="103">
        <f t="shared" si="209"/>
        <v>0</v>
      </c>
      <c r="AY118" s="103">
        <f t="shared" si="209"/>
        <v>0</v>
      </c>
      <c r="AZ118" s="103">
        <f t="shared" si="209"/>
        <v>0</v>
      </c>
      <c r="BA118" s="103">
        <f t="shared" si="209"/>
        <v>0</v>
      </c>
      <c r="BB118" s="103">
        <f t="shared" si="209"/>
        <v>0</v>
      </c>
      <c r="BC118" s="103">
        <f t="shared" si="209"/>
        <v>0</v>
      </c>
      <c r="BD118" s="103">
        <f t="shared" si="209"/>
        <v>0</v>
      </c>
      <c r="BE118" s="103">
        <f t="shared" si="209"/>
        <v>0</v>
      </c>
      <c r="BF118" s="103">
        <f>SUM(BF107:BF117)</f>
        <v>456800</v>
      </c>
      <c r="BG118" s="104">
        <f>SUM(BG107:BG117)</f>
        <v>123200</v>
      </c>
      <c r="BH118" s="103">
        <f>SUM(BH107:BH117)</f>
        <v>6920000</v>
      </c>
      <c r="BI118" s="103">
        <f>SUM(BI107:BI117)</f>
        <v>2123200</v>
      </c>
      <c r="BJ118" s="249">
        <v>1</v>
      </c>
      <c r="BK118" s="259"/>
      <c r="BL118" s="69"/>
      <c r="BM118" s="69"/>
      <c r="BN118" s="69"/>
      <c r="BO118" s="69"/>
      <c r="BP118" s="69"/>
      <c r="BQ118" s="69"/>
      <c r="BR118" s="69"/>
      <c r="BS118" s="69"/>
      <c r="BT118" s="69"/>
      <c r="BU118" s="69"/>
      <c r="BV118" s="69"/>
      <c r="BW118" s="69"/>
      <c r="BX118" s="69"/>
      <c r="BY118" s="69"/>
      <c r="BZ118" s="69"/>
      <c r="CA118" s="69"/>
      <c r="CB118" s="69"/>
    </row>
    <row r="119" spans="1:98" s="29" customFormat="1" ht="24.75" customHeight="1" x14ac:dyDescent="0.2">
      <c r="A119" s="70"/>
      <c r="D119" s="70"/>
      <c r="E119" s="70"/>
      <c r="F119" s="70"/>
      <c r="G119" s="70"/>
      <c r="H119" s="70"/>
      <c r="I119" s="70"/>
      <c r="J119" s="70"/>
      <c r="K119" s="70"/>
      <c r="L119" s="70"/>
      <c r="M119" s="70"/>
      <c r="N119" s="70"/>
      <c r="O119" s="70"/>
      <c r="P119" s="70"/>
      <c r="Q119" s="70"/>
      <c r="R119" s="70"/>
      <c r="AE119" s="57"/>
      <c r="AS119" s="71"/>
      <c r="AT119" s="643"/>
      <c r="AU119" s="643"/>
      <c r="BF119" s="72">
        <f>SUM(AS118+BF118)</f>
        <v>4796800</v>
      </c>
      <c r="BG119" s="73">
        <f>AF118-AS118-BF118</f>
        <v>123200</v>
      </c>
      <c r="BH119" s="74">
        <f>SUM(BI118+AS118+BF118)</f>
        <v>6920000</v>
      </c>
      <c r="BI119" s="75">
        <f>SUM(BG118)</f>
        <v>123200</v>
      </c>
      <c r="BJ119" s="250" t="s">
        <v>78</v>
      </c>
      <c r="BK119" s="260"/>
      <c r="BL119" s="33"/>
      <c r="BM119" s="33"/>
      <c r="BN119" s="33"/>
      <c r="BO119" s="33"/>
      <c r="BP119" s="33"/>
      <c r="BQ119" s="33"/>
      <c r="BR119" s="33"/>
      <c r="BS119" s="33"/>
      <c r="BT119" s="33"/>
      <c r="BU119" s="33"/>
      <c r="BV119" s="33"/>
      <c r="BW119" s="33"/>
      <c r="BX119" s="33"/>
      <c r="BY119" s="33"/>
      <c r="BZ119" s="33"/>
      <c r="CA119" s="33"/>
      <c r="CB119" s="33"/>
      <c r="CC119" s="33"/>
    </row>
    <row r="120" spans="1:98" s="29" customFormat="1" ht="24.75" customHeight="1" x14ac:dyDescent="0.2">
      <c r="A120" s="70"/>
      <c r="D120" s="70"/>
      <c r="E120" s="70"/>
      <c r="F120" s="70"/>
      <c r="G120" s="70"/>
      <c r="H120" s="70"/>
      <c r="I120" s="70"/>
      <c r="J120" s="70"/>
      <c r="K120" s="70"/>
      <c r="L120" s="70"/>
      <c r="M120" s="70"/>
      <c r="N120" s="70"/>
      <c r="O120" s="70"/>
      <c r="P120" s="70"/>
      <c r="Q120" s="70"/>
      <c r="R120" s="70"/>
      <c r="AE120" s="57"/>
      <c r="AS120" s="57"/>
      <c r="AT120" s="613">
        <f>SUM(AG118+AT118)</f>
        <v>4796800</v>
      </c>
      <c r="AU120" s="613">
        <f t="shared" ref="AU120" si="210">SUM(AH118+AU118)</f>
        <v>0</v>
      </c>
      <c r="AV120" s="613">
        <f>SUM(AI118+AV118)</f>
        <v>0</v>
      </c>
      <c r="AW120" s="613">
        <f t="shared" ref="AW120" si="211">SUM(AJ118+AW118)</f>
        <v>0</v>
      </c>
      <c r="AX120" s="613">
        <f t="shared" ref="AX120" si="212">SUM(AK118+AX118)</f>
        <v>0</v>
      </c>
      <c r="AY120" s="613">
        <f t="shared" ref="AY120" si="213">SUM(AL118+AY118)</f>
        <v>0</v>
      </c>
      <c r="AZ120" s="613">
        <f t="shared" ref="AZ120" si="214">SUM(AM118+AZ118)</f>
        <v>0</v>
      </c>
      <c r="BA120" s="613">
        <f t="shared" ref="BA120" si="215">SUM(AN118+BA118)</f>
        <v>0</v>
      </c>
      <c r="BB120" s="613">
        <f t="shared" ref="BB120" si="216">SUM(AO118+BB118)</f>
        <v>0</v>
      </c>
      <c r="BC120" s="613">
        <f t="shared" ref="BC120" si="217">SUM(AP118+BC118)</f>
        <v>0</v>
      </c>
      <c r="BD120" s="613">
        <f t="shared" ref="BD120" si="218">SUM(AQ118+BD118)</f>
        <v>0</v>
      </c>
      <c r="BE120" s="613">
        <f t="shared" ref="BE120" si="219">SUM(AR118+BE118)</f>
        <v>0</v>
      </c>
      <c r="BF120" s="613">
        <f>SUM(AT120:BE120)</f>
        <v>4796800</v>
      </c>
      <c r="BG120" s="57"/>
      <c r="BH120" s="76"/>
      <c r="BI120" s="77">
        <f>SUM(BI118-BI119)</f>
        <v>2000000</v>
      </c>
      <c r="BJ120" s="250" t="s">
        <v>77</v>
      </c>
      <c r="BK120" s="260"/>
      <c r="BL120" s="33"/>
      <c r="BM120" s="33"/>
      <c r="BN120" s="33"/>
      <c r="BO120" s="33"/>
      <c r="BP120" s="33"/>
      <c r="BQ120" s="33"/>
      <c r="BR120" s="33"/>
      <c r="BS120" s="33"/>
      <c r="BT120" s="33"/>
      <c r="BU120" s="33"/>
      <c r="BV120" s="33"/>
      <c r="BW120" s="33"/>
      <c r="BX120" s="33"/>
      <c r="BY120" s="33"/>
      <c r="BZ120" s="33"/>
      <c r="CA120" s="33"/>
      <c r="CB120" s="33"/>
      <c r="CC120" s="33"/>
    </row>
    <row r="121" spans="1:98" s="29" customFormat="1" ht="16.5" customHeight="1" x14ac:dyDescent="0.2">
      <c r="A121" s="1015" t="s">
        <v>43</v>
      </c>
      <c r="B121" s="1016"/>
      <c r="C121" s="171" t="s">
        <v>472</v>
      </c>
      <c r="D121" s="32"/>
      <c r="E121" s="32"/>
      <c r="F121" s="32"/>
      <c r="G121" s="32"/>
      <c r="H121" s="32"/>
      <c r="I121" s="32"/>
      <c r="J121" s="32"/>
      <c r="K121" s="32"/>
      <c r="L121" s="32"/>
      <c r="M121" s="32"/>
      <c r="N121" s="32"/>
      <c r="O121" s="32"/>
      <c r="P121" s="32"/>
      <c r="Q121" s="32"/>
      <c r="R121" s="32"/>
      <c r="S121" s="32"/>
      <c r="T121" s="174"/>
      <c r="U121" s="174"/>
      <c r="V121" s="174"/>
      <c r="W121" s="174"/>
      <c r="X121" s="174"/>
      <c r="Y121" s="174"/>
      <c r="Z121" s="174"/>
      <c r="AA121" s="174"/>
      <c r="AB121" s="174"/>
      <c r="AC121" s="174"/>
      <c r="AD121" s="174"/>
      <c r="AE121" s="175"/>
      <c r="AF121" s="32"/>
      <c r="AG121" s="174"/>
      <c r="AH121" s="174"/>
      <c r="AI121" s="174"/>
      <c r="AJ121" s="174"/>
      <c r="AK121" s="174"/>
      <c r="AL121" s="174"/>
      <c r="AM121" s="174"/>
      <c r="AN121" s="174"/>
      <c r="AO121" s="174"/>
      <c r="AP121" s="174"/>
      <c r="AQ121" s="174"/>
      <c r="AR121" s="174"/>
      <c r="AS121" s="644"/>
      <c r="AT121" s="645"/>
      <c r="AU121" s="645">
        <f>SUM(AT121+AS121)</f>
        <v>0</v>
      </c>
      <c r="AV121" s="174"/>
      <c r="AW121" s="174"/>
      <c r="AX121" s="174"/>
      <c r="AY121" s="174"/>
      <c r="AZ121" s="174"/>
      <c r="BA121" s="174"/>
      <c r="BB121" s="174"/>
      <c r="BC121" s="174"/>
      <c r="BD121" s="174"/>
      <c r="BE121" s="174"/>
      <c r="BF121" s="176"/>
      <c r="BG121" s="176"/>
      <c r="BH121" s="173"/>
      <c r="BI121" s="177"/>
      <c r="BJ121" s="32"/>
      <c r="BK121" s="255"/>
      <c r="BL121" s="174"/>
      <c r="BM121" s="174"/>
      <c r="BN121" s="174"/>
      <c r="BO121" s="174"/>
      <c r="BP121" s="175"/>
      <c r="BQ121" s="174"/>
      <c r="BR121" s="174"/>
      <c r="BS121" s="174"/>
      <c r="BT121" s="174"/>
      <c r="BU121" s="174"/>
      <c r="BV121" s="176"/>
      <c r="BW121" s="176"/>
      <c r="BX121" s="176"/>
      <c r="BY121" s="173"/>
      <c r="BZ121" s="177"/>
      <c r="CA121" s="176"/>
      <c r="CB121" s="176"/>
      <c r="CC121" s="33"/>
      <c r="CD121" s="33"/>
      <c r="CE121" s="33"/>
      <c r="CF121" s="33"/>
      <c r="CG121" s="33"/>
      <c r="CH121" s="178"/>
      <c r="CI121" s="33"/>
      <c r="CJ121" s="33"/>
      <c r="CK121" s="33"/>
      <c r="CL121" s="33"/>
      <c r="CM121" s="33"/>
      <c r="CN121" s="33"/>
      <c r="CO121" s="33"/>
      <c r="CP121" s="33"/>
      <c r="CQ121" s="33"/>
      <c r="CR121" s="33"/>
      <c r="CS121" s="33"/>
      <c r="CT121" s="33"/>
    </row>
    <row r="122" spans="1:98" s="29" customFormat="1" ht="16.5" customHeight="1" x14ac:dyDescent="0.2">
      <c r="A122" s="1017" t="s">
        <v>44</v>
      </c>
      <c r="B122" s="1018"/>
      <c r="C122" s="180" t="s">
        <v>11</v>
      </c>
      <c r="D122" s="181"/>
      <c r="E122" s="181"/>
      <c r="F122" s="181"/>
      <c r="G122" s="181"/>
      <c r="H122" s="181"/>
      <c r="I122" s="181"/>
      <c r="J122" s="181"/>
      <c r="K122" s="181"/>
      <c r="L122" s="181"/>
      <c r="M122" s="181"/>
      <c r="N122" s="181"/>
      <c r="O122" s="181"/>
      <c r="P122" s="181"/>
      <c r="Q122" s="181"/>
      <c r="R122" s="181"/>
      <c r="S122" s="181"/>
      <c r="T122" s="182"/>
      <c r="U122" s="182"/>
      <c r="V122" s="182"/>
      <c r="W122" s="182"/>
      <c r="X122" s="182"/>
      <c r="Y122" s="182"/>
      <c r="Z122" s="182"/>
      <c r="AA122" s="182"/>
      <c r="AB122" s="182"/>
      <c r="AC122" s="182"/>
      <c r="AD122" s="182"/>
      <c r="AE122" s="183"/>
      <c r="AF122" s="181"/>
      <c r="AG122" s="182"/>
      <c r="AH122" s="182"/>
      <c r="AI122" s="182"/>
      <c r="AJ122" s="182"/>
      <c r="AK122" s="182"/>
      <c r="AL122" s="182"/>
      <c r="AM122" s="182"/>
      <c r="AN122" s="182"/>
      <c r="AO122" s="182"/>
      <c r="AP122" s="182"/>
      <c r="AQ122" s="182"/>
      <c r="AR122" s="182"/>
      <c r="AS122" s="183"/>
      <c r="AT122" s="182"/>
      <c r="AU122" s="182"/>
      <c r="AV122" s="182"/>
      <c r="AW122" s="182"/>
      <c r="AX122" s="182"/>
      <c r="AY122" s="182"/>
      <c r="AZ122" s="182"/>
      <c r="BA122" s="182"/>
      <c r="BB122" s="182"/>
      <c r="BC122" s="182"/>
      <c r="BD122" s="182"/>
      <c r="BE122" s="182"/>
      <c r="BF122" s="183"/>
      <c r="BG122" s="183"/>
      <c r="BH122" s="179"/>
      <c r="BI122" s="184"/>
      <c r="BJ122" s="32"/>
      <c r="BK122" s="255"/>
      <c r="BL122" s="32"/>
      <c r="BM122" s="32"/>
      <c r="BN122" s="32"/>
      <c r="BO122" s="32"/>
      <c r="BP122" s="32"/>
      <c r="BQ122" s="32"/>
      <c r="BR122" s="32"/>
      <c r="BS122" s="32"/>
      <c r="BT122" s="32"/>
      <c r="BU122" s="32"/>
      <c r="BV122" s="32"/>
      <c r="BW122" s="32"/>
      <c r="BX122" s="32"/>
      <c r="BY122" s="32"/>
      <c r="BZ122" s="32"/>
      <c r="CA122" s="176"/>
      <c r="CB122" s="176"/>
      <c r="CC122" s="33">
        <v>1100000</v>
      </c>
      <c r="CD122" s="33"/>
      <c r="CE122" s="33"/>
      <c r="CF122" s="33"/>
      <c r="CG122" s="33"/>
      <c r="CH122" s="178"/>
      <c r="CI122" s="33"/>
      <c r="CJ122" s="33"/>
      <c r="CK122" s="33"/>
      <c r="CL122" s="33"/>
      <c r="CM122" s="33"/>
      <c r="CN122" s="33"/>
      <c r="CO122" s="33"/>
      <c r="CP122" s="33"/>
      <c r="CQ122" s="33"/>
      <c r="CR122" s="33"/>
      <c r="CS122" s="33"/>
      <c r="CT122" s="33"/>
    </row>
    <row r="123" spans="1:98" s="8" customFormat="1" ht="48.75" customHeight="1" x14ac:dyDescent="0.2">
      <c r="A123" s="1019" t="s">
        <v>45</v>
      </c>
      <c r="B123" s="1022" t="s">
        <v>46</v>
      </c>
      <c r="C123" s="1022" t="s">
        <v>62</v>
      </c>
      <c r="D123" s="1025" t="s">
        <v>47</v>
      </c>
      <c r="E123" s="1025"/>
      <c r="F123" s="1025"/>
      <c r="G123" s="1025"/>
      <c r="H123" s="1025"/>
      <c r="I123" s="1025"/>
      <c r="J123" s="1025"/>
      <c r="K123" s="1025"/>
      <c r="L123" s="1025"/>
      <c r="M123" s="1025"/>
      <c r="N123" s="1025"/>
      <c r="O123" s="1025"/>
      <c r="P123" s="1025"/>
      <c r="Q123" s="1025"/>
      <c r="R123" s="1022" t="s">
        <v>59</v>
      </c>
      <c r="S123" s="1036" t="s">
        <v>56</v>
      </c>
      <c r="T123" s="1037"/>
      <c r="U123" s="1037"/>
      <c r="V123" s="1037"/>
      <c r="W123" s="1037"/>
      <c r="X123" s="1037"/>
      <c r="Y123" s="1037"/>
      <c r="Z123" s="1037"/>
      <c r="AA123" s="1037"/>
      <c r="AB123" s="1037"/>
      <c r="AC123" s="1037"/>
      <c r="AD123" s="1037"/>
      <c r="AE123" s="1038"/>
      <c r="AF123" s="1039" t="s">
        <v>38</v>
      </c>
      <c r="AG123" s="1039"/>
      <c r="AH123" s="1039"/>
      <c r="AI123" s="1039"/>
      <c r="AJ123" s="1039"/>
      <c r="AK123" s="1039"/>
      <c r="AL123" s="1039"/>
      <c r="AM123" s="1039"/>
      <c r="AN123" s="1039"/>
      <c r="AO123" s="1039"/>
      <c r="AP123" s="1039"/>
      <c r="AQ123" s="1039"/>
      <c r="AR123" s="1039"/>
      <c r="AS123" s="1039"/>
      <c r="AT123" s="1040" t="s">
        <v>82</v>
      </c>
      <c r="AU123" s="1041"/>
      <c r="AV123" s="1041"/>
      <c r="AW123" s="1041"/>
      <c r="AX123" s="1041"/>
      <c r="AY123" s="1041"/>
      <c r="AZ123" s="1041"/>
      <c r="BA123" s="1041"/>
      <c r="BB123" s="1041"/>
      <c r="BC123" s="1041"/>
      <c r="BD123" s="1041"/>
      <c r="BE123" s="1041"/>
      <c r="BF123" s="1042"/>
      <c r="BG123" s="1022" t="s">
        <v>78</v>
      </c>
      <c r="BH123" s="1022" t="s">
        <v>561</v>
      </c>
      <c r="BI123" s="1026" t="s">
        <v>79</v>
      </c>
      <c r="BJ123" s="173"/>
      <c r="BK123" s="32"/>
      <c r="BL123" s="32"/>
      <c r="BM123" s="32"/>
      <c r="BN123" s="32"/>
      <c r="BO123" s="32"/>
      <c r="BP123" s="32"/>
      <c r="BQ123" s="32"/>
      <c r="BR123" s="32"/>
      <c r="BS123" s="32"/>
      <c r="BT123" s="32"/>
      <c r="BU123" s="32"/>
      <c r="BV123" s="32"/>
      <c r="BW123" s="32"/>
      <c r="BX123" s="32"/>
      <c r="BY123" s="32"/>
      <c r="BZ123" s="32"/>
      <c r="CA123" s="34"/>
      <c r="CB123" s="34"/>
    </row>
    <row r="124" spans="1:98" s="8" customFormat="1" ht="48.75" customHeight="1" x14ac:dyDescent="0.2">
      <c r="A124" s="1020"/>
      <c r="B124" s="1023"/>
      <c r="C124" s="1023"/>
      <c r="D124" s="1033" t="s">
        <v>57</v>
      </c>
      <c r="E124" s="1031" t="s">
        <v>58</v>
      </c>
      <c r="F124" s="1032"/>
      <c r="G124" s="1032"/>
      <c r="H124" s="1032"/>
      <c r="I124" s="1032"/>
      <c r="J124" s="1032"/>
      <c r="K124" s="1032"/>
      <c r="L124" s="1032"/>
      <c r="M124" s="1032"/>
      <c r="N124" s="1032"/>
      <c r="O124" s="1032"/>
      <c r="P124" s="1032"/>
      <c r="Q124" s="1032"/>
      <c r="R124" s="1023"/>
      <c r="S124" s="1033" t="s">
        <v>57</v>
      </c>
      <c r="T124" s="1031" t="s">
        <v>58</v>
      </c>
      <c r="U124" s="1032"/>
      <c r="V124" s="1032"/>
      <c r="W124" s="1032"/>
      <c r="X124" s="1032"/>
      <c r="Y124" s="1032"/>
      <c r="Z124" s="1032"/>
      <c r="AA124" s="1032"/>
      <c r="AB124" s="1032"/>
      <c r="AC124" s="1032"/>
      <c r="AD124" s="1032"/>
      <c r="AE124" s="1035"/>
      <c r="AF124" s="1033" t="s">
        <v>57</v>
      </c>
      <c r="AG124" s="1031" t="s">
        <v>58</v>
      </c>
      <c r="AH124" s="1032"/>
      <c r="AI124" s="1032"/>
      <c r="AJ124" s="1032"/>
      <c r="AK124" s="1032"/>
      <c r="AL124" s="1032"/>
      <c r="AM124" s="1032"/>
      <c r="AN124" s="1032"/>
      <c r="AO124" s="1032"/>
      <c r="AP124" s="1032"/>
      <c r="AQ124" s="1032"/>
      <c r="AR124" s="1032"/>
      <c r="AS124" s="1035"/>
      <c r="AT124" s="1043"/>
      <c r="AU124" s="1044"/>
      <c r="AV124" s="1044"/>
      <c r="AW124" s="1044"/>
      <c r="AX124" s="1044"/>
      <c r="AY124" s="1044"/>
      <c r="AZ124" s="1044"/>
      <c r="BA124" s="1044"/>
      <c r="BB124" s="1044"/>
      <c r="BC124" s="1044"/>
      <c r="BD124" s="1044"/>
      <c r="BE124" s="1044"/>
      <c r="BF124" s="1045"/>
      <c r="BG124" s="1023"/>
      <c r="BH124" s="1023"/>
      <c r="BI124" s="1027"/>
      <c r="BJ124" s="173"/>
      <c r="BK124" s="32"/>
      <c r="BL124" s="32"/>
      <c r="BM124" s="32"/>
      <c r="BN124" s="32"/>
      <c r="BO124" s="32"/>
      <c r="BP124" s="32"/>
      <c r="BQ124" s="32"/>
      <c r="BR124" s="32"/>
      <c r="BS124" s="32"/>
      <c r="BT124" s="32"/>
      <c r="BU124" s="32"/>
      <c r="BV124" s="32"/>
      <c r="BW124" s="32"/>
      <c r="BX124" s="32"/>
      <c r="BY124" s="32"/>
      <c r="BZ124" s="32"/>
      <c r="CA124" s="34"/>
      <c r="CB124" s="34"/>
    </row>
    <row r="125" spans="1:98" s="6" customFormat="1" ht="28.5" customHeight="1" x14ac:dyDescent="0.2">
      <c r="A125" s="1021"/>
      <c r="B125" s="1024"/>
      <c r="C125" s="1024"/>
      <c r="D125" s="1034"/>
      <c r="E125" s="35">
        <v>1</v>
      </c>
      <c r="F125" s="35">
        <v>2</v>
      </c>
      <c r="G125" s="35">
        <v>3</v>
      </c>
      <c r="H125" s="35">
        <v>4</v>
      </c>
      <c r="I125" s="35">
        <v>5</v>
      </c>
      <c r="J125" s="35">
        <v>6</v>
      </c>
      <c r="K125" s="35">
        <v>7</v>
      </c>
      <c r="L125" s="35">
        <v>8</v>
      </c>
      <c r="M125" s="35">
        <v>9</v>
      </c>
      <c r="N125" s="35">
        <v>10</v>
      </c>
      <c r="O125" s="35">
        <v>11</v>
      </c>
      <c r="P125" s="35">
        <v>12</v>
      </c>
      <c r="Q125" s="35" t="s">
        <v>61</v>
      </c>
      <c r="R125" s="1024"/>
      <c r="S125" s="1034"/>
      <c r="T125" s="35">
        <v>1</v>
      </c>
      <c r="U125" s="35">
        <v>2</v>
      </c>
      <c r="V125" s="35">
        <v>3</v>
      </c>
      <c r="W125" s="35">
        <v>4</v>
      </c>
      <c r="X125" s="35">
        <v>5</v>
      </c>
      <c r="Y125" s="35">
        <v>6</v>
      </c>
      <c r="Z125" s="35">
        <v>7</v>
      </c>
      <c r="AA125" s="35">
        <v>8</v>
      </c>
      <c r="AB125" s="35">
        <v>9</v>
      </c>
      <c r="AC125" s="35">
        <v>10</v>
      </c>
      <c r="AD125" s="35">
        <v>11</v>
      </c>
      <c r="AE125" s="35">
        <v>12</v>
      </c>
      <c r="AF125" s="1034"/>
      <c r="AG125" s="35">
        <v>1</v>
      </c>
      <c r="AH125" s="35">
        <v>2</v>
      </c>
      <c r="AI125" s="35">
        <v>3</v>
      </c>
      <c r="AJ125" s="35">
        <v>4</v>
      </c>
      <c r="AK125" s="35">
        <v>5</v>
      </c>
      <c r="AL125" s="35">
        <v>6</v>
      </c>
      <c r="AM125" s="35">
        <v>7</v>
      </c>
      <c r="AN125" s="35">
        <v>8</v>
      </c>
      <c r="AO125" s="35">
        <v>9</v>
      </c>
      <c r="AP125" s="35">
        <v>10</v>
      </c>
      <c r="AQ125" s="35">
        <v>11</v>
      </c>
      <c r="AR125" s="35">
        <v>12</v>
      </c>
      <c r="AS125" s="35" t="s">
        <v>51</v>
      </c>
      <c r="AT125" s="266">
        <v>1</v>
      </c>
      <c r="AU125" s="266">
        <v>2</v>
      </c>
      <c r="AV125" s="266">
        <v>3</v>
      </c>
      <c r="AW125" s="266">
        <v>4</v>
      </c>
      <c r="AX125" s="266">
        <v>5</v>
      </c>
      <c r="AY125" s="266">
        <v>6</v>
      </c>
      <c r="AZ125" s="266">
        <v>7</v>
      </c>
      <c r="BA125" s="266">
        <v>8</v>
      </c>
      <c r="BB125" s="266">
        <v>9</v>
      </c>
      <c r="BC125" s="266">
        <v>10</v>
      </c>
      <c r="BD125" s="266">
        <v>11</v>
      </c>
      <c r="BE125" s="266">
        <v>12</v>
      </c>
      <c r="BF125" s="35" t="s">
        <v>51</v>
      </c>
      <c r="BG125" s="1024"/>
      <c r="BH125" s="1024"/>
      <c r="BI125" s="1028"/>
      <c r="BJ125" s="7"/>
      <c r="BK125" s="36"/>
      <c r="BL125" s="36"/>
      <c r="BM125" s="36"/>
      <c r="BN125" s="36"/>
      <c r="BO125" s="36"/>
      <c r="BP125" s="36"/>
      <c r="BQ125" s="36"/>
      <c r="BR125" s="36"/>
      <c r="BS125" s="36"/>
      <c r="BT125" s="36"/>
      <c r="BU125" s="36"/>
      <c r="BV125" s="36"/>
      <c r="BW125" s="36"/>
      <c r="BX125" s="36"/>
      <c r="BY125" s="36"/>
      <c r="BZ125" s="36"/>
      <c r="CA125" s="36"/>
      <c r="CB125" s="36"/>
    </row>
    <row r="126" spans="1:98" s="7" customFormat="1" ht="24.75" customHeight="1" thickBot="1" x14ac:dyDescent="0.25">
      <c r="A126" s="58"/>
      <c r="B126" s="337" t="s">
        <v>473</v>
      </c>
      <c r="C126" s="38" t="s">
        <v>109</v>
      </c>
      <c r="D126" s="314">
        <v>150</v>
      </c>
      <c r="E126" s="107">
        <v>30</v>
      </c>
      <c r="F126" s="39">
        <v>15</v>
      </c>
      <c r="G126" s="39"/>
      <c r="H126" s="39"/>
      <c r="I126" s="39"/>
      <c r="J126" s="39"/>
      <c r="K126" s="39"/>
      <c r="L126" s="39"/>
      <c r="M126" s="39"/>
      <c r="N126" s="39"/>
      <c r="O126" s="39"/>
      <c r="P126" s="39"/>
      <c r="Q126" s="40">
        <f>SUM(E126:P126)</f>
        <v>45</v>
      </c>
      <c r="R126" s="327" t="s">
        <v>71</v>
      </c>
      <c r="S126" s="334">
        <v>8800</v>
      </c>
      <c r="T126" s="109">
        <v>8000</v>
      </c>
      <c r="U126" s="109">
        <v>8000</v>
      </c>
      <c r="V126" s="42"/>
      <c r="W126" s="42"/>
      <c r="X126" s="42"/>
      <c r="Y126" s="42"/>
      <c r="Z126" s="42"/>
      <c r="AA126" s="42"/>
      <c r="AB126" s="42"/>
      <c r="AC126" s="42"/>
      <c r="AD126" s="42"/>
      <c r="AE126" s="42"/>
      <c r="AF126" s="94">
        <f>SUM(Q126*S126)</f>
        <v>396000</v>
      </c>
      <c r="AG126" s="95">
        <f>T126*E126</f>
        <v>240000</v>
      </c>
      <c r="AH126" s="95">
        <f>U126*F126</f>
        <v>120000</v>
      </c>
      <c r="AI126" s="95">
        <f>V126*G126</f>
        <v>0</v>
      </c>
      <c r="AJ126" s="95">
        <f t="shared" ref="AJ126:AR126" si="220">W126*H126</f>
        <v>0</v>
      </c>
      <c r="AK126" s="95">
        <f t="shared" si="220"/>
        <v>0</v>
      </c>
      <c r="AL126" s="95">
        <f t="shared" si="220"/>
        <v>0</v>
      </c>
      <c r="AM126" s="95">
        <f t="shared" si="220"/>
        <v>0</v>
      </c>
      <c r="AN126" s="95">
        <f t="shared" si="220"/>
        <v>0</v>
      </c>
      <c r="AO126" s="95">
        <f t="shared" si="220"/>
        <v>0</v>
      </c>
      <c r="AP126" s="95">
        <f t="shared" si="220"/>
        <v>0</v>
      </c>
      <c r="AQ126" s="95">
        <f t="shared" si="220"/>
        <v>0</v>
      </c>
      <c r="AR126" s="95">
        <f t="shared" si="220"/>
        <v>0</v>
      </c>
      <c r="AS126" s="96">
        <f>SUM(AG126:AR126)</f>
        <v>360000</v>
      </c>
      <c r="AT126" s="95">
        <f>SUM(AG126*4%)</f>
        <v>9600</v>
      </c>
      <c r="AU126" s="95">
        <f>SUM(AH126*4%)</f>
        <v>4800</v>
      </c>
      <c r="AV126" s="95">
        <f t="shared" ref="AV126:BE126" si="221">SUM(AI126*14%)</f>
        <v>0</v>
      </c>
      <c r="AW126" s="95">
        <f t="shared" si="221"/>
        <v>0</v>
      </c>
      <c r="AX126" s="95">
        <f t="shared" si="221"/>
        <v>0</v>
      </c>
      <c r="AY126" s="95">
        <f t="shared" si="221"/>
        <v>0</v>
      </c>
      <c r="AZ126" s="95">
        <f t="shared" si="221"/>
        <v>0</v>
      </c>
      <c r="BA126" s="95">
        <f t="shared" si="221"/>
        <v>0</v>
      </c>
      <c r="BB126" s="95">
        <f t="shared" si="221"/>
        <v>0</v>
      </c>
      <c r="BC126" s="95">
        <f t="shared" si="221"/>
        <v>0</v>
      </c>
      <c r="BD126" s="95">
        <f t="shared" si="221"/>
        <v>0</v>
      </c>
      <c r="BE126" s="95">
        <f t="shared" si="221"/>
        <v>0</v>
      </c>
      <c r="BF126" s="97">
        <f t="shared" ref="BF126" si="222">SUM(AT126:BE126)</f>
        <v>14400</v>
      </c>
      <c r="BG126" s="98">
        <f>AF126-AS126-BF126</f>
        <v>21600</v>
      </c>
      <c r="BH126" s="99">
        <f>S126*D126</f>
        <v>1320000</v>
      </c>
      <c r="BI126" s="100">
        <f t="shared" ref="BI126" si="223">BH126-AS126-BF126</f>
        <v>945600</v>
      </c>
      <c r="BJ126" s="248">
        <f>SUM(Q126/D126)</f>
        <v>0.3</v>
      </c>
      <c r="BK126" s="262"/>
      <c r="BL126" s="52"/>
      <c r="BM126" s="52"/>
      <c r="BN126" s="52"/>
      <c r="BO126" s="52"/>
      <c r="BP126" s="61"/>
      <c r="BQ126" s="61"/>
      <c r="BR126" s="61"/>
      <c r="BS126" s="61"/>
      <c r="BT126" s="61"/>
      <c r="BU126" s="61"/>
      <c r="BV126" s="61"/>
      <c r="BW126" s="61"/>
      <c r="BX126" s="61"/>
      <c r="BY126" s="61"/>
      <c r="BZ126" s="61"/>
      <c r="CA126" s="61"/>
      <c r="CB126" s="61"/>
    </row>
    <row r="127" spans="1:98" s="54" customFormat="1" ht="24.75" customHeight="1" thickBot="1" x14ac:dyDescent="0.25">
      <c r="A127" s="62"/>
      <c r="B127" s="63" t="s">
        <v>15</v>
      </c>
      <c r="C127" s="63"/>
      <c r="D127" s="64"/>
      <c r="E127" s="65"/>
      <c r="F127" s="65"/>
      <c r="G127" s="65"/>
      <c r="H127" s="65"/>
      <c r="I127" s="65"/>
      <c r="J127" s="65"/>
      <c r="K127" s="65"/>
      <c r="L127" s="65"/>
      <c r="M127" s="65"/>
      <c r="N127" s="65"/>
      <c r="O127" s="65"/>
      <c r="P127" s="65"/>
      <c r="Q127" s="66"/>
      <c r="R127" s="102"/>
      <c r="S127" s="64"/>
      <c r="T127" s="67"/>
      <c r="U127" s="67"/>
      <c r="V127" s="67"/>
      <c r="W127" s="67"/>
      <c r="X127" s="67"/>
      <c r="Y127" s="67"/>
      <c r="Z127" s="67"/>
      <c r="AA127" s="67"/>
      <c r="AB127" s="67"/>
      <c r="AC127" s="67"/>
      <c r="AD127" s="67"/>
      <c r="AE127" s="67"/>
      <c r="AF127" s="103">
        <f t="shared" ref="AF127:BF127" si="224">SUM(AF126:AF126)</f>
        <v>396000</v>
      </c>
      <c r="AG127" s="103">
        <f t="shared" si="224"/>
        <v>240000</v>
      </c>
      <c r="AH127" s="103">
        <f t="shared" si="224"/>
        <v>120000</v>
      </c>
      <c r="AI127" s="103">
        <f t="shared" si="224"/>
        <v>0</v>
      </c>
      <c r="AJ127" s="103">
        <f t="shared" ref="AJ127:AR127" si="225">SUM(AJ126:AJ126)</f>
        <v>0</v>
      </c>
      <c r="AK127" s="103">
        <f t="shared" si="225"/>
        <v>0</v>
      </c>
      <c r="AL127" s="103">
        <f t="shared" si="225"/>
        <v>0</v>
      </c>
      <c r="AM127" s="103">
        <f t="shared" si="225"/>
        <v>0</v>
      </c>
      <c r="AN127" s="103">
        <f t="shared" si="225"/>
        <v>0</v>
      </c>
      <c r="AO127" s="103">
        <f t="shared" si="225"/>
        <v>0</v>
      </c>
      <c r="AP127" s="103">
        <f t="shared" si="225"/>
        <v>0</v>
      </c>
      <c r="AQ127" s="103">
        <f t="shared" si="225"/>
        <v>0</v>
      </c>
      <c r="AR127" s="103">
        <f t="shared" si="225"/>
        <v>0</v>
      </c>
      <c r="AS127" s="103">
        <f t="shared" si="224"/>
        <v>360000</v>
      </c>
      <c r="AT127" s="103">
        <f t="shared" si="224"/>
        <v>9600</v>
      </c>
      <c r="AU127" s="103">
        <f t="shared" si="224"/>
        <v>4800</v>
      </c>
      <c r="AV127" s="103">
        <f t="shared" ref="AV127:BE127" si="226">SUM(AV126:AV126)</f>
        <v>0</v>
      </c>
      <c r="AW127" s="103">
        <f t="shared" si="226"/>
        <v>0</v>
      </c>
      <c r="AX127" s="103">
        <f t="shared" si="226"/>
        <v>0</v>
      </c>
      <c r="AY127" s="103">
        <f t="shared" si="226"/>
        <v>0</v>
      </c>
      <c r="AZ127" s="103">
        <f t="shared" si="226"/>
        <v>0</v>
      </c>
      <c r="BA127" s="103">
        <f t="shared" si="226"/>
        <v>0</v>
      </c>
      <c r="BB127" s="103">
        <f t="shared" si="226"/>
        <v>0</v>
      </c>
      <c r="BC127" s="103">
        <f t="shared" si="226"/>
        <v>0</v>
      </c>
      <c r="BD127" s="103">
        <f t="shared" si="226"/>
        <v>0</v>
      </c>
      <c r="BE127" s="103">
        <f t="shared" si="226"/>
        <v>0</v>
      </c>
      <c r="BF127" s="103">
        <f t="shared" si="224"/>
        <v>14400</v>
      </c>
      <c r="BG127" s="104">
        <f>AF127-AS127-BF127</f>
        <v>21600</v>
      </c>
      <c r="BH127" s="103">
        <f>SUM(BH126:BH126)</f>
        <v>1320000</v>
      </c>
      <c r="BI127" s="103">
        <f>SUM(BI126:BI126)</f>
        <v>945600</v>
      </c>
      <c r="BJ127" s="249">
        <f>SUM(BJ126)</f>
        <v>0.3</v>
      </c>
      <c r="BK127" s="259"/>
      <c r="BL127" s="69"/>
      <c r="BM127" s="69"/>
      <c r="BN127" s="69"/>
      <c r="BO127" s="69"/>
      <c r="BP127" s="69"/>
      <c r="BQ127" s="69"/>
      <c r="BR127" s="69"/>
      <c r="BS127" s="69"/>
      <c r="BT127" s="69"/>
      <c r="BU127" s="69"/>
      <c r="BV127" s="69"/>
      <c r="BW127" s="69"/>
      <c r="BX127" s="69"/>
      <c r="BY127" s="69"/>
      <c r="BZ127" s="69"/>
      <c r="CA127" s="69"/>
      <c r="CB127" s="69"/>
    </row>
    <row r="128" spans="1:98" s="29" customFormat="1" ht="24.75" customHeight="1" x14ac:dyDescent="0.2">
      <c r="A128" s="70"/>
      <c r="D128" s="70"/>
      <c r="E128" s="70"/>
      <c r="F128" s="70"/>
      <c r="G128" s="70"/>
      <c r="H128" s="70"/>
      <c r="I128" s="70"/>
      <c r="J128" s="70"/>
      <c r="K128" s="70"/>
      <c r="L128" s="70"/>
      <c r="M128" s="70"/>
      <c r="N128" s="70"/>
      <c r="O128" s="70"/>
      <c r="P128" s="70"/>
      <c r="Q128" s="70"/>
      <c r="R128" s="70"/>
      <c r="AE128" s="57"/>
      <c r="AS128" s="71"/>
      <c r="BF128" s="72">
        <f>SUM(AS127+BF127)</f>
        <v>374400</v>
      </c>
      <c r="BG128" s="73">
        <f>AF127-AS127-BF127</f>
        <v>21600</v>
      </c>
      <c r="BH128" s="74">
        <f>SUM(BI127+AS127+BF127)</f>
        <v>1320000</v>
      </c>
      <c r="BI128" s="75">
        <f>SUM(BG127)</f>
        <v>21600</v>
      </c>
      <c r="BJ128" s="250" t="s">
        <v>78</v>
      </c>
      <c r="BK128" s="260"/>
      <c r="BL128" s="33"/>
      <c r="BM128" s="33"/>
      <c r="BN128" s="33"/>
      <c r="BO128" s="33"/>
      <c r="BP128" s="33"/>
      <c r="BQ128" s="33"/>
      <c r="BR128" s="33"/>
      <c r="BS128" s="33"/>
      <c r="BT128" s="33"/>
      <c r="BU128" s="33"/>
      <c r="BV128" s="33"/>
      <c r="BW128" s="33"/>
      <c r="BX128" s="33"/>
      <c r="BY128" s="33"/>
      <c r="BZ128" s="33"/>
      <c r="CA128" s="33"/>
      <c r="CB128" s="33"/>
      <c r="CC128" s="33"/>
    </row>
    <row r="129" spans="1:98" s="29" customFormat="1" ht="16.5" customHeight="1" x14ac:dyDescent="0.2">
      <c r="A129" s="1015" t="s">
        <v>43</v>
      </c>
      <c r="B129" s="1016"/>
      <c r="C129" s="171" t="s">
        <v>474</v>
      </c>
      <c r="D129" s="32"/>
      <c r="E129" s="32"/>
      <c r="F129" s="32"/>
      <c r="G129" s="32"/>
      <c r="H129" s="32"/>
      <c r="I129" s="32"/>
      <c r="J129" s="32"/>
      <c r="K129" s="32"/>
      <c r="L129" s="32"/>
      <c r="M129" s="32"/>
      <c r="N129" s="32"/>
      <c r="O129" s="32"/>
      <c r="P129" s="32"/>
      <c r="Q129" s="32"/>
      <c r="R129" s="32"/>
      <c r="S129" s="32"/>
      <c r="T129" s="174"/>
      <c r="U129" s="174"/>
      <c r="V129" s="174"/>
      <c r="W129" s="174"/>
      <c r="X129" s="174"/>
      <c r="Y129" s="174"/>
      <c r="Z129" s="174"/>
      <c r="AA129" s="174"/>
      <c r="AB129" s="174"/>
      <c r="AC129" s="174"/>
      <c r="AD129" s="174"/>
      <c r="AE129" s="175"/>
      <c r="AF129" s="32"/>
      <c r="AG129" s="174"/>
      <c r="AH129" s="174"/>
      <c r="AI129" s="174"/>
      <c r="AJ129" s="174"/>
      <c r="AK129" s="174"/>
      <c r="AL129" s="174"/>
      <c r="AM129" s="174"/>
      <c r="AN129" s="174"/>
      <c r="AO129" s="174"/>
      <c r="AP129" s="174"/>
      <c r="AQ129" s="174"/>
      <c r="AR129" s="174"/>
      <c r="AS129" s="176"/>
      <c r="AT129" s="174"/>
      <c r="AU129" s="174"/>
      <c r="AV129" s="174"/>
      <c r="AW129" s="174"/>
      <c r="AX129" s="174"/>
      <c r="AY129" s="174"/>
      <c r="AZ129" s="174"/>
      <c r="BA129" s="174"/>
      <c r="BB129" s="174"/>
      <c r="BC129" s="174"/>
      <c r="BD129" s="174"/>
      <c r="BE129" s="174"/>
      <c r="BF129" s="176"/>
      <c r="BG129" s="176"/>
      <c r="BH129" s="173"/>
      <c r="BI129" s="177"/>
      <c r="BJ129" s="32"/>
      <c r="BK129" s="255"/>
      <c r="BL129" s="174"/>
      <c r="BM129" s="174"/>
      <c r="BN129" s="174"/>
      <c r="BO129" s="174"/>
      <c r="BP129" s="175"/>
      <c r="BQ129" s="174"/>
      <c r="BR129" s="174"/>
      <c r="BS129" s="174"/>
      <c r="BT129" s="174"/>
      <c r="BU129" s="174"/>
      <c r="BV129" s="176"/>
      <c r="BW129" s="176"/>
      <c r="BX129" s="176"/>
      <c r="BY129" s="173"/>
      <c r="BZ129" s="177"/>
      <c r="CA129" s="176"/>
      <c r="CB129" s="176"/>
      <c r="CC129" s="614"/>
      <c r="CD129" s="614"/>
      <c r="CE129" s="614"/>
      <c r="CF129" s="614"/>
      <c r="CG129" s="614"/>
      <c r="CH129" s="615"/>
      <c r="CI129" s="614"/>
      <c r="CJ129" s="614"/>
      <c r="CK129" s="614"/>
      <c r="CL129" s="614"/>
      <c r="CM129" s="614"/>
      <c r="CN129" s="614"/>
      <c r="CO129" s="614"/>
      <c r="CP129" s="614"/>
      <c r="CQ129" s="614"/>
      <c r="CR129" s="614"/>
      <c r="CS129" s="614"/>
      <c r="CT129" s="614"/>
    </row>
    <row r="130" spans="1:98" s="29" customFormat="1" ht="16.5" customHeight="1" x14ac:dyDescent="0.2">
      <c r="A130" s="1017" t="s">
        <v>44</v>
      </c>
      <c r="B130" s="1018"/>
      <c r="C130" s="180" t="s">
        <v>11</v>
      </c>
      <c r="D130" s="181"/>
      <c r="E130" s="181"/>
      <c r="F130" s="181"/>
      <c r="G130" s="181"/>
      <c r="H130" s="181"/>
      <c r="I130" s="181"/>
      <c r="J130" s="181"/>
      <c r="K130" s="181"/>
      <c r="L130" s="181"/>
      <c r="M130" s="181"/>
      <c r="N130" s="181"/>
      <c r="O130" s="181"/>
      <c r="P130" s="181"/>
      <c r="Q130" s="181"/>
      <c r="R130" s="181"/>
      <c r="S130" s="181"/>
      <c r="T130" s="182"/>
      <c r="U130" s="182"/>
      <c r="V130" s="182"/>
      <c r="W130" s="182"/>
      <c r="X130" s="182"/>
      <c r="Y130" s="182"/>
      <c r="Z130" s="182"/>
      <c r="AA130" s="182"/>
      <c r="AB130" s="182"/>
      <c r="AC130" s="182"/>
      <c r="AD130" s="182"/>
      <c r="AE130" s="183"/>
      <c r="AF130" s="181"/>
      <c r="AG130" s="182"/>
      <c r="AH130" s="182"/>
      <c r="AI130" s="182"/>
      <c r="AJ130" s="182"/>
      <c r="AK130" s="182"/>
      <c r="AL130" s="182"/>
      <c r="AM130" s="182"/>
      <c r="AN130" s="182"/>
      <c r="AO130" s="182"/>
      <c r="AP130" s="182"/>
      <c r="AQ130" s="182"/>
      <c r="AR130" s="182"/>
      <c r="AS130" s="183"/>
      <c r="AT130" s="182"/>
      <c r="AU130" s="182"/>
      <c r="AV130" s="182"/>
      <c r="AW130" s="182"/>
      <c r="AX130" s="182"/>
      <c r="AY130" s="182"/>
      <c r="AZ130" s="182"/>
      <c r="BA130" s="182"/>
      <c r="BB130" s="182"/>
      <c r="BC130" s="182"/>
      <c r="BD130" s="182"/>
      <c r="BE130" s="182"/>
      <c r="BF130" s="183"/>
      <c r="BG130" s="183"/>
      <c r="BH130" s="179"/>
      <c r="BI130" s="184"/>
      <c r="BJ130" s="32"/>
      <c r="BK130" s="255"/>
      <c r="BL130" s="32"/>
      <c r="BM130" s="32"/>
      <c r="BN130" s="32"/>
      <c r="BO130" s="32"/>
      <c r="BP130" s="32"/>
      <c r="BQ130" s="32"/>
      <c r="BR130" s="32"/>
      <c r="BS130" s="32"/>
      <c r="BT130" s="32"/>
      <c r="BU130" s="32"/>
      <c r="BV130" s="32"/>
      <c r="BW130" s="32"/>
      <c r="BX130" s="32"/>
      <c r="BY130" s="32"/>
      <c r="BZ130" s="32"/>
      <c r="CA130" s="176"/>
      <c r="CB130" s="176"/>
      <c r="CC130" s="614">
        <v>1100000</v>
      </c>
      <c r="CD130" s="614"/>
      <c r="CE130" s="614"/>
      <c r="CF130" s="614"/>
      <c r="CG130" s="614"/>
      <c r="CH130" s="615"/>
      <c r="CI130" s="614"/>
      <c r="CJ130" s="614"/>
      <c r="CK130" s="614"/>
      <c r="CL130" s="614"/>
      <c r="CM130" s="614"/>
      <c r="CN130" s="614"/>
      <c r="CO130" s="614"/>
      <c r="CP130" s="614"/>
      <c r="CQ130" s="614"/>
      <c r="CR130" s="614"/>
      <c r="CS130" s="614"/>
      <c r="CT130" s="614"/>
    </row>
    <row r="131" spans="1:98" s="8" customFormat="1" ht="25.5" customHeight="1" x14ac:dyDescent="0.2">
      <c r="A131" s="1019" t="s">
        <v>45</v>
      </c>
      <c r="B131" s="1022" t="s">
        <v>46</v>
      </c>
      <c r="C131" s="1022" t="s">
        <v>62</v>
      </c>
      <c r="D131" s="1025" t="s">
        <v>47</v>
      </c>
      <c r="E131" s="1025"/>
      <c r="F131" s="1025"/>
      <c r="G131" s="1025"/>
      <c r="H131" s="1025"/>
      <c r="I131" s="1025"/>
      <c r="J131" s="1025"/>
      <c r="K131" s="1025"/>
      <c r="L131" s="1025"/>
      <c r="M131" s="1025"/>
      <c r="N131" s="1025"/>
      <c r="O131" s="1025"/>
      <c r="P131" s="1025"/>
      <c r="Q131" s="1025"/>
      <c r="R131" s="1022" t="s">
        <v>59</v>
      </c>
      <c r="S131" s="1036" t="s">
        <v>56</v>
      </c>
      <c r="T131" s="1037"/>
      <c r="U131" s="1037"/>
      <c r="V131" s="1037"/>
      <c r="W131" s="1037"/>
      <c r="X131" s="1037"/>
      <c r="Y131" s="1037"/>
      <c r="Z131" s="1037"/>
      <c r="AA131" s="1037"/>
      <c r="AB131" s="1037"/>
      <c r="AC131" s="1037"/>
      <c r="AD131" s="1037"/>
      <c r="AE131" s="1038"/>
      <c r="AF131" s="1039" t="s">
        <v>38</v>
      </c>
      <c r="AG131" s="1039"/>
      <c r="AH131" s="1039"/>
      <c r="AI131" s="1039"/>
      <c r="AJ131" s="1039"/>
      <c r="AK131" s="1039"/>
      <c r="AL131" s="1039"/>
      <c r="AM131" s="1039"/>
      <c r="AN131" s="1039"/>
      <c r="AO131" s="1039"/>
      <c r="AP131" s="1039"/>
      <c r="AQ131" s="1039"/>
      <c r="AR131" s="1039"/>
      <c r="AS131" s="1039"/>
      <c r="AT131" s="1040" t="s">
        <v>82</v>
      </c>
      <c r="AU131" s="1041"/>
      <c r="AV131" s="1041"/>
      <c r="AW131" s="1041"/>
      <c r="AX131" s="1041"/>
      <c r="AY131" s="1041"/>
      <c r="AZ131" s="1041"/>
      <c r="BA131" s="1041"/>
      <c r="BB131" s="1041"/>
      <c r="BC131" s="1041"/>
      <c r="BD131" s="1041"/>
      <c r="BE131" s="1041"/>
      <c r="BF131" s="1042"/>
      <c r="BG131" s="1022" t="s">
        <v>78</v>
      </c>
      <c r="BH131" s="1022" t="s">
        <v>561</v>
      </c>
      <c r="BI131" s="1026" t="s">
        <v>79</v>
      </c>
      <c r="BJ131" s="173"/>
      <c r="BK131" s="32"/>
      <c r="BL131" s="32"/>
      <c r="BM131" s="32"/>
      <c r="BN131" s="32"/>
      <c r="BO131" s="32"/>
      <c r="BP131" s="32"/>
      <c r="BQ131" s="32"/>
      <c r="BR131" s="32"/>
      <c r="BS131" s="32"/>
      <c r="BT131" s="32"/>
      <c r="BU131" s="32"/>
      <c r="BV131" s="32"/>
      <c r="BW131" s="32"/>
      <c r="BX131" s="32"/>
      <c r="BY131" s="32"/>
      <c r="BZ131" s="32"/>
      <c r="CA131" s="34"/>
      <c r="CB131" s="34"/>
    </row>
    <row r="132" spans="1:98" s="8" customFormat="1" ht="25.5" customHeight="1" x14ac:dyDescent="0.2">
      <c r="A132" s="1020"/>
      <c r="B132" s="1023"/>
      <c r="C132" s="1023"/>
      <c r="D132" s="1033" t="s">
        <v>57</v>
      </c>
      <c r="E132" s="1031" t="s">
        <v>58</v>
      </c>
      <c r="F132" s="1032"/>
      <c r="G132" s="1032"/>
      <c r="H132" s="1032"/>
      <c r="I132" s="1032"/>
      <c r="J132" s="1032"/>
      <c r="K132" s="1032"/>
      <c r="L132" s="1032"/>
      <c r="M132" s="1032"/>
      <c r="N132" s="1032"/>
      <c r="O132" s="1032"/>
      <c r="P132" s="1032"/>
      <c r="Q132" s="1032"/>
      <c r="R132" s="1023"/>
      <c r="S132" s="1033" t="s">
        <v>57</v>
      </c>
      <c r="T132" s="1031" t="s">
        <v>58</v>
      </c>
      <c r="U132" s="1032"/>
      <c r="V132" s="1032"/>
      <c r="W132" s="1032"/>
      <c r="X132" s="1032"/>
      <c r="Y132" s="1032"/>
      <c r="Z132" s="1032"/>
      <c r="AA132" s="1032"/>
      <c r="AB132" s="1032"/>
      <c r="AC132" s="1032"/>
      <c r="AD132" s="1032"/>
      <c r="AE132" s="1035"/>
      <c r="AF132" s="1033" t="s">
        <v>57</v>
      </c>
      <c r="AG132" s="1031" t="s">
        <v>58</v>
      </c>
      <c r="AH132" s="1032"/>
      <c r="AI132" s="1032"/>
      <c r="AJ132" s="1032"/>
      <c r="AK132" s="1032"/>
      <c r="AL132" s="1032"/>
      <c r="AM132" s="1032"/>
      <c r="AN132" s="1032"/>
      <c r="AO132" s="1032"/>
      <c r="AP132" s="1032"/>
      <c r="AQ132" s="1032"/>
      <c r="AR132" s="1032"/>
      <c r="AS132" s="1035"/>
      <c r="AT132" s="1043"/>
      <c r="AU132" s="1044"/>
      <c r="AV132" s="1044"/>
      <c r="AW132" s="1044"/>
      <c r="AX132" s="1044"/>
      <c r="AY132" s="1044"/>
      <c r="AZ132" s="1044"/>
      <c r="BA132" s="1044"/>
      <c r="BB132" s="1044"/>
      <c r="BC132" s="1044"/>
      <c r="BD132" s="1044"/>
      <c r="BE132" s="1044"/>
      <c r="BF132" s="1045"/>
      <c r="BG132" s="1023"/>
      <c r="BH132" s="1023"/>
      <c r="BI132" s="1027"/>
      <c r="BJ132" s="173"/>
      <c r="BK132" s="32"/>
      <c r="BL132" s="32"/>
      <c r="BM132" s="32"/>
      <c r="BN132" s="32"/>
      <c r="BO132" s="32"/>
      <c r="BP132" s="32"/>
      <c r="BQ132" s="32"/>
      <c r="BR132" s="32"/>
      <c r="BS132" s="32"/>
      <c r="BT132" s="32"/>
      <c r="BU132" s="32"/>
      <c r="BV132" s="32"/>
      <c r="BW132" s="32"/>
      <c r="BX132" s="32"/>
      <c r="BY132" s="32"/>
      <c r="BZ132" s="32"/>
      <c r="CA132" s="34"/>
      <c r="CB132" s="34"/>
    </row>
    <row r="133" spans="1:98" s="6" customFormat="1" ht="25.5" customHeight="1" x14ac:dyDescent="0.2">
      <c r="A133" s="1020"/>
      <c r="B133" s="1023"/>
      <c r="C133" s="1023"/>
      <c r="D133" s="1090"/>
      <c r="E133" s="35">
        <v>1</v>
      </c>
      <c r="F133" s="35">
        <v>2</v>
      </c>
      <c r="G133" s="35">
        <v>3</v>
      </c>
      <c r="H133" s="35">
        <v>4</v>
      </c>
      <c r="I133" s="35">
        <v>5</v>
      </c>
      <c r="J133" s="35">
        <v>6</v>
      </c>
      <c r="K133" s="35">
        <v>7</v>
      </c>
      <c r="L133" s="35">
        <v>8</v>
      </c>
      <c r="M133" s="35">
        <v>9</v>
      </c>
      <c r="N133" s="35">
        <v>10</v>
      </c>
      <c r="O133" s="35">
        <v>11</v>
      </c>
      <c r="P133" s="35">
        <v>12</v>
      </c>
      <c r="Q133" s="35" t="s">
        <v>61</v>
      </c>
      <c r="R133" s="1023"/>
      <c r="S133" s="1090"/>
      <c r="T133" s="35">
        <v>1</v>
      </c>
      <c r="U133" s="35">
        <v>2</v>
      </c>
      <c r="V133" s="35">
        <v>3</v>
      </c>
      <c r="W133" s="35">
        <v>4</v>
      </c>
      <c r="X133" s="35">
        <v>5</v>
      </c>
      <c r="Y133" s="35">
        <v>6</v>
      </c>
      <c r="Z133" s="35">
        <v>7</v>
      </c>
      <c r="AA133" s="35">
        <v>8</v>
      </c>
      <c r="AB133" s="35">
        <v>9</v>
      </c>
      <c r="AC133" s="35">
        <v>10</v>
      </c>
      <c r="AD133" s="35">
        <v>11</v>
      </c>
      <c r="AE133" s="35">
        <v>12</v>
      </c>
      <c r="AF133" s="1090"/>
      <c r="AG133" s="35">
        <v>1</v>
      </c>
      <c r="AH133" s="35">
        <v>2</v>
      </c>
      <c r="AI133" s="35">
        <v>3</v>
      </c>
      <c r="AJ133" s="35">
        <v>4</v>
      </c>
      <c r="AK133" s="35">
        <v>5</v>
      </c>
      <c r="AL133" s="35">
        <v>6</v>
      </c>
      <c r="AM133" s="35">
        <v>7</v>
      </c>
      <c r="AN133" s="35">
        <v>8</v>
      </c>
      <c r="AO133" s="35">
        <v>9</v>
      </c>
      <c r="AP133" s="35">
        <v>10</v>
      </c>
      <c r="AQ133" s="35">
        <v>11</v>
      </c>
      <c r="AR133" s="35">
        <v>12</v>
      </c>
      <c r="AS133" s="35" t="s">
        <v>51</v>
      </c>
      <c r="AT133" s="266">
        <v>1</v>
      </c>
      <c r="AU133" s="266">
        <v>2</v>
      </c>
      <c r="AV133" s="266">
        <v>3</v>
      </c>
      <c r="AW133" s="266">
        <v>4</v>
      </c>
      <c r="AX133" s="266">
        <v>5</v>
      </c>
      <c r="AY133" s="266">
        <v>6</v>
      </c>
      <c r="AZ133" s="266">
        <v>7</v>
      </c>
      <c r="BA133" s="266">
        <v>8</v>
      </c>
      <c r="BB133" s="266">
        <v>9</v>
      </c>
      <c r="BC133" s="266">
        <v>10</v>
      </c>
      <c r="BD133" s="266">
        <v>11</v>
      </c>
      <c r="BE133" s="266">
        <v>12</v>
      </c>
      <c r="BF133" s="35" t="s">
        <v>51</v>
      </c>
      <c r="BG133" s="1023"/>
      <c r="BH133" s="1023"/>
      <c r="BI133" s="1027"/>
      <c r="BJ133" s="7"/>
      <c r="BK133" s="36"/>
      <c r="BL133" s="36"/>
      <c r="BM133" s="36"/>
      <c r="BN133" s="36"/>
      <c r="BO133" s="36"/>
      <c r="BP133" s="36"/>
      <c r="BQ133" s="36"/>
      <c r="BR133" s="36"/>
      <c r="BS133" s="36"/>
      <c r="BT133" s="36"/>
      <c r="BU133" s="36"/>
      <c r="BV133" s="36"/>
      <c r="BW133" s="36"/>
      <c r="BX133" s="36"/>
      <c r="BY133" s="36"/>
      <c r="BZ133" s="36"/>
      <c r="CA133" s="36"/>
      <c r="CB133" s="36"/>
    </row>
    <row r="134" spans="1:98" s="6" customFormat="1" ht="21" customHeight="1" x14ac:dyDescent="0.2">
      <c r="A134" s="368">
        <v>1</v>
      </c>
      <c r="B134" s="904" t="s">
        <v>660</v>
      </c>
      <c r="C134" s="367" t="s">
        <v>236</v>
      </c>
      <c r="D134" s="371"/>
      <c r="E134" s="371"/>
      <c r="F134" s="367"/>
      <c r="G134" s="367"/>
      <c r="H134" s="367"/>
      <c r="I134" s="367"/>
      <c r="J134" s="367"/>
      <c r="K134" s="367"/>
      <c r="L134" s="367"/>
      <c r="M134" s="367"/>
      <c r="N134" s="367"/>
      <c r="O134" s="367"/>
      <c r="P134" s="367"/>
      <c r="Q134" s="354">
        <f t="shared" ref="Q134:Q135" si="227">SUM(E134:P134)</f>
        <v>0</v>
      </c>
      <c r="R134" s="370" t="s">
        <v>2</v>
      </c>
      <c r="S134" s="369"/>
      <c r="T134" s="369"/>
      <c r="U134" s="367"/>
      <c r="V134" s="367"/>
      <c r="W134" s="367"/>
      <c r="X134" s="367"/>
      <c r="Y134" s="367"/>
      <c r="Z134" s="367"/>
      <c r="AA134" s="367"/>
      <c r="AB134" s="367"/>
      <c r="AC134" s="367"/>
      <c r="AD134" s="367"/>
      <c r="AE134" s="367"/>
      <c r="AF134" s="359">
        <f>SUM(Q134*S134)</f>
        <v>0</v>
      </c>
      <c r="AG134" s="360">
        <f t="shared" ref="AG134" si="228">T134*E134</f>
        <v>0</v>
      </c>
      <c r="AH134" s="360">
        <f t="shared" ref="AG134:AH135" si="229">U134*F134</f>
        <v>0</v>
      </c>
      <c r="AI134" s="360">
        <f t="shared" ref="AI134:AR135" si="230">V134*G134</f>
        <v>0</v>
      </c>
      <c r="AJ134" s="360">
        <f t="shared" si="230"/>
        <v>0</v>
      </c>
      <c r="AK134" s="360">
        <f t="shared" si="230"/>
        <v>0</v>
      </c>
      <c r="AL134" s="360">
        <f t="shared" si="230"/>
        <v>0</v>
      </c>
      <c r="AM134" s="360">
        <f t="shared" si="230"/>
        <v>0</v>
      </c>
      <c r="AN134" s="360">
        <f t="shared" si="230"/>
        <v>0</v>
      </c>
      <c r="AO134" s="360">
        <f t="shared" si="230"/>
        <v>0</v>
      </c>
      <c r="AP134" s="360">
        <f t="shared" si="230"/>
        <v>0</v>
      </c>
      <c r="AQ134" s="360">
        <f t="shared" si="230"/>
        <v>0</v>
      </c>
      <c r="AR134" s="360">
        <f t="shared" si="230"/>
        <v>0</v>
      </c>
      <c r="AS134" s="361">
        <f t="shared" ref="AS134:AS135" si="231">SUM(AG134:AR134)</f>
        <v>0</v>
      </c>
      <c r="AT134" s="360">
        <f t="shared" ref="AT134:AT135" si="232">SUM(AG134*14%)</f>
        <v>0</v>
      </c>
      <c r="AU134" s="360">
        <f t="shared" ref="AU134:AU135" si="233">SUM(AH134*14%)</f>
        <v>0</v>
      </c>
      <c r="AV134" s="360">
        <f t="shared" ref="AV134:BE135" si="234">SUM(AI134*14%)</f>
        <v>0</v>
      </c>
      <c r="AW134" s="360">
        <f t="shared" si="234"/>
        <v>0</v>
      </c>
      <c r="AX134" s="360">
        <f t="shared" si="234"/>
        <v>0</v>
      </c>
      <c r="AY134" s="360">
        <f t="shared" si="234"/>
        <v>0</v>
      </c>
      <c r="AZ134" s="360">
        <f t="shared" si="234"/>
        <v>0</v>
      </c>
      <c r="BA134" s="360">
        <f t="shared" si="234"/>
        <v>0</v>
      </c>
      <c r="BB134" s="360">
        <f t="shared" si="234"/>
        <v>0</v>
      </c>
      <c r="BC134" s="360">
        <f t="shared" si="234"/>
        <v>0</v>
      </c>
      <c r="BD134" s="360">
        <f t="shared" si="234"/>
        <v>0</v>
      </c>
      <c r="BE134" s="360">
        <f t="shared" si="234"/>
        <v>0</v>
      </c>
      <c r="BF134" s="362">
        <f t="shared" ref="BF134:BF135" si="235">SUM(AT134:BE134)</f>
        <v>0</v>
      </c>
      <c r="BG134" s="363">
        <f t="shared" ref="BG134" si="236">AF134-AS134-BF134</f>
        <v>0</v>
      </c>
      <c r="BH134" s="364">
        <f t="shared" ref="BH134:BH135" si="237">S134*D134</f>
        <v>0</v>
      </c>
      <c r="BI134" s="365">
        <f t="shared" ref="BI134:BI135" si="238">BH134-AS134-BF134</f>
        <v>0</v>
      </c>
      <c r="BJ134" s="248" t="e">
        <f t="shared" ref="BJ134:BJ135" si="239">SUM(Q134/D134)</f>
        <v>#DIV/0!</v>
      </c>
      <c r="BK134" s="36">
        <v>1</v>
      </c>
      <c r="BL134" s="36"/>
      <c r="BM134" s="36"/>
      <c r="BN134" s="36"/>
      <c r="BO134" s="36"/>
      <c r="BP134" s="36"/>
      <c r="BQ134" s="36"/>
      <c r="BR134" s="36"/>
      <c r="BS134" s="36"/>
      <c r="BT134" s="36"/>
      <c r="BU134" s="36"/>
      <c r="BV134" s="36"/>
      <c r="BW134" s="36"/>
      <c r="BX134" s="36"/>
      <c r="BY134" s="36"/>
      <c r="BZ134" s="36"/>
      <c r="CA134" s="36"/>
      <c r="CB134" s="36"/>
    </row>
    <row r="135" spans="1:98" s="6" customFormat="1" ht="21" customHeight="1" x14ac:dyDescent="0.2">
      <c r="A135" s="368"/>
      <c r="B135" s="339" t="s">
        <v>696</v>
      </c>
      <c r="C135" s="367" t="s">
        <v>236</v>
      </c>
      <c r="D135" s="371">
        <v>1</v>
      </c>
      <c r="E135" s="371">
        <v>1</v>
      </c>
      <c r="F135" s="367"/>
      <c r="G135" s="367"/>
      <c r="H135" s="367"/>
      <c r="I135" s="367"/>
      <c r="J135" s="367"/>
      <c r="K135" s="367"/>
      <c r="L135" s="367"/>
      <c r="M135" s="367"/>
      <c r="N135" s="367"/>
      <c r="O135" s="367"/>
      <c r="P135" s="367"/>
      <c r="Q135" s="354">
        <f t="shared" si="227"/>
        <v>1</v>
      </c>
      <c r="R135" s="370" t="s">
        <v>2</v>
      </c>
      <c r="S135" s="369">
        <v>34897980</v>
      </c>
      <c r="T135" s="369">
        <v>30612200</v>
      </c>
      <c r="U135" s="367"/>
      <c r="V135" s="367"/>
      <c r="W135" s="367"/>
      <c r="X135" s="367"/>
      <c r="Y135" s="367"/>
      <c r="Z135" s="367"/>
      <c r="AA135" s="367"/>
      <c r="AB135" s="367"/>
      <c r="AC135" s="367"/>
      <c r="AD135" s="367"/>
      <c r="AE135" s="367"/>
      <c r="AF135" s="359">
        <v>34897980</v>
      </c>
      <c r="AG135" s="360">
        <f t="shared" si="229"/>
        <v>30612200</v>
      </c>
      <c r="AH135" s="360">
        <f t="shared" si="229"/>
        <v>0</v>
      </c>
      <c r="AI135" s="360">
        <f t="shared" si="230"/>
        <v>0</v>
      </c>
      <c r="AJ135" s="360">
        <f t="shared" si="230"/>
        <v>0</v>
      </c>
      <c r="AK135" s="360">
        <f t="shared" si="230"/>
        <v>0</v>
      </c>
      <c r="AL135" s="360">
        <f t="shared" si="230"/>
        <v>0</v>
      </c>
      <c r="AM135" s="360">
        <f t="shared" si="230"/>
        <v>0</v>
      </c>
      <c r="AN135" s="360">
        <f t="shared" si="230"/>
        <v>0</v>
      </c>
      <c r="AO135" s="360">
        <f t="shared" si="230"/>
        <v>0</v>
      </c>
      <c r="AP135" s="360">
        <f t="shared" si="230"/>
        <v>0</v>
      </c>
      <c r="AQ135" s="360">
        <f t="shared" si="230"/>
        <v>0</v>
      </c>
      <c r="AR135" s="360">
        <f t="shared" si="230"/>
        <v>0</v>
      </c>
      <c r="AS135" s="361">
        <f t="shared" si="231"/>
        <v>30612200</v>
      </c>
      <c r="AT135" s="360">
        <f t="shared" si="232"/>
        <v>4285708</v>
      </c>
      <c r="AU135" s="360">
        <f t="shared" si="233"/>
        <v>0</v>
      </c>
      <c r="AV135" s="360">
        <f t="shared" si="234"/>
        <v>0</v>
      </c>
      <c r="AW135" s="360">
        <f t="shared" si="234"/>
        <v>0</v>
      </c>
      <c r="AX135" s="360">
        <f t="shared" si="234"/>
        <v>0</v>
      </c>
      <c r="AY135" s="360">
        <f t="shared" si="234"/>
        <v>0</v>
      </c>
      <c r="AZ135" s="360">
        <f t="shared" si="234"/>
        <v>0</v>
      </c>
      <c r="BA135" s="360">
        <f t="shared" si="234"/>
        <v>0</v>
      </c>
      <c r="BB135" s="360">
        <f t="shared" si="234"/>
        <v>0</v>
      </c>
      <c r="BC135" s="360">
        <f t="shared" si="234"/>
        <v>0</v>
      </c>
      <c r="BD135" s="360">
        <f t="shared" si="234"/>
        <v>0</v>
      </c>
      <c r="BE135" s="360">
        <f t="shared" si="234"/>
        <v>0</v>
      </c>
      <c r="BF135" s="362">
        <f t="shared" si="235"/>
        <v>4285708</v>
      </c>
      <c r="BG135" s="363">
        <f>AF135-AS135-BF135</f>
        <v>72</v>
      </c>
      <c r="BH135" s="364">
        <f t="shared" si="237"/>
        <v>34897980</v>
      </c>
      <c r="BI135" s="365">
        <f t="shared" si="238"/>
        <v>72</v>
      </c>
      <c r="BJ135" s="248">
        <f t="shared" si="239"/>
        <v>1</v>
      </c>
      <c r="BK135" s="36">
        <v>2</v>
      </c>
      <c r="BL135" s="36"/>
      <c r="BM135" s="36"/>
      <c r="BN135" s="36"/>
      <c r="BO135" s="36"/>
      <c r="BP135" s="36"/>
      <c r="BQ135" s="36"/>
      <c r="BR135" s="36"/>
      <c r="BS135" s="36"/>
      <c r="BT135" s="36"/>
      <c r="BU135" s="36"/>
      <c r="BV135" s="36"/>
      <c r="BW135" s="36"/>
      <c r="BX135" s="36"/>
      <c r="BY135" s="36"/>
      <c r="BZ135" s="36"/>
      <c r="CA135" s="36"/>
      <c r="CB135" s="36"/>
    </row>
    <row r="136" spans="1:98" s="7" customFormat="1" ht="21" customHeight="1" x14ac:dyDescent="0.2">
      <c r="A136" s="350">
        <v>2</v>
      </c>
      <c r="B136" s="904" t="s">
        <v>660</v>
      </c>
      <c r="C136" s="351"/>
      <c r="D136" s="333"/>
      <c r="E136" s="352"/>
      <c r="F136" s="353"/>
      <c r="G136" s="353"/>
      <c r="H136" s="353"/>
      <c r="I136" s="353"/>
      <c r="J136" s="353"/>
      <c r="K136" s="353"/>
      <c r="L136" s="353"/>
      <c r="M136" s="353"/>
      <c r="N136" s="353"/>
      <c r="O136" s="353"/>
      <c r="P136" s="353"/>
      <c r="Q136" s="354"/>
      <c r="R136" s="355"/>
      <c r="S136" s="356"/>
      <c r="T136" s="357"/>
      <c r="U136" s="358"/>
      <c r="V136" s="358"/>
      <c r="W136" s="358"/>
      <c r="X136" s="358"/>
      <c r="Y136" s="358"/>
      <c r="Z136" s="358"/>
      <c r="AA136" s="358"/>
      <c r="AB136" s="358"/>
      <c r="AC136" s="358"/>
      <c r="AD136" s="358"/>
      <c r="AE136" s="358"/>
      <c r="AF136" s="359"/>
      <c r="AG136" s="360"/>
      <c r="AH136" s="360"/>
      <c r="AI136" s="360"/>
      <c r="AJ136" s="360"/>
      <c r="AK136" s="360"/>
      <c r="AL136" s="360"/>
      <c r="AM136" s="360"/>
      <c r="AN136" s="360"/>
      <c r="AO136" s="360"/>
      <c r="AP136" s="360"/>
      <c r="AQ136" s="360"/>
      <c r="AR136" s="360"/>
      <c r="AS136" s="361"/>
      <c r="AT136" s="360"/>
      <c r="AU136" s="360"/>
      <c r="AV136" s="360"/>
      <c r="AW136" s="360"/>
      <c r="AX136" s="360"/>
      <c r="AY136" s="360"/>
      <c r="AZ136" s="360"/>
      <c r="BA136" s="360"/>
      <c r="BB136" s="360"/>
      <c r="BC136" s="360"/>
      <c r="BD136" s="360"/>
      <c r="BE136" s="360"/>
      <c r="BF136" s="362"/>
      <c r="BG136" s="363"/>
      <c r="BH136" s="364"/>
      <c r="BI136" s="365"/>
      <c r="BJ136" s="248"/>
      <c r="BK136" s="262"/>
      <c r="BL136" s="52"/>
      <c r="BM136" s="52"/>
      <c r="BN136" s="52"/>
      <c r="BO136" s="52"/>
      <c r="BP136" s="61"/>
      <c r="BQ136" s="61"/>
      <c r="BR136" s="61"/>
      <c r="BS136" s="61"/>
      <c r="BT136" s="61"/>
      <c r="BU136" s="61"/>
      <c r="BV136" s="61"/>
      <c r="BW136" s="61"/>
      <c r="BX136" s="61"/>
      <c r="BY136" s="61"/>
      <c r="BZ136" s="61"/>
      <c r="CA136" s="61"/>
      <c r="CB136" s="61"/>
    </row>
    <row r="137" spans="1:98" s="7" customFormat="1" ht="21" customHeight="1" x14ac:dyDescent="0.2">
      <c r="A137" s="350"/>
      <c r="B137" s="339" t="s">
        <v>696</v>
      </c>
      <c r="C137" s="351" t="s">
        <v>236</v>
      </c>
      <c r="D137" s="333">
        <v>1</v>
      </c>
      <c r="E137" s="352"/>
      <c r="F137" s="353">
        <v>1</v>
      </c>
      <c r="G137" s="353"/>
      <c r="H137" s="353"/>
      <c r="I137" s="353"/>
      <c r="J137" s="353"/>
      <c r="K137" s="353"/>
      <c r="L137" s="353"/>
      <c r="M137" s="353"/>
      <c r="N137" s="353"/>
      <c r="O137" s="353"/>
      <c r="P137" s="353"/>
      <c r="Q137" s="354">
        <f>SUM(E137:P137)</f>
        <v>1</v>
      </c>
      <c r="R137" s="355" t="s">
        <v>53</v>
      </c>
      <c r="S137" s="356">
        <v>1113121</v>
      </c>
      <c r="T137" s="369"/>
      <c r="U137" s="358">
        <v>1080700</v>
      </c>
      <c r="V137" s="358"/>
      <c r="W137" s="358"/>
      <c r="X137" s="358"/>
      <c r="Y137" s="358"/>
      <c r="Z137" s="358"/>
      <c r="AA137" s="358"/>
      <c r="AB137" s="358"/>
      <c r="AC137" s="358"/>
      <c r="AD137" s="358"/>
      <c r="AE137" s="358"/>
      <c r="AF137" s="359">
        <f>SUM(Q137*S137)</f>
        <v>1113121</v>
      </c>
      <c r="AG137" s="360">
        <f t="shared" ref="AG137:AH147" si="240">T137*E137</f>
        <v>0</v>
      </c>
      <c r="AH137" s="360">
        <f t="shared" si="240"/>
        <v>1080700</v>
      </c>
      <c r="AI137" s="360">
        <f t="shared" ref="AI137" si="241">V137*G137</f>
        <v>0</v>
      </c>
      <c r="AJ137" s="360">
        <f t="shared" ref="AJ137" si="242">W137*H137</f>
        <v>0</v>
      </c>
      <c r="AK137" s="360">
        <f t="shared" ref="AK137" si="243">X137*I137</f>
        <v>0</v>
      </c>
      <c r="AL137" s="360">
        <f t="shared" ref="AL137" si="244">Y137*J137</f>
        <v>0</v>
      </c>
      <c r="AM137" s="360">
        <f t="shared" ref="AM137" si="245">Z137*K137</f>
        <v>0</v>
      </c>
      <c r="AN137" s="360">
        <f t="shared" ref="AN137" si="246">AA137*L137</f>
        <v>0</v>
      </c>
      <c r="AO137" s="360">
        <f t="shared" ref="AO137" si="247">AB137*M137</f>
        <v>0</v>
      </c>
      <c r="AP137" s="360">
        <f t="shared" ref="AP137" si="248">AC137*N137</f>
        <v>0</v>
      </c>
      <c r="AQ137" s="360">
        <f t="shared" ref="AQ137" si="249">AD137*O137</f>
        <v>0</v>
      </c>
      <c r="AR137" s="360">
        <f t="shared" ref="AR137" si="250">AE137*P137</f>
        <v>0</v>
      </c>
      <c r="AS137" s="361">
        <f>SUM(AG137:AR137)</f>
        <v>1080700</v>
      </c>
      <c r="AT137" s="360">
        <f>SUM(AG137*14%)</f>
        <v>0</v>
      </c>
      <c r="AU137" s="360">
        <f>SUM(AH137*3%)</f>
        <v>32421</v>
      </c>
      <c r="AV137" s="360">
        <f t="shared" ref="AV137" si="251">SUM(AI137*14%)</f>
        <v>0</v>
      </c>
      <c r="AW137" s="360">
        <f t="shared" ref="AW137" si="252">SUM(AJ137*14%)</f>
        <v>0</v>
      </c>
      <c r="AX137" s="360">
        <f t="shared" ref="AX137" si="253">SUM(AK137*14%)</f>
        <v>0</v>
      </c>
      <c r="AY137" s="360">
        <f t="shared" ref="AY137" si="254">SUM(AL137*14%)</f>
        <v>0</v>
      </c>
      <c r="AZ137" s="360">
        <f t="shared" ref="AZ137" si="255">SUM(AM137*14%)</f>
        <v>0</v>
      </c>
      <c r="BA137" s="360">
        <f t="shared" ref="BA137" si="256">SUM(AN137*14%)</f>
        <v>0</v>
      </c>
      <c r="BB137" s="360">
        <f t="shared" ref="BB137" si="257">SUM(AO137*14%)</f>
        <v>0</v>
      </c>
      <c r="BC137" s="360">
        <f t="shared" ref="BC137" si="258">SUM(AP137*14%)</f>
        <v>0</v>
      </c>
      <c r="BD137" s="360">
        <f t="shared" ref="BD137" si="259">SUM(AQ137*14%)</f>
        <v>0</v>
      </c>
      <c r="BE137" s="360">
        <f t="shared" ref="BE137" si="260">SUM(AR137*14%)</f>
        <v>0</v>
      </c>
      <c r="BF137" s="362">
        <f t="shared" ref="BF137" si="261">SUM(AT137:BE137)</f>
        <v>32421</v>
      </c>
      <c r="BG137" s="363">
        <f t="shared" ref="BG137:BG148" si="262">AF137-AS137-BF137</f>
        <v>0</v>
      </c>
      <c r="BH137" s="364">
        <f>S137*D137</f>
        <v>1113121</v>
      </c>
      <c r="BI137" s="365">
        <f t="shared" ref="BI137" si="263">BH137-AS137-BF137</f>
        <v>0</v>
      </c>
      <c r="BJ137" s="248">
        <f t="shared" ref="BJ137:BJ141" si="264">SUM(Q137/D137)</f>
        <v>1</v>
      </c>
      <c r="BK137" s="262">
        <v>8</v>
      </c>
      <c r="BL137" s="52"/>
      <c r="BM137" s="52"/>
      <c r="BN137" s="52"/>
      <c r="BO137" s="52"/>
      <c r="BP137" s="61"/>
      <c r="BQ137" s="61"/>
      <c r="BR137" s="61"/>
      <c r="BS137" s="61"/>
      <c r="BT137" s="61"/>
      <c r="BU137" s="61"/>
      <c r="BV137" s="61"/>
      <c r="BW137" s="61"/>
      <c r="BX137" s="61"/>
      <c r="BY137" s="61"/>
      <c r="BZ137" s="61"/>
      <c r="CA137" s="61"/>
      <c r="CB137" s="61"/>
    </row>
    <row r="138" spans="1:98" s="7" customFormat="1" ht="21" customHeight="1" x14ac:dyDescent="0.2">
      <c r="A138" s="350">
        <v>3</v>
      </c>
      <c r="B138" s="904" t="s">
        <v>660</v>
      </c>
      <c r="C138" s="351"/>
      <c r="D138" s="333"/>
      <c r="E138" s="352"/>
      <c r="F138" s="353"/>
      <c r="G138" s="353"/>
      <c r="H138" s="353"/>
      <c r="I138" s="353"/>
      <c r="J138" s="353"/>
      <c r="K138" s="353"/>
      <c r="L138" s="353"/>
      <c r="M138" s="353"/>
      <c r="N138" s="353"/>
      <c r="O138" s="353"/>
      <c r="P138" s="353"/>
      <c r="Q138" s="354"/>
      <c r="R138" s="355"/>
      <c r="S138" s="356"/>
      <c r="T138" s="357"/>
      <c r="U138" s="358"/>
      <c r="V138" s="358"/>
      <c r="W138" s="358"/>
      <c r="X138" s="358"/>
      <c r="Y138" s="358"/>
      <c r="Z138" s="358"/>
      <c r="AA138" s="358"/>
      <c r="AB138" s="358"/>
      <c r="AC138" s="358"/>
      <c r="AD138" s="358"/>
      <c r="AE138" s="358"/>
      <c r="AF138" s="359"/>
      <c r="AG138" s="360"/>
      <c r="AH138" s="360"/>
      <c r="AI138" s="360"/>
      <c r="AJ138" s="360"/>
      <c r="AK138" s="360"/>
      <c r="AL138" s="360"/>
      <c r="AM138" s="360"/>
      <c r="AN138" s="360"/>
      <c r="AO138" s="360"/>
      <c r="AP138" s="360"/>
      <c r="AQ138" s="360"/>
      <c r="AR138" s="360"/>
      <c r="AS138" s="361"/>
      <c r="AT138" s="360"/>
      <c r="AU138" s="360"/>
      <c r="AV138" s="360"/>
      <c r="AW138" s="360"/>
      <c r="AX138" s="360"/>
      <c r="AY138" s="360"/>
      <c r="AZ138" s="360"/>
      <c r="BA138" s="360"/>
      <c r="BB138" s="360"/>
      <c r="BC138" s="360"/>
      <c r="BD138" s="360"/>
      <c r="BE138" s="360"/>
      <c r="BF138" s="362"/>
      <c r="BG138" s="363"/>
      <c r="BH138" s="364"/>
      <c r="BI138" s="365"/>
      <c r="BJ138" s="248"/>
      <c r="BK138" s="262"/>
      <c r="BL138" s="52"/>
      <c r="BM138" s="52"/>
      <c r="BN138" s="52"/>
      <c r="BO138" s="52"/>
      <c r="BP138" s="61"/>
      <c r="BQ138" s="61"/>
      <c r="BR138" s="61"/>
      <c r="BS138" s="61"/>
      <c r="BT138" s="61"/>
      <c r="BU138" s="61"/>
      <c r="BV138" s="61"/>
      <c r="BW138" s="61"/>
      <c r="BX138" s="61"/>
      <c r="BY138" s="61"/>
      <c r="BZ138" s="61"/>
      <c r="CA138" s="61"/>
      <c r="CB138" s="61"/>
    </row>
    <row r="139" spans="1:98" s="7" customFormat="1" ht="21" customHeight="1" x14ac:dyDescent="0.2">
      <c r="A139" s="350"/>
      <c r="B139" s="339" t="s">
        <v>696</v>
      </c>
      <c r="C139" s="351" t="s">
        <v>236</v>
      </c>
      <c r="D139" s="333">
        <v>1</v>
      </c>
      <c r="E139" s="352"/>
      <c r="F139" s="353"/>
      <c r="G139" s="333">
        <v>1</v>
      </c>
      <c r="H139" s="353"/>
      <c r="I139" s="353"/>
      <c r="J139" s="353"/>
      <c r="K139" s="353"/>
      <c r="L139" s="353"/>
      <c r="M139" s="353"/>
      <c r="N139" s="353"/>
      <c r="O139" s="353"/>
      <c r="P139" s="353"/>
      <c r="Q139" s="354">
        <f t="shared" ref="Q139" si="265">SUM(E139:P139)</f>
        <v>1</v>
      </c>
      <c r="R139" s="355" t="s">
        <v>53</v>
      </c>
      <c r="S139" s="356">
        <v>2076068</v>
      </c>
      <c r="T139" s="369"/>
      <c r="U139" s="358"/>
      <c r="V139" s="358">
        <v>2015600</v>
      </c>
      <c r="W139" s="358"/>
      <c r="X139" s="358"/>
      <c r="Y139" s="358"/>
      <c r="Z139" s="358"/>
      <c r="AA139" s="358"/>
      <c r="AB139" s="358"/>
      <c r="AC139" s="358"/>
      <c r="AD139" s="358"/>
      <c r="AE139" s="358"/>
      <c r="AF139" s="359">
        <f>SUM(Q139*S139)</f>
        <v>2076068</v>
      </c>
      <c r="AG139" s="360">
        <f t="shared" ref="AG139" si="266">T139*E139</f>
        <v>0</v>
      </c>
      <c r="AH139" s="360">
        <f t="shared" ref="AH139" si="267">U139*F139</f>
        <v>0</v>
      </c>
      <c r="AI139" s="360">
        <f>V139*G139</f>
        <v>2015600</v>
      </c>
      <c r="AJ139" s="360">
        <f t="shared" ref="AJ139" si="268">W139*H139</f>
        <v>0</v>
      </c>
      <c r="AK139" s="360">
        <f t="shared" ref="AK139" si="269">X139*I139</f>
        <v>0</v>
      </c>
      <c r="AL139" s="360">
        <f t="shared" ref="AL139" si="270">Y139*J139</f>
        <v>0</v>
      </c>
      <c r="AM139" s="360">
        <f t="shared" ref="AM139" si="271">Z139*K139</f>
        <v>0</v>
      </c>
      <c r="AN139" s="360">
        <f t="shared" ref="AN139" si="272">AA139*L139</f>
        <v>0</v>
      </c>
      <c r="AO139" s="360">
        <f t="shared" ref="AO139" si="273">AB139*M139</f>
        <v>0</v>
      </c>
      <c r="AP139" s="360">
        <f t="shared" ref="AP139" si="274">AC139*N139</f>
        <v>0</v>
      </c>
      <c r="AQ139" s="360">
        <f t="shared" ref="AQ139" si="275">AD139*O139</f>
        <v>0</v>
      </c>
      <c r="AR139" s="360">
        <f t="shared" ref="AR139" si="276">AE139*P139</f>
        <v>0</v>
      </c>
      <c r="AS139" s="361">
        <f t="shared" ref="AS139:AS147" si="277">SUM(AG139:AR139)</f>
        <v>2015600</v>
      </c>
      <c r="AT139" s="360">
        <f t="shared" ref="AT139:AT147" si="278">SUM(AG139*14%)</f>
        <v>0</v>
      </c>
      <c r="AU139" s="360">
        <f>SUM(AH139*3%)</f>
        <v>0</v>
      </c>
      <c r="AV139" s="360">
        <f>SUM(AI139*3%)</f>
        <v>60468</v>
      </c>
      <c r="AW139" s="360">
        <f t="shared" ref="AW139" si="279">SUM(AJ139*14%)</f>
        <v>0</v>
      </c>
      <c r="AX139" s="360">
        <f t="shared" ref="AX139" si="280">SUM(AK139*14%)</f>
        <v>0</v>
      </c>
      <c r="AY139" s="360">
        <f t="shared" ref="AY139" si="281">SUM(AL139*14%)</f>
        <v>0</v>
      </c>
      <c r="AZ139" s="360">
        <f t="shared" ref="AZ139" si="282">SUM(AM139*14%)</f>
        <v>0</v>
      </c>
      <c r="BA139" s="360">
        <f t="shared" ref="BA139" si="283">SUM(AN139*14%)</f>
        <v>0</v>
      </c>
      <c r="BB139" s="360">
        <f t="shared" ref="BB139" si="284">SUM(AO139*14%)</f>
        <v>0</v>
      </c>
      <c r="BC139" s="360">
        <f t="shared" ref="BC139" si="285">SUM(AP139*14%)</f>
        <v>0</v>
      </c>
      <c r="BD139" s="360">
        <f t="shared" ref="BD139" si="286">SUM(AQ139*14%)</f>
        <v>0</v>
      </c>
      <c r="BE139" s="360">
        <f t="shared" ref="BE139" si="287">SUM(AR139*14%)</f>
        <v>0</v>
      </c>
      <c r="BF139" s="362">
        <f t="shared" ref="BF139" si="288">SUM(AT139:BE139)</f>
        <v>60468</v>
      </c>
      <c r="BG139" s="363">
        <f t="shared" ref="BG139" si="289">AF139-AS139-BF139</f>
        <v>0</v>
      </c>
      <c r="BH139" s="364">
        <f t="shared" ref="BH139:BH147" si="290">S139*D139</f>
        <v>2076068</v>
      </c>
      <c r="BI139" s="365">
        <f t="shared" ref="BI139" si="291">BH139-AS139-BF139</f>
        <v>0</v>
      </c>
      <c r="BJ139" s="248">
        <f t="shared" si="264"/>
        <v>1</v>
      </c>
      <c r="BK139" s="262">
        <v>11</v>
      </c>
      <c r="BL139" s="52"/>
      <c r="BM139" s="52"/>
      <c r="BN139" s="52"/>
      <c r="BO139" s="52"/>
      <c r="BP139" s="61"/>
      <c r="BQ139" s="61"/>
      <c r="BR139" s="61"/>
      <c r="BS139" s="61"/>
      <c r="BT139" s="61"/>
      <c r="BU139" s="61"/>
      <c r="BV139" s="61"/>
      <c r="BW139" s="61"/>
      <c r="BX139" s="61"/>
      <c r="BY139" s="61"/>
      <c r="BZ139" s="61"/>
      <c r="CA139" s="61"/>
      <c r="CB139" s="61"/>
    </row>
    <row r="140" spans="1:98" s="7" customFormat="1" ht="21" customHeight="1" x14ac:dyDescent="0.2">
      <c r="A140" s="350">
        <v>4</v>
      </c>
      <c r="B140" s="904" t="s">
        <v>660</v>
      </c>
      <c r="C140" s="351"/>
      <c r="D140" s="333"/>
      <c r="E140" s="352"/>
      <c r="F140" s="353"/>
      <c r="G140" s="353"/>
      <c r="H140" s="353"/>
      <c r="I140" s="353"/>
      <c r="J140" s="353"/>
      <c r="K140" s="353"/>
      <c r="L140" s="353"/>
      <c r="M140" s="353"/>
      <c r="N140" s="353"/>
      <c r="O140" s="353"/>
      <c r="P140" s="353"/>
      <c r="Q140" s="354"/>
      <c r="R140" s="355"/>
      <c r="S140" s="356"/>
      <c r="T140" s="357"/>
      <c r="U140" s="358"/>
      <c r="V140" s="358"/>
      <c r="W140" s="358"/>
      <c r="X140" s="358"/>
      <c r="Y140" s="358"/>
      <c r="Z140" s="358"/>
      <c r="AA140" s="358"/>
      <c r="AB140" s="358"/>
      <c r="AC140" s="358"/>
      <c r="AD140" s="358"/>
      <c r="AE140" s="358"/>
      <c r="AF140" s="359"/>
      <c r="AG140" s="360"/>
      <c r="AH140" s="360"/>
      <c r="AI140" s="360"/>
      <c r="AJ140" s="360"/>
      <c r="AK140" s="360"/>
      <c r="AL140" s="360"/>
      <c r="AM140" s="360"/>
      <c r="AN140" s="360"/>
      <c r="AO140" s="360"/>
      <c r="AP140" s="360"/>
      <c r="AQ140" s="360"/>
      <c r="AR140" s="360"/>
      <c r="AS140" s="361"/>
      <c r="AT140" s="360"/>
      <c r="AU140" s="360"/>
      <c r="AV140" s="360"/>
      <c r="AW140" s="360"/>
      <c r="AX140" s="360"/>
      <c r="AY140" s="360"/>
      <c r="AZ140" s="360"/>
      <c r="BA140" s="360"/>
      <c r="BB140" s="360"/>
      <c r="BC140" s="360"/>
      <c r="BD140" s="360"/>
      <c r="BE140" s="360"/>
      <c r="BF140" s="362"/>
      <c r="BG140" s="363"/>
      <c r="BH140" s="364"/>
      <c r="BI140" s="365"/>
      <c r="BJ140" s="248"/>
      <c r="BK140" s="262"/>
      <c r="BL140" s="52"/>
      <c r="BM140" s="52"/>
      <c r="BN140" s="52"/>
      <c r="BO140" s="52"/>
      <c r="BP140" s="61"/>
      <c r="BQ140" s="61"/>
      <c r="BR140" s="61"/>
      <c r="BS140" s="61"/>
      <c r="BT140" s="61"/>
      <c r="BU140" s="61"/>
      <c r="BV140" s="61"/>
      <c r="BW140" s="61"/>
      <c r="BX140" s="61"/>
      <c r="BY140" s="61"/>
      <c r="BZ140" s="61"/>
      <c r="CA140" s="61"/>
      <c r="CB140" s="61"/>
    </row>
    <row r="141" spans="1:98" s="7" customFormat="1" ht="21" customHeight="1" x14ac:dyDescent="0.2">
      <c r="A141" s="350"/>
      <c r="B141" s="339" t="s">
        <v>696</v>
      </c>
      <c r="C141" s="351" t="s">
        <v>236</v>
      </c>
      <c r="D141" s="333">
        <v>1</v>
      </c>
      <c r="E141" s="352"/>
      <c r="F141" s="353"/>
      <c r="G141" s="333"/>
      <c r="H141" s="333">
        <v>1</v>
      </c>
      <c r="I141" s="353"/>
      <c r="J141" s="353"/>
      <c r="K141" s="353"/>
      <c r="L141" s="353"/>
      <c r="M141" s="353"/>
      <c r="N141" s="353"/>
      <c r="O141" s="353"/>
      <c r="P141" s="353"/>
      <c r="Q141" s="354">
        <f t="shared" ref="Q141" si="292">SUM(E141:P141)</f>
        <v>1</v>
      </c>
      <c r="R141" s="355" t="s">
        <v>53</v>
      </c>
      <c r="S141" s="356">
        <v>3202476</v>
      </c>
      <c r="T141" s="369"/>
      <c r="U141" s="358"/>
      <c r="V141" s="358"/>
      <c r="W141" s="358">
        <v>3109200</v>
      </c>
      <c r="X141" s="358"/>
      <c r="Y141" s="358"/>
      <c r="Z141" s="358"/>
      <c r="AA141" s="358"/>
      <c r="AB141" s="358"/>
      <c r="AC141" s="358"/>
      <c r="AD141" s="358"/>
      <c r="AE141" s="358"/>
      <c r="AF141" s="359">
        <f>SUM(Q141*S141)</f>
        <v>3202476</v>
      </c>
      <c r="AG141" s="360">
        <f t="shared" ref="AG141" si="293">T141*E141</f>
        <v>0</v>
      </c>
      <c r="AH141" s="360">
        <f t="shared" ref="AH141" si="294">U141*F141</f>
        <v>0</v>
      </c>
      <c r="AI141" s="360">
        <f>V141*G141</f>
        <v>0</v>
      </c>
      <c r="AJ141" s="360">
        <f t="shared" ref="AJ141" si="295">W141*H141</f>
        <v>3109200</v>
      </c>
      <c r="AK141" s="360">
        <f t="shared" ref="AK141" si="296">X141*I141</f>
        <v>0</v>
      </c>
      <c r="AL141" s="360">
        <f t="shared" ref="AL141" si="297">Y141*J141</f>
        <v>0</v>
      </c>
      <c r="AM141" s="360">
        <f t="shared" ref="AM141" si="298">Z141*K141</f>
        <v>0</v>
      </c>
      <c r="AN141" s="360">
        <f t="shared" ref="AN141" si="299">AA141*L141</f>
        <v>0</v>
      </c>
      <c r="AO141" s="360">
        <f t="shared" ref="AO141" si="300">AB141*M141</f>
        <v>0</v>
      </c>
      <c r="AP141" s="360">
        <f t="shared" ref="AP141" si="301">AC141*N141</f>
        <v>0</v>
      </c>
      <c r="AQ141" s="360">
        <f t="shared" ref="AQ141" si="302">AD141*O141</f>
        <v>0</v>
      </c>
      <c r="AR141" s="360">
        <f t="shared" ref="AR141" si="303">AE141*P141</f>
        <v>0</v>
      </c>
      <c r="AS141" s="361">
        <f t="shared" ref="AS141" si="304">SUM(AG141:AR141)</f>
        <v>3109200</v>
      </c>
      <c r="AT141" s="360">
        <f t="shared" ref="AT141" si="305">SUM(AG141*14%)</f>
        <v>0</v>
      </c>
      <c r="AU141" s="360">
        <f>SUM(AH141*3%)</f>
        <v>0</v>
      </c>
      <c r="AV141" s="360">
        <f>SUM(AI141*3%)</f>
        <v>0</v>
      </c>
      <c r="AW141" s="360">
        <f t="shared" ref="AW141" si="306">SUM(AJ141*3%)</f>
        <v>93276</v>
      </c>
      <c r="AX141" s="360">
        <f t="shared" ref="AX141" si="307">SUM(AK141*14%)</f>
        <v>0</v>
      </c>
      <c r="AY141" s="360">
        <f t="shared" ref="AY141" si="308">SUM(AL141*14%)</f>
        <v>0</v>
      </c>
      <c r="AZ141" s="360">
        <f t="shared" ref="AZ141" si="309">SUM(AM141*14%)</f>
        <v>0</v>
      </c>
      <c r="BA141" s="360">
        <f t="shared" ref="BA141" si="310">SUM(AN141*14%)</f>
        <v>0</v>
      </c>
      <c r="BB141" s="360">
        <f t="shared" ref="BB141" si="311">SUM(AO141*14%)</f>
        <v>0</v>
      </c>
      <c r="BC141" s="360">
        <f t="shared" ref="BC141" si="312">SUM(AP141*14%)</f>
        <v>0</v>
      </c>
      <c r="BD141" s="360">
        <f t="shared" ref="BD141" si="313">SUM(AQ141*14%)</f>
        <v>0</v>
      </c>
      <c r="BE141" s="360">
        <f t="shared" ref="BE141" si="314">SUM(AR141*14%)</f>
        <v>0</v>
      </c>
      <c r="BF141" s="362">
        <f t="shared" ref="BF141" si="315">SUM(AT141:BE141)</f>
        <v>93276</v>
      </c>
      <c r="BG141" s="363">
        <f t="shared" ref="BG141" si="316">AF141-AS141-BF141</f>
        <v>0</v>
      </c>
      <c r="BH141" s="364">
        <f t="shared" ref="BH141" si="317">S141*D141</f>
        <v>3202476</v>
      </c>
      <c r="BI141" s="365">
        <f t="shared" ref="BI141" si="318">BH141-AS141-BF141</f>
        <v>0</v>
      </c>
      <c r="BJ141" s="248">
        <f t="shared" si="264"/>
        <v>1</v>
      </c>
      <c r="BK141" s="262">
        <v>17</v>
      </c>
      <c r="BL141" s="52"/>
      <c r="BM141" s="52"/>
      <c r="BN141" s="52"/>
      <c r="BO141" s="52"/>
      <c r="BP141" s="61"/>
      <c r="BQ141" s="61"/>
      <c r="BR141" s="61"/>
      <c r="BS141" s="61"/>
      <c r="BT141" s="61"/>
      <c r="BU141" s="61"/>
      <c r="BV141" s="61"/>
      <c r="BW141" s="61"/>
      <c r="BX141" s="61"/>
      <c r="BY141" s="61"/>
      <c r="BZ141" s="61"/>
      <c r="CA141" s="61"/>
      <c r="CB141" s="61"/>
    </row>
    <row r="142" spans="1:98" s="7" customFormat="1" ht="21" customHeight="1" x14ac:dyDescent="0.2">
      <c r="A142" s="350">
        <v>5</v>
      </c>
      <c r="B142" s="904" t="s">
        <v>660</v>
      </c>
      <c r="C142" s="351"/>
      <c r="D142" s="333"/>
      <c r="E142" s="352"/>
      <c r="F142" s="353"/>
      <c r="G142" s="353"/>
      <c r="H142" s="353"/>
      <c r="I142" s="353"/>
      <c r="J142" s="353"/>
      <c r="K142" s="353"/>
      <c r="L142" s="353"/>
      <c r="M142" s="353"/>
      <c r="N142" s="353"/>
      <c r="O142" s="353"/>
      <c r="P142" s="353"/>
      <c r="Q142" s="354"/>
      <c r="R142" s="355"/>
      <c r="S142" s="356"/>
      <c r="T142" s="357"/>
      <c r="U142" s="358"/>
      <c r="V142" s="358"/>
      <c r="W142" s="358"/>
      <c r="X142" s="358"/>
      <c r="Y142" s="358"/>
      <c r="Z142" s="358"/>
      <c r="AA142" s="358"/>
      <c r="AB142" s="358"/>
      <c r="AC142" s="358"/>
      <c r="AD142" s="358"/>
      <c r="AE142" s="358"/>
      <c r="AF142" s="359"/>
      <c r="AG142" s="360"/>
      <c r="AH142" s="360"/>
      <c r="AI142" s="360"/>
      <c r="AJ142" s="360"/>
      <c r="AK142" s="360"/>
      <c r="AL142" s="360"/>
      <c r="AM142" s="360"/>
      <c r="AN142" s="360"/>
      <c r="AO142" s="360"/>
      <c r="AP142" s="360"/>
      <c r="AQ142" s="360"/>
      <c r="AR142" s="360"/>
      <c r="AS142" s="361"/>
      <c r="AT142" s="360"/>
      <c r="AU142" s="360"/>
      <c r="AV142" s="360"/>
      <c r="AW142" s="360"/>
      <c r="AX142" s="360"/>
      <c r="AY142" s="360"/>
      <c r="AZ142" s="360"/>
      <c r="BA142" s="360"/>
      <c r="BB142" s="360"/>
      <c r="BC142" s="360"/>
      <c r="BD142" s="360"/>
      <c r="BE142" s="360"/>
      <c r="BF142" s="362"/>
      <c r="BG142" s="363"/>
      <c r="BH142" s="364"/>
      <c r="BI142" s="365"/>
      <c r="BJ142" s="248"/>
      <c r="BK142" s="262"/>
      <c r="BL142" s="52"/>
      <c r="BM142" s="52"/>
      <c r="BN142" s="52"/>
      <c r="BO142" s="52"/>
      <c r="BP142" s="61"/>
      <c r="BQ142" s="61"/>
      <c r="BR142" s="61"/>
      <c r="BS142" s="61"/>
      <c r="BT142" s="61"/>
      <c r="BU142" s="61"/>
      <c r="BV142" s="61"/>
      <c r="BW142" s="61"/>
      <c r="BX142" s="61"/>
      <c r="BY142" s="61"/>
      <c r="BZ142" s="61"/>
      <c r="CA142" s="61"/>
      <c r="CB142" s="61"/>
    </row>
    <row r="143" spans="1:98" s="7" customFormat="1" ht="21" customHeight="1" x14ac:dyDescent="0.2">
      <c r="A143" s="350"/>
      <c r="B143" s="339" t="s">
        <v>696</v>
      </c>
      <c r="C143" s="351" t="s">
        <v>236</v>
      </c>
      <c r="D143" s="333">
        <v>1</v>
      </c>
      <c r="E143" s="352"/>
      <c r="F143" s="353"/>
      <c r="G143" s="333"/>
      <c r="H143" s="333"/>
      <c r="I143" s="333">
        <v>1</v>
      </c>
      <c r="J143" s="353"/>
      <c r="K143" s="353"/>
      <c r="L143" s="353"/>
      <c r="M143" s="353"/>
      <c r="N143" s="353"/>
      <c r="O143" s="353"/>
      <c r="P143" s="353"/>
      <c r="Q143" s="354">
        <f t="shared" ref="Q143" si="319">SUM(E143:P143)</f>
        <v>1</v>
      </c>
      <c r="R143" s="355" t="s">
        <v>53</v>
      </c>
      <c r="S143" s="356">
        <v>1974922</v>
      </c>
      <c r="T143" s="369"/>
      <c r="U143" s="358"/>
      <c r="V143" s="358"/>
      <c r="W143" s="358"/>
      <c r="X143" s="358">
        <v>1917400</v>
      </c>
      <c r="Y143" s="358"/>
      <c r="Z143" s="358"/>
      <c r="AA143" s="358"/>
      <c r="AB143" s="358"/>
      <c r="AC143" s="358"/>
      <c r="AD143" s="358"/>
      <c r="AE143" s="358"/>
      <c r="AF143" s="359">
        <f>SUM(Q143*S143)</f>
        <v>1974922</v>
      </c>
      <c r="AG143" s="360">
        <f t="shared" ref="AG143:AG145" si="320">T143*E143</f>
        <v>0</v>
      </c>
      <c r="AH143" s="360">
        <f t="shared" ref="AH143:AH145" si="321">U143*F143</f>
        <v>0</v>
      </c>
      <c r="AI143" s="360">
        <f>V143*G143</f>
        <v>0</v>
      </c>
      <c r="AJ143" s="360">
        <f t="shared" ref="AJ143" si="322">W143*H143</f>
        <v>0</v>
      </c>
      <c r="AK143" s="360">
        <f t="shared" ref="AK143:AK145" si="323">X143*I143</f>
        <v>1917400</v>
      </c>
      <c r="AL143" s="360">
        <f t="shared" ref="AL143:AL145" si="324">Y143*J143</f>
        <v>0</v>
      </c>
      <c r="AM143" s="360">
        <f t="shared" ref="AM143:AM145" si="325">Z143*K143</f>
        <v>0</v>
      </c>
      <c r="AN143" s="360">
        <f t="shared" ref="AN143:AN145" si="326">AA143*L143</f>
        <v>0</v>
      </c>
      <c r="AO143" s="360">
        <f t="shared" ref="AO143:AO145" si="327">AB143*M143</f>
        <v>0</v>
      </c>
      <c r="AP143" s="360">
        <f t="shared" ref="AP143:AP145" si="328">AC143*N143</f>
        <v>0</v>
      </c>
      <c r="AQ143" s="360">
        <f t="shared" ref="AQ143:AQ145" si="329">AD143*O143</f>
        <v>0</v>
      </c>
      <c r="AR143" s="360">
        <f t="shared" ref="AR143:AR145" si="330">AE143*P143</f>
        <v>0</v>
      </c>
      <c r="AS143" s="361">
        <f t="shared" ref="AS143:AS145" si="331">SUM(AG143:AR143)</f>
        <v>1917400</v>
      </c>
      <c r="AT143" s="360">
        <f t="shared" ref="AT143:AT145" si="332">SUM(AG143*14%)</f>
        <v>0</v>
      </c>
      <c r="AU143" s="360">
        <f>SUM(AH143*3%)</f>
        <v>0</v>
      </c>
      <c r="AV143" s="360">
        <f>SUM(AI143*3%)</f>
        <v>0</v>
      </c>
      <c r="AW143" s="360">
        <f t="shared" ref="AW143:AX143" si="333">SUM(AJ143*3%)</f>
        <v>0</v>
      </c>
      <c r="AX143" s="360">
        <f t="shared" si="333"/>
        <v>57522</v>
      </c>
      <c r="AY143" s="360">
        <f t="shared" ref="AY143" si="334">SUM(AL143*14%)</f>
        <v>0</v>
      </c>
      <c r="AZ143" s="360">
        <f t="shared" ref="AZ143" si="335">SUM(AM143*14%)</f>
        <v>0</v>
      </c>
      <c r="BA143" s="360">
        <f t="shared" ref="BA143" si="336">SUM(AN143*14%)</f>
        <v>0</v>
      </c>
      <c r="BB143" s="360">
        <f t="shared" ref="BB143" si="337">SUM(AO143*14%)</f>
        <v>0</v>
      </c>
      <c r="BC143" s="360">
        <f t="shared" ref="BC143" si="338">SUM(AP143*14%)</f>
        <v>0</v>
      </c>
      <c r="BD143" s="360">
        <f t="shared" ref="BD143" si="339">SUM(AQ143*14%)</f>
        <v>0</v>
      </c>
      <c r="BE143" s="360">
        <f t="shared" ref="BE143" si="340">SUM(AR143*14%)</f>
        <v>0</v>
      </c>
      <c r="BF143" s="362">
        <f t="shared" ref="BF143" si="341">SUM(AT143:BE143)</f>
        <v>57522</v>
      </c>
      <c r="BG143" s="363">
        <f t="shared" ref="BG143:BG145" si="342">AF143-AS143-BF143</f>
        <v>0</v>
      </c>
      <c r="BH143" s="364">
        <f t="shared" ref="BH143:BH145" si="343">S143*D143</f>
        <v>1974922</v>
      </c>
      <c r="BI143" s="365">
        <f t="shared" ref="BI143:BI145" si="344">BH143-AS143-BF143</f>
        <v>0</v>
      </c>
      <c r="BJ143" s="248">
        <f t="shared" ref="BJ143" si="345">SUM(Q143/D143)</f>
        <v>1</v>
      </c>
      <c r="BK143" s="262">
        <v>22</v>
      </c>
      <c r="BL143" s="52"/>
      <c r="BM143" s="52"/>
      <c r="BN143" s="52"/>
      <c r="BO143" s="52"/>
      <c r="BP143" s="61"/>
      <c r="BQ143" s="61"/>
      <c r="BR143" s="61"/>
      <c r="BS143" s="61"/>
      <c r="BT143" s="61"/>
      <c r="BU143" s="61"/>
      <c r="BV143" s="61"/>
      <c r="BW143" s="61"/>
      <c r="BX143" s="61"/>
      <c r="BY143" s="61"/>
      <c r="BZ143" s="61"/>
      <c r="CA143" s="61"/>
      <c r="CB143" s="61"/>
    </row>
    <row r="144" spans="1:98" s="6" customFormat="1" ht="21" customHeight="1" x14ac:dyDescent="0.2">
      <c r="A144" s="368">
        <v>6</v>
      </c>
      <c r="B144" s="366" t="s">
        <v>660</v>
      </c>
      <c r="C144" s="905" t="s">
        <v>236</v>
      </c>
      <c r="D144" s="371">
        <v>1</v>
      </c>
      <c r="E144" s="371"/>
      <c r="F144" s="367"/>
      <c r="G144" s="367"/>
      <c r="H144" s="367"/>
      <c r="I144" s="371"/>
      <c r="J144" s="367">
        <v>1</v>
      </c>
      <c r="K144" s="367"/>
      <c r="L144" s="367"/>
      <c r="M144" s="367"/>
      <c r="N144" s="367"/>
      <c r="O144" s="367"/>
      <c r="P144" s="367"/>
      <c r="Q144" s="354">
        <f t="shared" ref="Q144" si="346">SUM(E144:P144)</f>
        <v>1</v>
      </c>
      <c r="R144" s="370" t="s">
        <v>695</v>
      </c>
      <c r="S144" s="369">
        <v>8096600</v>
      </c>
      <c r="T144" s="369"/>
      <c r="U144" s="367"/>
      <c r="V144" s="367"/>
      <c r="W144" s="906"/>
      <c r="X144" s="906"/>
      <c r="Y144" s="906">
        <v>7220000</v>
      </c>
      <c r="Z144" s="367"/>
      <c r="AA144" s="367"/>
      <c r="AB144" s="367"/>
      <c r="AC144" s="367"/>
      <c r="AD144" s="367"/>
      <c r="AE144" s="367"/>
      <c r="AF144" s="359">
        <f t="shared" ref="AF144" si="347">SUM(Q144*S144)</f>
        <v>8096600</v>
      </c>
      <c r="AG144" s="360">
        <f t="shared" ref="AG144" si="348">T144*E144</f>
        <v>0</v>
      </c>
      <c r="AH144" s="360">
        <f t="shared" ref="AH144" si="349">U144*F144</f>
        <v>0</v>
      </c>
      <c r="AI144" s="360">
        <f t="shared" ref="AI144" si="350">V144*G144</f>
        <v>0</v>
      </c>
      <c r="AJ144" s="360">
        <f t="shared" ref="AJ144" si="351">W144*H144</f>
        <v>0</v>
      </c>
      <c r="AK144" s="360">
        <f t="shared" ref="AK144" si="352">X144*I144</f>
        <v>0</v>
      </c>
      <c r="AL144" s="360">
        <f t="shared" ref="AL144" si="353">Y144*J144</f>
        <v>7220000</v>
      </c>
      <c r="AM144" s="360">
        <f t="shared" ref="AM144" si="354">Z144*K144</f>
        <v>0</v>
      </c>
      <c r="AN144" s="360">
        <f t="shared" ref="AN144" si="355">AA144*L144</f>
        <v>0</v>
      </c>
      <c r="AO144" s="360">
        <f t="shared" ref="AO144" si="356">AB144*M144</f>
        <v>0</v>
      </c>
      <c r="AP144" s="360">
        <f t="shared" ref="AP144" si="357">AC144*N144</f>
        <v>0</v>
      </c>
      <c r="AQ144" s="360">
        <f t="shared" ref="AQ144" si="358">AD144*O144</f>
        <v>0</v>
      </c>
      <c r="AR144" s="360">
        <f t="shared" ref="AR144" si="359">AE144*P144</f>
        <v>0</v>
      </c>
      <c r="AS144" s="361">
        <f t="shared" ref="AS144" si="360">SUM(AG144:AR144)</f>
        <v>7220000</v>
      </c>
      <c r="AT144" s="360">
        <f t="shared" ref="AT144" si="361">SUM(AG144*14%)</f>
        <v>0</v>
      </c>
      <c r="AU144" s="360">
        <f t="shared" ref="AU144" si="362">SUM(AH144*14%)</f>
        <v>0</v>
      </c>
      <c r="AV144" s="360">
        <f t="shared" ref="AV144" si="363">SUM(AI144*14%)</f>
        <v>0</v>
      </c>
      <c r="AW144" s="360">
        <f t="shared" ref="AW144" si="364">SUM(AJ144*3%)</f>
        <v>0</v>
      </c>
      <c r="AX144" s="360">
        <f t="shared" ref="AX144" si="365">SUM(AK144*3%)</f>
        <v>0</v>
      </c>
      <c r="AY144" s="360">
        <v>876600</v>
      </c>
      <c r="AZ144" s="360">
        <f t="shared" ref="AZ144" si="366">SUM(AM144*14%)</f>
        <v>0</v>
      </c>
      <c r="BA144" s="360">
        <f t="shared" ref="BA144" si="367">SUM(AN144*14%)</f>
        <v>0</v>
      </c>
      <c r="BB144" s="360">
        <f t="shared" ref="BB144" si="368">SUM(AO144*14%)</f>
        <v>0</v>
      </c>
      <c r="BC144" s="360">
        <f t="shared" ref="BC144" si="369">SUM(AP144*14%)</f>
        <v>0</v>
      </c>
      <c r="BD144" s="360">
        <f t="shared" ref="BD144" si="370">SUM(AQ144*14%)</f>
        <v>0</v>
      </c>
      <c r="BE144" s="360">
        <f t="shared" ref="BE144" si="371">SUM(AR144*14%)</f>
        <v>0</v>
      </c>
      <c r="BF144" s="362">
        <f t="shared" ref="BF144" si="372">SUM(AT144:BE144)</f>
        <v>876600</v>
      </c>
      <c r="BG144" s="363">
        <f t="shared" ref="BG144" si="373">AF144-AS144-BF144</f>
        <v>0</v>
      </c>
      <c r="BH144" s="364">
        <f t="shared" ref="BH144" si="374">S144*D144</f>
        <v>8096600</v>
      </c>
      <c r="BI144" s="365">
        <f t="shared" ref="BI144" si="375">BH144-AS144-BF144</f>
        <v>0</v>
      </c>
      <c r="BJ144" s="248">
        <f t="shared" ref="BJ144" si="376">SUM(Q144/D144)</f>
        <v>1</v>
      </c>
      <c r="BK144" s="36">
        <v>26</v>
      </c>
      <c r="BL144" s="36"/>
      <c r="BM144" s="36"/>
      <c r="BN144" s="36"/>
      <c r="BO144" s="36"/>
      <c r="BP144" s="36"/>
      <c r="BQ144" s="36"/>
      <c r="BR144" s="36"/>
      <c r="BS144" s="36"/>
      <c r="BT144" s="36"/>
      <c r="BU144" s="36"/>
      <c r="BV144" s="36"/>
      <c r="BW144" s="36"/>
      <c r="BX144" s="36"/>
      <c r="BY144" s="36"/>
      <c r="BZ144" s="36"/>
      <c r="CA144" s="36"/>
      <c r="CB144" s="36"/>
    </row>
    <row r="145" spans="1:98" s="7" customFormat="1" ht="21" customHeight="1" x14ac:dyDescent="0.2">
      <c r="A145" s="350"/>
      <c r="B145" s="339" t="s">
        <v>697</v>
      </c>
      <c r="C145" s="351"/>
      <c r="D145" s="333"/>
      <c r="E145" s="352"/>
      <c r="F145" s="353"/>
      <c r="G145" s="333"/>
      <c r="H145" s="333"/>
      <c r="I145" s="353"/>
      <c r="J145" s="353"/>
      <c r="K145" s="353"/>
      <c r="L145" s="353"/>
      <c r="M145" s="353"/>
      <c r="N145" s="353"/>
      <c r="O145" s="353"/>
      <c r="P145" s="353"/>
      <c r="Q145" s="354"/>
      <c r="R145" s="355"/>
      <c r="S145" s="369"/>
      <c r="T145" s="369"/>
      <c r="U145" s="358"/>
      <c r="V145" s="358"/>
      <c r="W145" s="358"/>
      <c r="X145" s="358"/>
      <c r="Y145" s="358"/>
      <c r="Z145" s="358"/>
      <c r="AA145" s="358"/>
      <c r="AB145" s="358"/>
      <c r="AC145" s="358"/>
      <c r="AD145" s="358"/>
      <c r="AE145" s="358"/>
      <c r="AF145" s="359">
        <f>SUM(D145*S145)</f>
        <v>0</v>
      </c>
      <c r="AG145" s="360">
        <f t="shared" si="320"/>
        <v>0</v>
      </c>
      <c r="AH145" s="360">
        <f t="shared" si="321"/>
        <v>0</v>
      </c>
      <c r="AI145" s="360">
        <f t="shared" ref="AI145" si="377">V145*G145</f>
        <v>0</v>
      </c>
      <c r="AJ145" s="360">
        <f>W145*H145</f>
        <v>0</v>
      </c>
      <c r="AK145" s="360">
        <f t="shared" si="323"/>
        <v>0</v>
      </c>
      <c r="AL145" s="360">
        <f t="shared" si="324"/>
        <v>0</v>
      </c>
      <c r="AM145" s="360">
        <f t="shared" si="325"/>
        <v>0</v>
      </c>
      <c r="AN145" s="360">
        <f t="shared" si="326"/>
        <v>0</v>
      </c>
      <c r="AO145" s="360">
        <f t="shared" si="327"/>
        <v>0</v>
      </c>
      <c r="AP145" s="360">
        <f t="shared" si="328"/>
        <v>0</v>
      </c>
      <c r="AQ145" s="360">
        <f t="shared" si="329"/>
        <v>0</v>
      </c>
      <c r="AR145" s="360">
        <f t="shared" si="330"/>
        <v>0</v>
      </c>
      <c r="AS145" s="361">
        <f t="shared" si="331"/>
        <v>0</v>
      </c>
      <c r="AT145" s="360">
        <f t="shared" si="332"/>
        <v>0</v>
      </c>
      <c r="AU145" s="360">
        <f t="shared" ref="AU145" si="378">SUM(AH145*3%)</f>
        <v>0</v>
      </c>
      <c r="AV145" s="360">
        <f t="shared" ref="AV145" si="379">SUM(AI145*3%)</f>
        <v>0</v>
      </c>
      <c r="AW145" s="360">
        <f>SUM(AJ145*3%)</f>
        <v>0</v>
      </c>
      <c r="AX145" s="360">
        <f t="shared" ref="AX145" si="380">SUM(AK145*14%)</f>
        <v>0</v>
      </c>
      <c r="AY145" s="360">
        <f t="shared" ref="AY145" si="381">SUM(AL145*14%)</f>
        <v>0</v>
      </c>
      <c r="AZ145" s="360">
        <f t="shared" ref="AZ145" si="382">SUM(AM145*14%)</f>
        <v>0</v>
      </c>
      <c r="BA145" s="360">
        <f t="shared" ref="BA145" si="383">SUM(AN145*14%)</f>
        <v>0</v>
      </c>
      <c r="BB145" s="360">
        <f t="shared" ref="BB145" si="384">SUM(AO145*14%)</f>
        <v>0</v>
      </c>
      <c r="BC145" s="360">
        <f t="shared" ref="BC145" si="385">SUM(AP145*14%)</f>
        <v>0</v>
      </c>
      <c r="BD145" s="360">
        <f t="shared" ref="BD145" si="386">SUM(AQ145*14%)</f>
        <v>0</v>
      </c>
      <c r="BE145" s="360">
        <f t="shared" ref="BE145" si="387">SUM(AR145*14%)</f>
        <v>0</v>
      </c>
      <c r="BF145" s="362">
        <f t="shared" ref="BF145" si="388">SUM(AT145:BE145)</f>
        <v>0</v>
      </c>
      <c r="BG145" s="363">
        <f t="shared" si="342"/>
        <v>0</v>
      </c>
      <c r="BH145" s="364">
        <f t="shared" si="343"/>
        <v>0</v>
      </c>
      <c r="BI145" s="365">
        <f t="shared" si="344"/>
        <v>0</v>
      </c>
      <c r="BJ145" s="248"/>
      <c r="BK145" s="262"/>
      <c r="BL145" s="52"/>
      <c r="BM145" s="52"/>
      <c r="BN145" s="52"/>
      <c r="BO145" s="52"/>
      <c r="BP145" s="61"/>
      <c r="BQ145" s="61"/>
      <c r="BR145" s="61"/>
      <c r="BS145" s="61"/>
      <c r="BT145" s="61"/>
      <c r="BU145" s="61"/>
      <c r="BV145" s="61"/>
      <c r="BW145" s="61"/>
      <c r="BX145" s="61"/>
      <c r="BY145" s="61"/>
      <c r="BZ145" s="61"/>
      <c r="CA145" s="61"/>
      <c r="CB145" s="61"/>
    </row>
    <row r="146" spans="1:98" s="7" customFormat="1" ht="21" customHeight="1" x14ac:dyDescent="0.2">
      <c r="A146" s="350"/>
      <c r="B146" s="339"/>
      <c r="C146" s="351"/>
      <c r="D146" s="333"/>
      <c r="E146" s="352"/>
      <c r="F146" s="353"/>
      <c r="G146" s="353"/>
      <c r="H146" s="353"/>
      <c r="I146" s="353"/>
      <c r="J146" s="353"/>
      <c r="K146" s="353"/>
      <c r="L146" s="353"/>
      <c r="M146" s="353"/>
      <c r="N146" s="353"/>
      <c r="O146" s="353"/>
      <c r="P146" s="353"/>
      <c r="Q146" s="354"/>
      <c r="R146" s="355"/>
      <c r="S146" s="369"/>
      <c r="T146" s="357"/>
      <c r="U146" s="358"/>
      <c r="V146" s="358"/>
      <c r="W146" s="358"/>
      <c r="X146" s="358"/>
      <c r="Y146" s="358"/>
      <c r="Z146" s="358"/>
      <c r="AA146" s="358"/>
      <c r="AB146" s="358"/>
      <c r="AC146" s="358"/>
      <c r="AD146" s="358"/>
      <c r="AE146" s="358"/>
      <c r="AF146" s="359">
        <f t="shared" ref="AF146" si="389">SUM(Q146*S146)</f>
        <v>0</v>
      </c>
      <c r="AG146" s="360">
        <f t="shared" si="240"/>
        <v>0</v>
      </c>
      <c r="AH146" s="360">
        <f t="shared" si="240"/>
        <v>0</v>
      </c>
      <c r="AI146" s="360">
        <f t="shared" ref="AI146" si="390">V146*G146</f>
        <v>0</v>
      </c>
      <c r="AJ146" s="360">
        <f t="shared" ref="AJ146" si="391">W146*H146</f>
        <v>0</v>
      </c>
      <c r="AK146" s="360">
        <f t="shared" ref="AK146" si="392">X146*I146</f>
        <v>0</v>
      </c>
      <c r="AL146" s="360">
        <f t="shared" ref="AL146" si="393">Y146*J146</f>
        <v>0</v>
      </c>
      <c r="AM146" s="360">
        <f t="shared" ref="AM146" si="394">Z146*K146</f>
        <v>0</v>
      </c>
      <c r="AN146" s="360">
        <f t="shared" ref="AN146" si="395">AA146*L146</f>
        <v>0</v>
      </c>
      <c r="AO146" s="360">
        <f t="shared" ref="AO146" si="396">AB146*M146</f>
        <v>0</v>
      </c>
      <c r="AP146" s="360">
        <f t="shared" ref="AP146" si="397">AC146*N146</f>
        <v>0</v>
      </c>
      <c r="AQ146" s="360">
        <f t="shared" ref="AQ146" si="398">AD146*O146</f>
        <v>0</v>
      </c>
      <c r="AR146" s="360">
        <f t="shared" ref="AR146" si="399">AE146*P146</f>
        <v>0</v>
      </c>
      <c r="AS146" s="361">
        <f t="shared" si="277"/>
        <v>0</v>
      </c>
      <c r="AT146" s="360">
        <f t="shared" si="278"/>
        <v>0</v>
      </c>
      <c r="AU146" s="360">
        <f>SUM(AH146*14%)</f>
        <v>0</v>
      </c>
      <c r="AV146" s="360">
        <f t="shared" ref="AV146" si="400">SUM(AI146*14%)</f>
        <v>0</v>
      </c>
      <c r="AW146" s="360">
        <f t="shared" ref="AW146" si="401">SUM(AJ146*14%)</f>
        <v>0</v>
      </c>
      <c r="AX146" s="360">
        <f t="shared" ref="AX146" si="402">SUM(AK146*14%)</f>
        <v>0</v>
      </c>
      <c r="AY146" s="360">
        <f t="shared" ref="AY146" si="403">SUM(AL146*14%)</f>
        <v>0</v>
      </c>
      <c r="AZ146" s="360">
        <f t="shared" ref="AZ146" si="404">SUM(AM146*14%)</f>
        <v>0</v>
      </c>
      <c r="BA146" s="360">
        <f t="shared" ref="BA146" si="405">SUM(AN146*14%)</f>
        <v>0</v>
      </c>
      <c r="BB146" s="360">
        <f t="shared" ref="BB146" si="406">SUM(AO146*14%)</f>
        <v>0</v>
      </c>
      <c r="BC146" s="360">
        <f t="shared" ref="BC146" si="407">SUM(AP146*14%)</f>
        <v>0</v>
      </c>
      <c r="BD146" s="360">
        <f t="shared" ref="BD146" si="408">SUM(AQ146*14%)</f>
        <v>0</v>
      </c>
      <c r="BE146" s="360">
        <f t="shared" ref="BE146" si="409">SUM(AR146*14%)</f>
        <v>0</v>
      </c>
      <c r="BF146" s="362">
        <f t="shared" ref="BF146" si="410">SUM(AT146:BE146)</f>
        <v>0</v>
      </c>
      <c r="BG146" s="363">
        <f t="shared" si="262"/>
        <v>0</v>
      </c>
      <c r="BH146" s="364">
        <f t="shared" si="290"/>
        <v>0</v>
      </c>
      <c r="BI146" s="365">
        <f t="shared" ref="BI146" si="411">BH146-AS146-BF146</f>
        <v>0</v>
      </c>
      <c r="BJ146" s="248"/>
      <c r="BK146" s="262"/>
      <c r="BL146" s="52"/>
      <c r="BM146" s="52"/>
      <c r="BN146" s="52"/>
      <c r="BO146" s="52"/>
      <c r="BP146" s="61"/>
      <c r="BQ146" s="61"/>
      <c r="BR146" s="61"/>
      <c r="BS146" s="61"/>
      <c r="BT146" s="61"/>
      <c r="BU146" s="61"/>
      <c r="BV146" s="61"/>
      <c r="BW146" s="61"/>
      <c r="BX146" s="61"/>
      <c r="BY146" s="61"/>
      <c r="BZ146" s="61"/>
      <c r="CA146" s="61"/>
      <c r="CB146" s="61"/>
    </row>
    <row r="147" spans="1:98" s="7" customFormat="1" ht="21" customHeight="1" thickBot="1" x14ac:dyDescent="0.25">
      <c r="A147" s="350">
        <v>7</v>
      </c>
      <c r="B147" s="339" t="s">
        <v>660</v>
      </c>
      <c r="C147" s="351" t="s">
        <v>236</v>
      </c>
      <c r="D147" s="333">
        <v>1</v>
      </c>
      <c r="E147" s="352"/>
      <c r="F147" s="353"/>
      <c r="G147" s="353"/>
      <c r="H147" s="353"/>
      <c r="I147" s="353"/>
      <c r="J147" s="353"/>
      <c r="K147" s="353"/>
      <c r="L147" s="353"/>
      <c r="M147" s="353"/>
      <c r="N147" s="353"/>
      <c r="O147" s="353"/>
      <c r="P147" s="353"/>
      <c r="Q147" s="354">
        <f>SUM(E147:P147)</f>
        <v>0</v>
      </c>
      <c r="R147" s="355" t="s">
        <v>53</v>
      </c>
      <c r="S147" s="369">
        <v>51713</v>
      </c>
      <c r="T147" s="357"/>
      <c r="U147" s="358"/>
      <c r="V147" s="358"/>
      <c r="W147" s="358"/>
      <c r="X147" s="358"/>
      <c r="Y147" s="358"/>
      <c r="Z147" s="358"/>
      <c r="AA147" s="358"/>
      <c r="AB147" s="358"/>
      <c r="AC147" s="358"/>
      <c r="AD147" s="358"/>
      <c r="AE147" s="358"/>
      <c r="AF147" s="359">
        <f t="shared" ref="AF147" si="412">SUM(Q147*S147)</f>
        <v>0</v>
      </c>
      <c r="AG147" s="360">
        <f t="shared" si="240"/>
        <v>0</v>
      </c>
      <c r="AH147" s="360">
        <f t="shared" si="240"/>
        <v>0</v>
      </c>
      <c r="AI147" s="360">
        <f t="shared" ref="AI147:AR147" si="413">V147*G147</f>
        <v>0</v>
      </c>
      <c r="AJ147" s="360">
        <f t="shared" si="413"/>
        <v>0</v>
      </c>
      <c r="AK147" s="360">
        <f t="shared" si="413"/>
        <v>0</v>
      </c>
      <c r="AL147" s="360">
        <f t="shared" si="413"/>
        <v>0</v>
      </c>
      <c r="AM147" s="360">
        <f t="shared" si="413"/>
        <v>0</v>
      </c>
      <c r="AN147" s="360">
        <f t="shared" si="413"/>
        <v>0</v>
      </c>
      <c r="AO147" s="360">
        <f t="shared" si="413"/>
        <v>0</v>
      </c>
      <c r="AP147" s="360">
        <f t="shared" si="413"/>
        <v>0</v>
      </c>
      <c r="AQ147" s="360">
        <f t="shared" si="413"/>
        <v>0</v>
      </c>
      <c r="AR147" s="360">
        <f t="shared" si="413"/>
        <v>0</v>
      </c>
      <c r="AS147" s="361">
        <f t="shared" si="277"/>
        <v>0</v>
      </c>
      <c r="AT147" s="360">
        <f t="shared" si="278"/>
        <v>0</v>
      </c>
      <c r="AU147" s="360">
        <f>SUM(AH147*14%)</f>
        <v>0</v>
      </c>
      <c r="AV147" s="360">
        <f t="shared" ref="AV147:BE147" si="414">SUM(AI147*14%)</f>
        <v>0</v>
      </c>
      <c r="AW147" s="360">
        <f t="shared" si="414"/>
        <v>0</v>
      </c>
      <c r="AX147" s="360">
        <f t="shared" si="414"/>
        <v>0</v>
      </c>
      <c r="AY147" s="360">
        <f t="shared" si="414"/>
        <v>0</v>
      </c>
      <c r="AZ147" s="360">
        <f t="shared" si="414"/>
        <v>0</v>
      </c>
      <c r="BA147" s="360">
        <f t="shared" si="414"/>
        <v>0</v>
      </c>
      <c r="BB147" s="360">
        <f t="shared" si="414"/>
        <v>0</v>
      </c>
      <c r="BC147" s="360">
        <f t="shared" si="414"/>
        <v>0</v>
      </c>
      <c r="BD147" s="360">
        <f t="shared" si="414"/>
        <v>0</v>
      </c>
      <c r="BE147" s="360">
        <f t="shared" si="414"/>
        <v>0</v>
      </c>
      <c r="BF147" s="362">
        <f t="shared" ref="BF147" si="415">SUM(AT147:BE147)</f>
        <v>0</v>
      </c>
      <c r="BG147" s="363">
        <f t="shared" si="262"/>
        <v>0</v>
      </c>
      <c r="BH147" s="364">
        <f t="shared" si="290"/>
        <v>51713</v>
      </c>
      <c r="BI147" s="365">
        <f t="shared" ref="BI147" si="416">BH147-AS147-BF147</f>
        <v>51713</v>
      </c>
      <c r="BJ147" s="248"/>
      <c r="BK147" s="262"/>
      <c r="BL147" s="52"/>
      <c r="BM147" s="52"/>
      <c r="BN147" s="52"/>
      <c r="BO147" s="52"/>
      <c r="BP147" s="61"/>
      <c r="BQ147" s="61"/>
      <c r="BR147" s="61"/>
      <c r="BS147" s="61"/>
      <c r="BT147" s="61"/>
      <c r="BU147" s="61"/>
      <c r="BV147" s="61"/>
      <c r="BW147" s="61"/>
      <c r="BX147" s="61"/>
      <c r="BY147" s="61"/>
      <c r="BZ147" s="61"/>
      <c r="CA147" s="61"/>
      <c r="CB147" s="61"/>
    </row>
    <row r="148" spans="1:98" s="54" customFormat="1" ht="21" customHeight="1" thickBot="1" x14ac:dyDescent="0.25">
      <c r="A148" s="62"/>
      <c r="B148" s="63" t="s">
        <v>15</v>
      </c>
      <c r="C148" s="63"/>
      <c r="D148" s="64"/>
      <c r="E148" s="65"/>
      <c r="F148" s="65"/>
      <c r="G148" s="65"/>
      <c r="H148" s="65"/>
      <c r="I148" s="65"/>
      <c r="J148" s="65"/>
      <c r="K148" s="65"/>
      <c r="L148" s="65"/>
      <c r="M148" s="65"/>
      <c r="N148" s="65"/>
      <c r="O148" s="65"/>
      <c r="P148" s="65"/>
      <c r="Q148" s="66"/>
      <c r="R148" s="102"/>
      <c r="S148" s="342"/>
      <c r="T148" s="343"/>
      <c r="U148" s="343"/>
      <c r="V148" s="343"/>
      <c r="W148" s="343"/>
      <c r="X148" s="343"/>
      <c r="Y148" s="343"/>
      <c r="Z148" s="343"/>
      <c r="AA148" s="343"/>
      <c r="AB148" s="343"/>
      <c r="AC148" s="343"/>
      <c r="AD148" s="343"/>
      <c r="AE148" s="343"/>
      <c r="AF148" s="344">
        <f t="shared" ref="AF148:AK148" si="417">SUM(AF134:AF147)</f>
        <v>51361167</v>
      </c>
      <c r="AG148" s="344">
        <f t="shared" si="417"/>
        <v>30612200</v>
      </c>
      <c r="AH148" s="344">
        <f t="shared" si="417"/>
        <v>1080700</v>
      </c>
      <c r="AI148" s="344">
        <f t="shared" si="417"/>
        <v>2015600</v>
      </c>
      <c r="AJ148" s="344">
        <f t="shared" si="417"/>
        <v>3109200</v>
      </c>
      <c r="AK148" s="344">
        <f t="shared" si="417"/>
        <v>1917400</v>
      </c>
      <c r="AL148" s="344">
        <f t="shared" ref="AL148:AR148" si="418">SUM(AL147:AL147)</f>
        <v>0</v>
      </c>
      <c r="AM148" s="344">
        <f t="shared" si="418"/>
        <v>0</v>
      </c>
      <c r="AN148" s="344">
        <f t="shared" si="418"/>
        <v>0</v>
      </c>
      <c r="AO148" s="344">
        <f t="shared" si="418"/>
        <v>0</v>
      </c>
      <c r="AP148" s="344">
        <f t="shared" si="418"/>
        <v>0</v>
      </c>
      <c r="AQ148" s="344">
        <f t="shared" si="418"/>
        <v>0</v>
      </c>
      <c r="AR148" s="344">
        <f t="shared" si="418"/>
        <v>0</v>
      </c>
      <c r="AS148" s="344">
        <f>SUM(AS134:AS147)</f>
        <v>45955100</v>
      </c>
      <c r="AT148" s="344">
        <f>SUM(AT134:AT135)</f>
        <v>4285708</v>
      </c>
      <c r="AU148" s="344">
        <f>SUM(AU137:AU147)</f>
        <v>32421</v>
      </c>
      <c r="AV148" s="344">
        <f>SUM(AV138:AV147)</f>
        <v>60468</v>
      </c>
      <c r="AW148" s="344">
        <f>SUM(AW138:AW147)</f>
        <v>93276</v>
      </c>
      <c r="AX148" s="344">
        <f>SUM(AX138:AX147)</f>
        <v>57522</v>
      </c>
      <c r="AY148" s="344">
        <f t="shared" ref="AY148:BD148" si="419">SUM(AY147:AY147)</f>
        <v>0</v>
      </c>
      <c r="AZ148" s="344">
        <f t="shared" si="419"/>
        <v>0</v>
      </c>
      <c r="BA148" s="344">
        <f t="shared" si="419"/>
        <v>0</v>
      </c>
      <c r="BB148" s="344">
        <f t="shared" si="419"/>
        <v>0</v>
      </c>
      <c r="BC148" s="344">
        <f t="shared" si="419"/>
        <v>0</v>
      </c>
      <c r="BD148" s="344">
        <f t="shared" si="419"/>
        <v>0</v>
      </c>
      <c r="BE148" s="344">
        <f t="shared" ref="BE148" si="420">SUM(BE147:BE147)</f>
        <v>0</v>
      </c>
      <c r="BF148" s="344">
        <f>SUM(BF134:BF147)</f>
        <v>5405995</v>
      </c>
      <c r="BG148" s="345">
        <f t="shared" si="262"/>
        <v>72</v>
      </c>
      <c r="BH148" s="344">
        <f>SUM(BH134:BH147)</f>
        <v>51412880</v>
      </c>
      <c r="BI148" s="344">
        <f>SUM(BI134:BI147)</f>
        <v>51785</v>
      </c>
      <c r="BJ148" s="249">
        <v>1</v>
      </c>
      <c r="BK148" s="259"/>
      <c r="BL148" s="69"/>
      <c r="BM148" s="69"/>
      <c r="BN148" s="69"/>
      <c r="BO148" s="69"/>
      <c r="BP148" s="69"/>
      <c r="BQ148" s="69"/>
      <c r="BR148" s="69"/>
      <c r="BS148" s="69"/>
      <c r="BT148" s="69"/>
      <c r="BU148" s="69"/>
      <c r="BV148" s="69"/>
      <c r="BW148" s="69"/>
      <c r="BX148" s="69"/>
      <c r="BY148" s="69"/>
      <c r="BZ148" s="69"/>
      <c r="CA148" s="69"/>
      <c r="CB148" s="69"/>
    </row>
    <row r="149" spans="1:98" s="29" customFormat="1" ht="21" customHeight="1" x14ac:dyDescent="0.2">
      <c r="A149" s="70"/>
      <c r="D149" s="70"/>
      <c r="E149" s="70"/>
      <c r="F149" s="70"/>
      <c r="G149" s="70"/>
      <c r="H149" s="70"/>
      <c r="I149" s="70"/>
      <c r="J149" s="70"/>
      <c r="K149" s="70"/>
      <c r="L149" s="70"/>
      <c r="M149" s="70"/>
      <c r="N149" s="70"/>
      <c r="O149" s="70"/>
      <c r="P149" s="70"/>
      <c r="Q149" s="70"/>
      <c r="R149" s="70"/>
      <c r="AE149" s="57"/>
      <c r="AS149" s="71"/>
      <c r="BF149" s="72">
        <f>SUM(AS148+BF148)</f>
        <v>51361095</v>
      </c>
      <c r="BG149" s="73">
        <f>AF148-AS148-BF148</f>
        <v>72</v>
      </c>
      <c r="BH149" s="74">
        <f>SUM(BI148+AS148+BF148)</f>
        <v>51412880</v>
      </c>
      <c r="BI149" s="75">
        <f>SUM(BG148)</f>
        <v>72</v>
      </c>
      <c r="BJ149" s="250" t="s">
        <v>78</v>
      </c>
      <c r="BK149" s="260"/>
      <c r="BL149" s="33"/>
      <c r="BM149" s="33"/>
      <c r="BN149" s="33"/>
      <c r="BO149" s="33"/>
      <c r="BP149" s="33"/>
      <c r="BQ149" s="33"/>
      <c r="BR149" s="33"/>
      <c r="BS149" s="33"/>
      <c r="BT149" s="33"/>
      <c r="BU149" s="33"/>
      <c r="BV149" s="33"/>
      <c r="BW149" s="33"/>
      <c r="BX149" s="33"/>
      <c r="BY149" s="33"/>
      <c r="BZ149" s="33"/>
      <c r="CA149" s="33"/>
      <c r="CB149" s="33"/>
      <c r="CC149" s="33"/>
    </row>
    <row r="150" spans="1:98" s="29" customFormat="1" ht="21" customHeight="1" x14ac:dyDescent="0.2">
      <c r="A150" s="70"/>
      <c r="D150" s="70"/>
      <c r="E150" s="70"/>
      <c r="F150" s="70"/>
      <c r="G150" s="70"/>
      <c r="H150" s="70"/>
      <c r="I150" s="70"/>
      <c r="J150" s="70"/>
      <c r="K150" s="70"/>
      <c r="L150" s="70"/>
      <c r="M150" s="70"/>
      <c r="N150" s="70"/>
      <c r="O150" s="70"/>
      <c r="P150" s="70"/>
      <c r="Q150" s="70"/>
      <c r="R150" s="70"/>
      <c r="T150" s="372"/>
      <c r="AE150" s="57"/>
      <c r="AS150" s="57"/>
      <c r="AT150" s="613">
        <f>SUM(AG148+AT148)</f>
        <v>34897908</v>
      </c>
      <c r="AU150" s="613">
        <f t="shared" ref="AU150" si="421">SUM(AH148+AU148)</f>
        <v>1113121</v>
      </c>
      <c r="AV150" s="613">
        <f t="shared" ref="AV150" si="422">SUM(AI148+AV148)</f>
        <v>2076068</v>
      </c>
      <c r="AW150" s="613">
        <f t="shared" ref="AW150" si="423">SUM(AJ148+AW148)</f>
        <v>3202476</v>
      </c>
      <c r="AX150" s="613">
        <f>SUM(AK148+AX148)</f>
        <v>1974922</v>
      </c>
      <c r="AY150" s="613">
        <f t="shared" ref="AY150" si="424">SUM(AL148+AY148)</f>
        <v>0</v>
      </c>
      <c r="AZ150" s="613">
        <f t="shared" ref="AZ150" si="425">SUM(AM148+AZ148)</f>
        <v>0</v>
      </c>
      <c r="BA150" s="613">
        <f t="shared" ref="BA150" si="426">SUM(AN148+BA148)</f>
        <v>0</v>
      </c>
      <c r="BB150" s="613">
        <f t="shared" ref="BB150" si="427">SUM(AO148+BB148)</f>
        <v>0</v>
      </c>
      <c r="BC150" s="613">
        <f t="shared" ref="BC150" si="428">SUM(AP148+BC148)</f>
        <v>0</v>
      </c>
      <c r="BD150" s="613">
        <f t="shared" ref="BD150" si="429">SUM(AQ148+BD148)</f>
        <v>0</v>
      </c>
      <c r="BE150" s="613">
        <f t="shared" ref="BE150" si="430">SUM(AR148+BE148)</f>
        <v>0</v>
      </c>
      <c r="BF150" s="613">
        <f>SUM(AT150:BE150)</f>
        <v>43264495</v>
      </c>
      <c r="BG150" s="77">
        <f>SUM(BF149+BG149)</f>
        <v>51361167</v>
      </c>
      <c r="BH150" s="76"/>
      <c r="BI150" s="77">
        <f>SUM(BI148-BI149)</f>
        <v>51713</v>
      </c>
      <c r="BJ150" s="250" t="s">
        <v>77</v>
      </c>
      <c r="BK150" s="260"/>
      <c r="BL150" s="33"/>
      <c r="BM150" s="33"/>
      <c r="BN150" s="33"/>
      <c r="BO150" s="33"/>
      <c r="BP150" s="33"/>
      <c r="BQ150" s="33"/>
      <c r="BR150" s="33"/>
      <c r="BS150" s="33"/>
      <c r="BT150" s="33"/>
      <c r="BU150" s="33"/>
      <c r="BV150" s="33"/>
      <c r="BW150" s="33"/>
      <c r="BX150" s="33"/>
      <c r="BY150" s="33"/>
      <c r="BZ150" s="33"/>
      <c r="CA150" s="33"/>
      <c r="CB150" s="33"/>
      <c r="CC150" s="33"/>
    </row>
    <row r="151" spans="1:98" s="29" customFormat="1" ht="21" customHeight="1" x14ac:dyDescent="0.2">
      <c r="A151" s="1015" t="s">
        <v>628</v>
      </c>
      <c r="B151" s="1016"/>
      <c r="C151" s="171" t="s">
        <v>475</v>
      </c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  <c r="O151" s="32"/>
      <c r="P151" s="32"/>
      <c r="Q151" s="32"/>
      <c r="R151" s="32"/>
      <c r="S151" s="32"/>
      <c r="T151" s="174"/>
      <c r="U151" s="174"/>
      <c r="V151" s="174"/>
      <c r="W151" s="174"/>
      <c r="X151" s="174"/>
      <c r="Y151" s="174"/>
      <c r="Z151" s="174"/>
      <c r="AA151" s="174"/>
      <c r="AB151" s="174"/>
      <c r="AC151" s="174"/>
      <c r="AD151" s="174"/>
      <c r="AE151" s="175"/>
      <c r="AF151" s="32"/>
      <c r="AG151" s="174"/>
      <c r="AH151" s="174"/>
      <c r="AI151" s="174"/>
      <c r="AJ151" s="174"/>
      <c r="AK151" s="174"/>
      <c r="AL151" s="174"/>
      <c r="AM151" s="174"/>
      <c r="AN151" s="174"/>
      <c r="AO151" s="174"/>
      <c r="AP151" s="174"/>
      <c r="AQ151" s="174"/>
      <c r="AR151" s="174"/>
      <c r="AS151" s="176"/>
      <c r="AT151" s="174"/>
      <c r="AU151" s="174"/>
      <c r="AV151" s="174"/>
      <c r="AW151" s="174"/>
      <c r="AX151" s="174"/>
      <c r="AY151" s="174"/>
      <c r="AZ151" s="174"/>
      <c r="BA151" s="174"/>
      <c r="BB151" s="174"/>
      <c r="BC151" s="174"/>
      <c r="BD151" s="908"/>
      <c r="BE151" s="174"/>
      <c r="BF151" s="793"/>
      <c r="BG151" s="794">
        <v>51412880</v>
      </c>
      <c r="BH151" s="916"/>
      <c r="BI151" s="177"/>
      <c r="BJ151" s="32"/>
      <c r="BK151" s="255"/>
      <c r="BL151" s="174"/>
      <c r="BM151" s="174"/>
      <c r="BN151" s="174"/>
      <c r="BO151" s="174"/>
      <c r="BP151" s="175"/>
      <c r="BQ151" s="174"/>
      <c r="BR151" s="174"/>
      <c r="BS151" s="174"/>
      <c r="BT151" s="174"/>
      <c r="BU151" s="174"/>
      <c r="BV151" s="176"/>
      <c r="BW151" s="176"/>
      <c r="BX151" s="176"/>
      <c r="BY151" s="173"/>
      <c r="BZ151" s="177"/>
      <c r="CA151" s="176"/>
      <c r="CB151" s="176"/>
      <c r="CC151" s="33"/>
      <c r="CD151" s="33"/>
      <c r="CE151" s="33"/>
      <c r="CF151" s="33"/>
      <c r="CG151" s="33"/>
      <c r="CH151" s="178"/>
      <c r="CI151" s="33"/>
      <c r="CJ151" s="33"/>
      <c r="CK151" s="33"/>
      <c r="CL151" s="33"/>
      <c r="CM151" s="33"/>
      <c r="CN151" s="33"/>
      <c r="CO151" s="33"/>
      <c r="CP151" s="33"/>
      <c r="CQ151" s="33"/>
      <c r="CR151" s="33"/>
      <c r="CS151" s="33"/>
      <c r="CT151" s="33"/>
    </row>
    <row r="152" spans="1:98" s="29" customFormat="1" ht="21" customHeight="1" x14ac:dyDescent="0.2">
      <c r="A152" s="1017" t="s">
        <v>44</v>
      </c>
      <c r="B152" s="1018"/>
      <c r="C152" s="180" t="s">
        <v>11</v>
      </c>
      <c r="D152" s="181"/>
      <c r="E152" s="181"/>
      <c r="F152" s="181"/>
      <c r="G152" s="181"/>
      <c r="H152" s="181"/>
      <c r="I152" s="181"/>
      <c r="J152" s="181"/>
      <c r="K152" s="181"/>
      <c r="L152" s="181"/>
      <c r="M152" s="181"/>
      <c r="N152" s="181"/>
      <c r="O152" s="181"/>
      <c r="P152" s="181"/>
      <c r="Q152" s="181"/>
      <c r="R152" s="181"/>
      <c r="S152" s="181"/>
      <c r="T152" s="182"/>
      <c r="U152" s="182"/>
      <c r="V152" s="182"/>
      <c r="W152" s="182"/>
      <c r="X152" s="182"/>
      <c r="Y152" s="182"/>
      <c r="Z152" s="182"/>
      <c r="AA152" s="182"/>
      <c r="AB152" s="182"/>
      <c r="AC152" s="182"/>
      <c r="AD152" s="182"/>
      <c r="AE152" s="183"/>
      <c r="AF152" s="181"/>
      <c r="AG152" s="182"/>
      <c r="AH152" s="182"/>
      <c r="AI152" s="182"/>
      <c r="AJ152" s="182"/>
      <c r="AK152" s="907"/>
      <c r="AL152" s="182"/>
      <c r="AM152" s="182"/>
      <c r="AN152" s="182"/>
      <c r="AO152" s="182"/>
      <c r="AP152" s="182"/>
      <c r="AQ152" s="182"/>
      <c r="AR152" s="182"/>
      <c r="AS152" s="183"/>
      <c r="AT152" s="182"/>
      <c r="AU152" s="182"/>
      <c r="AV152" s="182"/>
      <c r="AW152" s="182"/>
      <c r="AX152" s="182"/>
      <c r="AY152" s="182"/>
      <c r="AZ152" s="182"/>
      <c r="BA152" s="182"/>
      <c r="BB152" s="182"/>
      <c r="BC152" s="182"/>
      <c r="BD152" s="182"/>
      <c r="BE152" s="182"/>
      <c r="BF152" s="183"/>
      <c r="BG152" s="183"/>
      <c r="BH152" s="179"/>
      <c r="BI152" s="184"/>
      <c r="BJ152" s="32"/>
      <c r="BK152" s="255"/>
      <c r="BL152" s="32"/>
      <c r="BM152" s="32"/>
      <c r="BN152" s="32"/>
      <c r="BO152" s="32"/>
      <c r="BP152" s="32"/>
      <c r="BQ152" s="32"/>
      <c r="BR152" s="32"/>
      <c r="BS152" s="32"/>
      <c r="BT152" s="32"/>
      <c r="BU152" s="32"/>
      <c r="BV152" s="32"/>
      <c r="BW152" s="32"/>
      <c r="BX152" s="32"/>
      <c r="BY152" s="32"/>
      <c r="BZ152" s="32"/>
      <c r="CA152" s="176"/>
      <c r="CB152" s="176"/>
      <c r="CC152" s="33">
        <v>1100000</v>
      </c>
      <c r="CD152" s="33"/>
      <c r="CE152" s="33"/>
      <c r="CF152" s="33"/>
      <c r="CG152" s="33"/>
      <c r="CH152" s="178"/>
      <c r="CI152" s="33"/>
      <c r="CJ152" s="33"/>
      <c r="CK152" s="33"/>
      <c r="CL152" s="33"/>
      <c r="CM152" s="33"/>
      <c r="CN152" s="33"/>
      <c r="CO152" s="33"/>
      <c r="CP152" s="33"/>
      <c r="CQ152" s="33"/>
      <c r="CR152" s="33"/>
      <c r="CS152" s="33"/>
      <c r="CT152" s="33"/>
    </row>
    <row r="153" spans="1:98" s="8" customFormat="1" ht="21" customHeight="1" x14ac:dyDescent="0.2">
      <c r="A153" s="1019" t="s">
        <v>45</v>
      </c>
      <c r="B153" s="1022" t="s">
        <v>46</v>
      </c>
      <c r="C153" s="1022" t="s">
        <v>62</v>
      </c>
      <c r="D153" s="1025" t="s">
        <v>47</v>
      </c>
      <c r="E153" s="1025"/>
      <c r="F153" s="1025"/>
      <c r="G153" s="1025"/>
      <c r="H153" s="1025"/>
      <c r="I153" s="1025"/>
      <c r="J153" s="1025"/>
      <c r="K153" s="1025"/>
      <c r="L153" s="1025"/>
      <c r="M153" s="1025"/>
      <c r="N153" s="1025"/>
      <c r="O153" s="1025"/>
      <c r="P153" s="1025"/>
      <c r="Q153" s="1025"/>
      <c r="R153" s="1022" t="s">
        <v>59</v>
      </c>
      <c r="S153" s="1036" t="s">
        <v>56</v>
      </c>
      <c r="T153" s="1037"/>
      <c r="U153" s="1037"/>
      <c r="V153" s="1037"/>
      <c r="W153" s="1037"/>
      <c r="X153" s="1037"/>
      <c r="Y153" s="1037"/>
      <c r="Z153" s="1037"/>
      <c r="AA153" s="1037"/>
      <c r="AB153" s="1037"/>
      <c r="AC153" s="1037"/>
      <c r="AD153" s="1037"/>
      <c r="AE153" s="1038"/>
      <c r="AF153" s="1039" t="s">
        <v>38</v>
      </c>
      <c r="AG153" s="1039"/>
      <c r="AH153" s="1039"/>
      <c r="AI153" s="1039"/>
      <c r="AJ153" s="1039"/>
      <c r="AK153" s="1039"/>
      <c r="AL153" s="1039"/>
      <c r="AM153" s="1039"/>
      <c r="AN153" s="1039"/>
      <c r="AO153" s="1039"/>
      <c r="AP153" s="1039"/>
      <c r="AQ153" s="1039"/>
      <c r="AR153" s="1039"/>
      <c r="AS153" s="1039"/>
      <c r="AT153" s="1040" t="s">
        <v>82</v>
      </c>
      <c r="AU153" s="1041"/>
      <c r="AV153" s="1041"/>
      <c r="AW153" s="1041"/>
      <c r="AX153" s="1041"/>
      <c r="AY153" s="1041"/>
      <c r="AZ153" s="1041"/>
      <c r="BA153" s="1041"/>
      <c r="BB153" s="1041"/>
      <c r="BC153" s="1041"/>
      <c r="BD153" s="1041"/>
      <c r="BE153" s="1041"/>
      <c r="BF153" s="1042"/>
      <c r="BG153" s="1022" t="s">
        <v>78</v>
      </c>
      <c r="BH153" s="1022" t="s">
        <v>561</v>
      </c>
      <c r="BI153" s="1026" t="s">
        <v>79</v>
      </c>
      <c r="BJ153" s="173"/>
      <c r="BK153" s="32"/>
      <c r="BL153" s="32"/>
      <c r="BM153" s="32"/>
      <c r="BN153" s="32"/>
      <c r="BO153" s="32"/>
      <c r="BP153" s="32"/>
      <c r="BQ153" s="32"/>
      <c r="BR153" s="32"/>
      <c r="BS153" s="32"/>
      <c r="BT153" s="32"/>
      <c r="BU153" s="32"/>
      <c r="BV153" s="32"/>
      <c r="BW153" s="32"/>
      <c r="BX153" s="32"/>
      <c r="BY153" s="32"/>
      <c r="BZ153" s="32"/>
      <c r="CA153" s="34"/>
      <c r="CB153" s="34"/>
    </row>
    <row r="154" spans="1:98" s="8" customFormat="1" ht="21" customHeight="1" x14ac:dyDescent="0.2">
      <c r="A154" s="1020"/>
      <c r="B154" s="1023"/>
      <c r="C154" s="1023"/>
      <c r="D154" s="1033" t="s">
        <v>57</v>
      </c>
      <c r="E154" s="1031" t="s">
        <v>58</v>
      </c>
      <c r="F154" s="1032"/>
      <c r="G154" s="1032"/>
      <c r="H154" s="1032"/>
      <c r="I154" s="1032"/>
      <c r="J154" s="1032"/>
      <c r="K154" s="1032"/>
      <c r="L154" s="1032"/>
      <c r="M154" s="1032"/>
      <c r="N154" s="1032"/>
      <c r="O154" s="1032"/>
      <c r="P154" s="1032"/>
      <c r="Q154" s="1032"/>
      <c r="R154" s="1023"/>
      <c r="S154" s="1033" t="s">
        <v>57</v>
      </c>
      <c r="T154" s="1031" t="s">
        <v>58</v>
      </c>
      <c r="U154" s="1032"/>
      <c r="V154" s="1032"/>
      <c r="W154" s="1032"/>
      <c r="X154" s="1032"/>
      <c r="Y154" s="1032"/>
      <c r="Z154" s="1032"/>
      <c r="AA154" s="1032"/>
      <c r="AB154" s="1032"/>
      <c r="AC154" s="1032"/>
      <c r="AD154" s="1032"/>
      <c r="AE154" s="1035"/>
      <c r="AF154" s="1033" t="s">
        <v>57</v>
      </c>
      <c r="AG154" s="1031" t="s">
        <v>58</v>
      </c>
      <c r="AH154" s="1032"/>
      <c r="AI154" s="1032"/>
      <c r="AJ154" s="1032"/>
      <c r="AK154" s="1032"/>
      <c r="AL154" s="1032"/>
      <c r="AM154" s="1032"/>
      <c r="AN154" s="1032"/>
      <c r="AO154" s="1032"/>
      <c r="AP154" s="1032"/>
      <c r="AQ154" s="1032"/>
      <c r="AR154" s="1032"/>
      <c r="AS154" s="1035"/>
      <c r="AT154" s="1043"/>
      <c r="AU154" s="1044"/>
      <c r="AV154" s="1044"/>
      <c r="AW154" s="1044"/>
      <c r="AX154" s="1044"/>
      <c r="AY154" s="1044"/>
      <c r="AZ154" s="1044"/>
      <c r="BA154" s="1044"/>
      <c r="BB154" s="1044"/>
      <c r="BC154" s="1044"/>
      <c r="BD154" s="1044"/>
      <c r="BE154" s="1044"/>
      <c r="BF154" s="1045"/>
      <c r="BG154" s="1023"/>
      <c r="BH154" s="1023"/>
      <c r="BI154" s="1027"/>
      <c r="BJ154" s="173"/>
      <c r="BK154" s="32"/>
      <c r="BL154" s="32"/>
      <c r="BM154" s="32"/>
      <c r="BN154" s="32"/>
      <c r="BO154" s="32"/>
      <c r="BP154" s="32"/>
      <c r="BQ154" s="32"/>
      <c r="BR154" s="32"/>
      <c r="BS154" s="32"/>
      <c r="BT154" s="32"/>
      <c r="BU154" s="32"/>
      <c r="BV154" s="32"/>
      <c r="BW154" s="32"/>
      <c r="BX154" s="32"/>
      <c r="BY154" s="32"/>
      <c r="BZ154" s="32"/>
      <c r="CA154" s="34"/>
      <c r="CB154" s="34"/>
    </row>
    <row r="155" spans="1:98" s="6" customFormat="1" ht="21" customHeight="1" x14ac:dyDescent="0.2">
      <c r="A155" s="1020"/>
      <c r="B155" s="1023"/>
      <c r="C155" s="1023"/>
      <c r="D155" s="1090"/>
      <c r="E155" s="35">
        <v>1</v>
      </c>
      <c r="F155" s="35">
        <v>2</v>
      </c>
      <c r="G155" s="35">
        <v>3</v>
      </c>
      <c r="H155" s="35">
        <v>4</v>
      </c>
      <c r="I155" s="35">
        <v>5</v>
      </c>
      <c r="J155" s="35">
        <v>6</v>
      </c>
      <c r="K155" s="35">
        <v>7</v>
      </c>
      <c r="L155" s="35">
        <v>8</v>
      </c>
      <c r="M155" s="35">
        <v>9</v>
      </c>
      <c r="N155" s="35">
        <v>10</v>
      </c>
      <c r="O155" s="35">
        <v>11</v>
      </c>
      <c r="P155" s="35">
        <v>12</v>
      </c>
      <c r="Q155" s="35" t="s">
        <v>61</v>
      </c>
      <c r="R155" s="1023"/>
      <c r="S155" s="1090"/>
      <c r="T155" s="35">
        <v>1</v>
      </c>
      <c r="U155" s="35">
        <v>2</v>
      </c>
      <c r="V155" s="35">
        <v>3</v>
      </c>
      <c r="W155" s="35">
        <v>4</v>
      </c>
      <c r="X155" s="35">
        <v>5</v>
      </c>
      <c r="Y155" s="35">
        <v>6</v>
      </c>
      <c r="Z155" s="35">
        <v>7</v>
      </c>
      <c r="AA155" s="35">
        <v>8</v>
      </c>
      <c r="AB155" s="35">
        <v>9</v>
      </c>
      <c r="AC155" s="35">
        <v>10</v>
      </c>
      <c r="AD155" s="35">
        <v>11</v>
      </c>
      <c r="AE155" s="35">
        <v>12</v>
      </c>
      <c r="AF155" s="1090"/>
      <c r="AG155" s="35">
        <v>1</v>
      </c>
      <c r="AH155" s="35">
        <v>2</v>
      </c>
      <c r="AI155" s="35">
        <v>3</v>
      </c>
      <c r="AJ155" s="35">
        <v>4</v>
      </c>
      <c r="AK155" s="35">
        <v>5</v>
      </c>
      <c r="AL155" s="35">
        <v>6</v>
      </c>
      <c r="AM155" s="35">
        <v>7</v>
      </c>
      <c r="AN155" s="35">
        <v>8</v>
      </c>
      <c r="AO155" s="35">
        <v>9</v>
      </c>
      <c r="AP155" s="35">
        <v>10</v>
      </c>
      <c r="AQ155" s="35">
        <v>11</v>
      </c>
      <c r="AR155" s="35">
        <v>12</v>
      </c>
      <c r="AS155" s="35" t="s">
        <v>51</v>
      </c>
      <c r="AT155" s="266">
        <v>1</v>
      </c>
      <c r="AU155" s="266">
        <v>2</v>
      </c>
      <c r="AV155" s="266">
        <v>3</v>
      </c>
      <c r="AW155" s="266">
        <v>4</v>
      </c>
      <c r="AX155" s="266">
        <v>5</v>
      </c>
      <c r="AY155" s="266">
        <v>6</v>
      </c>
      <c r="AZ155" s="266">
        <v>7</v>
      </c>
      <c r="BA155" s="266">
        <v>8</v>
      </c>
      <c r="BB155" s="266">
        <v>9</v>
      </c>
      <c r="BC155" s="266">
        <v>10</v>
      </c>
      <c r="BD155" s="266">
        <v>11</v>
      </c>
      <c r="BE155" s="266">
        <v>12</v>
      </c>
      <c r="BF155" s="35" t="s">
        <v>51</v>
      </c>
      <c r="BG155" s="1023"/>
      <c r="BH155" s="1023"/>
      <c r="BI155" s="1027"/>
      <c r="BJ155" s="7"/>
      <c r="BK155" s="36"/>
      <c r="BL155" s="36"/>
      <c r="BM155" s="36"/>
      <c r="BN155" s="36"/>
      <c r="BO155" s="36"/>
      <c r="BP155" s="36"/>
      <c r="BQ155" s="36"/>
      <c r="BR155" s="36"/>
      <c r="BS155" s="36"/>
      <c r="BT155" s="36"/>
      <c r="BU155" s="36"/>
      <c r="BV155" s="36"/>
      <c r="BW155" s="36"/>
      <c r="BX155" s="36"/>
      <c r="BY155" s="36"/>
      <c r="BZ155" s="36"/>
      <c r="CA155" s="36"/>
      <c r="CB155" s="36"/>
    </row>
    <row r="156" spans="1:98" s="7" customFormat="1" ht="21" customHeight="1" thickBot="1" x14ac:dyDescent="0.25">
      <c r="A156" s="58"/>
      <c r="B156" s="341" t="s">
        <v>476</v>
      </c>
      <c r="C156" s="38" t="s">
        <v>65</v>
      </c>
      <c r="D156" s="373">
        <v>1</v>
      </c>
      <c r="E156" s="374"/>
      <c r="F156" s="375">
        <v>1</v>
      </c>
      <c r="G156" s="39"/>
      <c r="H156" s="39"/>
      <c r="I156" s="39"/>
      <c r="J156" s="39"/>
      <c r="K156" s="39"/>
      <c r="L156" s="39"/>
      <c r="M156" s="39"/>
      <c r="N156" s="39"/>
      <c r="O156" s="39"/>
      <c r="P156" s="39"/>
      <c r="Q156" s="40">
        <f>SUM(E156:P156)</f>
        <v>1</v>
      </c>
      <c r="R156" s="327" t="s">
        <v>53</v>
      </c>
      <c r="S156" s="340">
        <v>50000000</v>
      </c>
      <c r="T156" s="109"/>
      <c r="U156" s="340">
        <f>SUM(50000000-AU156)</f>
        <v>47107487</v>
      </c>
      <c r="V156" s="42"/>
      <c r="W156" s="42"/>
      <c r="X156" s="42"/>
      <c r="Y156" s="42"/>
      <c r="Z156" s="42"/>
      <c r="AA156" s="42"/>
      <c r="AB156" s="42"/>
      <c r="AC156" s="42"/>
      <c r="AD156" s="42"/>
      <c r="AE156" s="42"/>
      <c r="AF156" s="94">
        <f t="shared" ref="AF156" si="431">SUM(Q156*S156)</f>
        <v>50000000</v>
      </c>
      <c r="AG156" s="95">
        <f>T156*E156</f>
        <v>0</v>
      </c>
      <c r="AH156" s="95">
        <f>U156*F156</f>
        <v>47107487</v>
      </c>
      <c r="AI156" s="95">
        <f>V156*G156</f>
        <v>0</v>
      </c>
      <c r="AJ156" s="95">
        <f t="shared" ref="AJ156:AR156" si="432">W156*H156</f>
        <v>0</v>
      </c>
      <c r="AK156" s="95">
        <f t="shared" si="432"/>
        <v>0</v>
      </c>
      <c r="AL156" s="95">
        <f t="shared" si="432"/>
        <v>0</v>
      </c>
      <c r="AM156" s="95">
        <f t="shared" si="432"/>
        <v>0</v>
      </c>
      <c r="AN156" s="95">
        <f t="shared" si="432"/>
        <v>0</v>
      </c>
      <c r="AO156" s="95">
        <f t="shared" si="432"/>
        <v>0</v>
      </c>
      <c r="AP156" s="95">
        <f t="shared" si="432"/>
        <v>0</v>
      </c>
      <c r="AQ156" s="95">
        <f t="shared" si="432"/>
        <v>0</v>
      </c>
      <c r="AR156" s="95">
        <f t="shared" si="432"/>
        <v>0</v>
      </c>
      <c r="AS156" s="96">
        <f>SUM(AG156:AR156)</f>
        <v>47107487</v>
      </c>
      <c r="AT156" s="95">
        <f>SUM(AG156*14%)</f>
        <v>0</v>
      </c>
      <c r="AU156" s="95">
        <v>2892513</v>
      </c>
      <c r="AV156" s="95">
        <f t="shared" ref="AV156:BE156" si="433">SUM(AI156*14%)</f>
        <v>0</v>
      </c>
      <c r="AW156" s="95">
        <f t="shared" si="433"/>
        <v>0</v>
      </c>
      <c r="AX156" s="95">
        <f t="shared" si="433"/>
        <v>0</v>
      </c>
      <c r="AY156" s="95">
        <f t="shared" si="433"/>
        <v>0</v>
      </c>
      <c r="AZ156" s="95">
        <f t="shared" si="433"/>
        <v>0</v>
      </c>
      <c r="BA156" s="95">
        <f t="shared" si="433"/>
        <v>0</v>
      </c>
      <c r="BB156" s="95">
        <f t="shared" si="433"/>
        <v>0</v>
      </c>
      <c r="BC156" s="95">
        <f t="shared" si="433"/>
        <v>0</v>
      </c>
      <c r="BD156" s="95">
        <f t="shared" si="433"/>
        <v>0</v>
      </c>
      <c r="BE156" s="95">
        <f t="shared" si="433"/>
        <v>0</v>
      </c>
      <c r="BF156" s="97">
        <f t="shared" ref="BF156" si="434">SUM(AT156:BE156)</f>
        <v>2892513</v>
      </c>
      <c r="BG156" s="98">
        <f>AF156-AS156-BF156</f>
        <v>0</v>
      </c>
      <c r="BH156" s="99">
        <f>S156*D156</f>
        <v>50000000</v>
      </c>
      <c r="BI156" s="100">
        <f t="shared" ref="BI156" si="435">BH156-AS156-BF156</f>
        <v>0</v>
      </c>
      <c r="BJ156" s="248">
        <f>SUM(Q156/D156)</f>
        <v>1</v>
      </c>
      <c r="BK156" s="262"/>
      <c r="BL156" s="52"/>
      <c r="BM156" s="52"/>
      <c r="BN156" s="52"/>
      <c r="BO156" s="52"/>
      <c r="BP156" s="61"/>
      <c r="BQ156" s="61"/>
      <c r="BR156" s="61"/>
      <c r="BS156" s="61"/>
      <c r="BT156" s="61"/>
      <c r="BU156" s="61"/>
      <c r="BV156" s="61"/>
      <c r="BW156" s="61"/>
      <c r="BX156" s="61"/>
      <c r="BY156" s="61"/>
      <c r="BZ156" s="61"/>
      <c r="CA156" s="61"/>
      <c r="CB156" s="61"/>
    </row>
    <row r="157" spans="1:98" s="54" customFormat="1" ht="21" customHeight="1" thickBot="1" x14ac:dyDescent="0.25">
      <c r="A157" s="62"/>
      <c r="B157" s="63" t="s">
        <v>15</v>
      </c>
      <c r="C157" s="63"/>
      <c r="D157" s="64"/>
      <c r="E157" s="65"/>
      <c r="F157" s="65"/>
      <c r="G157" s="65"/>
      <c r="H157" s="65"/>
      <c r="I157" s="65"/>
      <c r="J157" s="65"/>
      <c r="K157" s="65"/>
      <c r="L157" s="65"/>
      <c r="M157" s="65"/>
      <c r="N157" s="65"/>
      <c r="O157" s="65"/>
      <c r="P157" s="65"/>
      <c r="Q157" s="66"/>
      <c r="R157" s="102"/>
      <c r="S157" s="64"/>
      <c r="T157" s="67"/>
      <c r="U157" s="67"/>
      <c r="V157" s="67"/>
      <c r="W157" s="67"/>
      <c r="X157" s="67"/>
      <c r="Y157" s="67"/>
      <c r="Z157" s="67"/>
      <c r="AA157" s="67"/>
      <c r="AB157" s="67"/>
      <c r="AC157" s="67"/>
      <c r="AD157" s="67"/>
      <c r="AE157" s="67"/>
      <c r="AF157" s="103">
        <f t="shared" ref="AF157:BF157" si="436">SUM(AF156:AF156)</f>
        <v>50000000</v>
      </c>
      <c r="AG157" s="103">
        <f t="shared" si="436"/>
        <v>0</v>
      </c>
      <c r="AH157" s="103">
        <f t="shared" si="436"/>
        <v>47107487</v>
      </c>
      <c r="AI157" s="103">
        <f t="shared" si="436"/>
        <v>0</v>
      </c>
      <c r="AJ157" s="103">
        <f t="shared" ref="AJ157:AR157" si="437">SUM(AJ156:AJ156)</f>
        <v>0</v>
      </c>
      <c r="AK157" s="103">
        <f t="shared" si="437"/>
        <v>0</v>
      </c>
      <c r="AL157" s="103">
        <f t="shared" si="437"/>
        <v>0</v>
      </c>
      <c r="AM157" s="103">
        <f t="shared" si="437"/>
        <v>0</v>
      </c>
      <c r="AN157" s="103">
        <f t="shared" si="437"/>
        <v>0</v>
      </c>
      <c r="AO157" s="103">
        <f t="shared" si="437"/>
        <v>0</v>
      </c>
      <c r="AP157" s="103">
        <f t="shared" si="437"/>
        <v>0</v>
      </c>
      <c r="AQ157" s="103">
        <f t="shared" si="437"/>
        <v>0</v>
      </c>
      <c r="AR157" s="103">
        <f t="shared" si="437"/>
        <v>0</v>
      </c>
      <c r="AS157" s="103">
        <f t="shared" si="436"/>
        <v>47107487</v>
      </c>
      <c r="AT157" s="103">
        <f t="shared" si="436"/>
        <v>0</v>
      </c>
      <c r="AU157" s="103">
        <f t="shared" si="436"/>
        <v>2892513</v>
      </c>
      <c r="AV157" s="103">
        <f t="shared" ref="AV157:BE157" si="438">SUM(AV156:AV156)</f>
        <v>0</v>
      </c>
      <c r="AW157" s="103">
        <f t="shared" si="438"/>
        <v>0</v>
      </c>
      <c r="AX157" s="103">
        <f t="shared" si="438"/>
        <v>0</v>
      </c>
      <c r="AY157" s="103">
        <f t="shared" si="438"/>
        <v>0</v>
      </c>
      <c r="AZ157" s="103">
        <f t="shared" si="438"/>
        <v>0</v>
      </c>
      <c r="BA157" s="103">
        <f t="shared" si="438"/>
        <v>0</v>
      </c>
      <c r="BB157" s="103">
        <f t="shared" si="438"/>
        <v>0</v>
      </c>
      <c r="BC157" s="103">
        <f t="shared" si="438"/>
        <v>0</v>
      </c>
      <c r="BD157" s="103">
        <f t="shared" si="438"/>
        <v>0</v>
      </c>
      <c r="BE157" s="103">
        <f t="shared" si="438"/>
        <v>0</v>
      </c>
      <c r="BF157" s="103">
        <f t="shared" si="436"/>
        <v>2892513</v>
      </c>
      <c r="BG157" s="104">
        <f>AF157-AS157-BF157</f>
        <v>0</v>
      </c>
      <c r="BH157" s="103">
        <f>SUM(BH156:BH156)</f>
        <v>50000000</v>
      </c>
      <c r="BI157" s="103">
        <f>SUM(BI156:BI156)</f>
        <v>0</v>
      </c>
      <c r="BJ157" s="249">
        <f>SUM(BJ156)</f>
        <v>1</v>
      </c>
      <c r="BK157" s="259"/>
      <c r="BL157" s="69"/>
      <c r="BM157" s="69"/>
      <c r="BN157" s="69"/>
      <c r="BO157" s="69"/>
      <c r="BP157" s="69"/>
      <c r="BQ157" s="69"/>
      <c r="BR157" s="69"/>
      <c r="BS157" s="69"/>
      <c r="BT157" s="69"/>
      <c r="BU157" s="69"/>
      <c r="BV157" s="69"/>
      <c r="BW157" s="69"/>
      <c r="BX157" s="69"/>
      <c r="BY157" s="69"/>
      <c r="BZ157" s="69"/>
      <c r="CA157" s="69"/>
      <c r="CB157" s="69"/>
    </row>
    <row r="158" spans="1:98" s="29" customFormat="1" ht="21" customHeight="1" x14ac:dyDescent="0.2">
      <c r="A158" s="70"/>
      <c r="D158" s="70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AE158" s="57"/>
      <c r="AS158" s="71"/>
      <c r="BF158" s="72">
        <f>SUM(AS157+BF157)</f>
        <v>50000000</v>
      </c>
      <c r="BG158" s="73">
        <f>AF157-AS157-BF157</f>
        <v>0</v>
      </c>
      <c r="BH158" s="74">
        <f>SUM(BI157+AS157+BF157)</f>
        <v>50000000</v>
      </c>
      <c r="BI158" s="75">
        <f>SUM(BG157)</f>
        <v>0</v>
      </c>
      <c r="BJ158" s="250" t="s">
        <v>78</v>
      </c>
      <c r="BK158" s="260"/>
      <c r="BL158" s="33"/>
      <c r="BM158" s="33"/>
      <c r="BN158" s="33"/>
      <c r="BO158" s="33"/>
      <c r="BP158" s="33"/>
      <c r="BQ158" s="33"/>
      <c r="BR158" s="33"/>
      <c r="BS158" s="33"/>
      <c r="BT158" s="33"/>
      <c r="BU158" s="33"/>
      <c r="BV158" s="33"/>
      <c r="BW158" s="33"/>
      <c r="BX158" s="33"/>
      <c r="BY158" s="33"/>
      <c r="BZ158" s="33"/>
      <c r="CA158" s="33"/>
      <c r="CB158" s="33"/>
      <c r="CC158" s="33"/>
    </row>
    <row r="159" spans="1:98" s="29" customFormat="1" ht="21" customHeight="1" x14ac:dyDescent="0.2">
      <c r="A159" s="70"/>
      <c r="D159" s="70"/>
      <c r="E159" s="70"/>
      <c r="F159" s="70"/>
      <c r="G159" s="70"/>
      <c r="H159" s="70"/>
      <c r="I159" s="70"/>
      <c r="J159" s="70"/>
      <c r="K159" s="70"/>
      <c r="L159" s="70"/>
      <c r="M159" s="70"/>
      <c r="N159" s="70"/>
      <c r="O159" s="70"/>
      <c r="P159" s="70"/>
      <c r="Q159" s="70"/>
      <c r="R159" s="70"/>
      <c r="AE159" s="57"/>
      <c r="AS159" s="57"/>
      <c r="AT159" s="613">
        <f>SUM(AG157+AT157)</f>
        <v>0</v>
      </c>
      <c r="AU159" s="613">
        <f t="shared" ref="AU159" si="439">SUM(AH157+AU157)</f>
        <v>50000000</v>
      </c>
      <c r="AV159" s="613">
        <f t="shared" ref="AV159" si="440">SUM(AI157+AV157)</f>
        <v>0</v>
      </c>
      <c r="AW159" s="613">
        <f t="shared" ref="AW159" si="441">SUM(AJ157+AW157)</f>
        <v>0</v>
      </c>
      <c r="AX159" s="613">
        <f t="shared" ref="AX159" si="442">SUM(AK157+AX157)</f>
        <v>0</v>
      </c>
      <c r="AY159" s="613">
        <f t="shared" ref="AY159" si="443">SUM(AL157+AY157)</f>
        <v>0</v>
      </c>
      <c r="AZ159" s="613">
        <f t="shared" ref="AZ159" si="444">SUM(AM157+AZ157)</f>
        <v>0</v>
      </c>
      <c r="BA159" s="613">
        <f t="shared" ref="BA159" si="445">SUM(AN157+BA157)</f>
        <v>0</v>
      </c>
      <c r="BB159" s="613">
        <f t="shared" ref="BB159" si="446">SUM(AO157+BB157)</f>
        <v>0</v>
      </c>
      <c r="BC159" s="613">
        <f t="shared" ref="BC159" si="447">SUM(AP157+BC157)</f>
        <v>0</v>
      </c>
      <c r="BD159" s="613">
        <f t="shared" ref="BD159" si="448">SUM(AQ157+BD157)</f>
        <v>0</v>
      </c>
      <c r="BE159" s="613">
        <f t="shared" ref="BE159" si="449">SUM(AR157+BE157)</f>
        <v>0</v>
      </c>
      <c r="BF159" s="613">
        <f>SUM(AT159:BE159)</f>
        <v>50000000</v>
      </c>
      <c r="BG159" s="57"/>
      <c r="BH159" s="76"/>
      <c r="BI159" s="77">
        <f>SUM(BI157-BI158)</f>
        <v>0</v>
      </c>
      <c r="BJ159" s="250" t="s">
        <v>77</v>
      </c>
      <c r="BK159" s="260"/>
      <c r="BL159" s="33"/>
      <c r="BM159" s="33"/>
      <c r="BN159" s="33"/>
      <c r="BO159" s="33"/>
      <c r="BP159" s="33"/>
      <c r="BQ159" s="33"/>
      <c r="BR159" s="33"/>
      <c r="BS159" s="33"/>
      <c r="BT159" s="33"/>
      <c r="BU159" s="33"/>
      <c r="BV159" s="33"/>
      <c r="BW159" s="33"/>
      <c r="BX159" s="33"/>
      <c r="BY159" s="33"/>
      <c r="BZ159" s="33"/>
      <c r="CA159" s="33"/>
      <c r="CB159" s="33"/>
      <c r="CC159" s="33"/>
    </row>
    <row r="160" spans="1:98" s="29" customFormat="1" ht="21" customHeight="1" x14ac:dyDescent="0.2">
      <c r="A160" s="70"/>
      <c r="D160" s="70"/>
      <c r="E160" s="70"/>
      <c r="F160" s="70"/>
      <c r="G160" s="70"/>
      <c r="H160" s="70"/>
      <c r="I160" s="70"/>
      <c r="J160" s="70"/>
      <c r="K160" s="70"/>
      <c r="L160" s="70"/>
      <c r="M160" s="70"/>
      <c r="N160" s="70"/>
      <c r="O160" s="70"/>
      <c r="P160" s="70"/>
      <c r="Q160" s="70"/>
      <c r="R160" s="70"/>
      <c r="AE160" s="57"/>
      <c r="AS160" s="57"/>
      <c r="BF160" s="57"/>
      <c r="BG160" s="57"/>
      <c r="BH160" s="76"/>
      <c r="BI160" s="77"/>
      <c r="BJ160" s="250"/>
      <c r="BK160" s="260"/>
      <c r="BL160" s="33"/>
      <c r="BM160" s="33"/>
      <c r="BN160" s="33"/>
      <c r="BO160" s="33"/>
      <c r="BP160" s="33"/>
      <c r="BQ160" s="33"/>
      <c r="BR160" s="33"/>
      <c r="BS160" s="33"/>
      <c r="BT160" s="33"/>
      <c r="BU160" s="33"/>
      <c r="BV160" s="33"/>
      <c r="BW160" s="33"/>
      <c r="BX160" s="33"/>
      <c r="BY160" s="33"/>
      <c r="BZ160" s="33"/>
      <c r="CA160" s="33"/>
      <c r="CB160" s="33"/>
      <c r="CC160" s="33"/>
    </row>
    <row r="161" spans="1:80" s="6" customFormat="1" ht="21" customHeight="1" x14ac:dyDescent="0.2">
      <c r="A161" s="78"/>
      <c r="C161" s="78"/>
      <c r="E161" s="89"/>
      <c r="F161" s="89"/>
      <c r="G161" s="89"/>
      <c r="H161" s="89"/>
      <c r="I161" s="89"/>
      <c r="J161" s="89"/>
      <c r="K161" s="89"/>
      <c r="L161" s="89"/>
      <c r="M161" s="89"/>
      <c r="N161" s="89"/>
      <c r="O161" s="89"/>
      <c r="P161" s="89"/>
      <c r="Q161" s="89"/>
      <c r="R161" s="8"/>
      <c r="T161" s="90"/>
      <c r="U161" s="90"/>
      <c r="V161" s="90"/>
      <c r="W161" s="90"/>
      <c r="X161" s="90"/>
      <c r="Y161" s="90"/>
      <c r="Z161" s="90"/>
      <c r="AA161" s="90"/>
      <c r="AB161" s="90"/>
      <c r="AC161" s="90"/>
      <c r="AD161" s="90"/>
      <c r="AE161" s="90"/>
      <c r="AF161" s="82"/>
      <c r="AG161" s="71"/>
      <c r="AH161" s="71"/>
      <c r="AI161" s="71"/>
      <c r="AJ161" s="71"/>
      <c r="AK161" s="71"/>
      <c r="AL161" s="71"/>
      <c r="AM161" s="71"/>
      <c r="AN161" s="71"/>
      <c r="AO161" s="71"/>
      <c r="AP161" s="71"/>
      <c r="AQ161" s="71"/>
      <c r="AR161" s="71"/>
      <c r="AS161" s="71"/>
      <c r="AT161" s="71"/>
      <c r="AU161" s="71"/>
      <c r="AV161" s="71"/>
      <c r="AW161" s="71"/>
      <c r="AX161" s="71"/>
      <c r="AY161" s="71"/>
      <c r="AZ161" s="71"/>
      <c r="BA161" s="71"/>
      <c r="BB161" s="71"/>
      <c r="BC161" s="71"/>
      <c r="BD161" s="71"/>
      <c r="BE161" s="71"/>
      <c r="BF161" s="71"/>
      <c r="BG161" s="71"/>
      <c r="BH161" s="71"/>
      <c r="BI161" s="71"/>
      <c r="BJ161" s="78"/>
      <c r="BK161" s="256"/>
      <c r="BL161" s="36"/>
      <c r="BM161" s="36"/>
      <c r="BN161" s="36"/>
      <c r="BO161" s="36"/>
      <c r="BP161" s="36"/>
      <c r="BQ161" s="36"/>
      <c r="BR161" s="36"/>
      <c r="BS161" s="36"/>
      <c r="BT161" s="36"/>
      <c r="BU161" s="36"/>
      <c r="BV161" s="36"/>
      <c r="BW161" s="36"/>
      <c r="BX161" s="36"/>
      <c r="BY161" s="36"/>
      <c r="BZ161" s="36"/>
      <c r="CA161" s="36"/>
      <c r="CB161" s="36"/>
    </row>
    <row r="162" spans="1:80" s="6" customFormat="1" ht="21" customHeight="1" x14ac:dyDescent="0.2">
      <c r="A162" s="78"/>
      <c r="C162" s="78"/>
      <c r="E162" s="8"/>
      <c r="F162" s="8"/>
      <c r="G162" s="8"/>
      <c r="H162" s="8"/>
      <c r="I162" s="8"/>
      <c r="J162" s="8"/>
      <c r="K162" s="8"/>
      <c r="L162" s="8"/>
      <c r="M162" s="8"/>
      <c r="N162" s="8"/>
      <c r="O162" s="8"/>
      <c r="P162" s="8"/>
      <c r="Q162" s="70"/>
      <c r="R162" s="8"/>
      <c r="AE162" s="86"/>
      <c r="AF162" s="82"/>
      <c r="AS162" s="88"/>
      <c r="BF162" s="88"/>
      <c r="BG162" s="88"/>
      <c r="BH162" s="285"/>
      <c r="BI162" s="285"/>
      <c r="BJ162" s="78"/>
      <c r="BK162" s="256"/>
      <c r="BL162" s="36"/>
      <c r="BM162" s="36"/>
      <c r="BN162" s="36"/>
      <c r="BO162" s="36"/>
      <c r="BP162" s="36"/>
      <c r="BQ162" s="36"/>
      <c r="BR162" s="36"/>
      <c r="BS162" s="36"/>
      <c r="BT162" s="36"/>
      <c r="BU162" s="36"/>
      <c r="BV162" s="36"/>
      <c r="BW162" s="36"/>
      <c r="BX162" s="36"/>
      <c r="BY162" s="36"/>
      <c r="BZ162" s="36"/>
      <c r="CA162" s="36"/>
      <c r="CB162" s="36"/>
    </row>
    <row r="163" spans="1:80" s="6" customFormat="1" ht="15.75" x14ac:dyDescent="0.2">
      <c r="A163" s="78"/>
      <c r="C163" s="78"/>
      <c r="E163" s="8"/>
      <c r="F163" s="8"/>
      <c r="G163" s="8"/>
      <c r="H163" s="8"/>
      <c r="I163" s="8"/>
      <c r="J163" s="8"/>
      <c r="K163" s="8"/>
      <c r="L163" s="8"/>
      <c r="M163" s="8"/>
      <c r="N163" s="8"/>
      <c r="O163" s="8"/>
      <c r="P163" s="8"/>
      <c r="Q163" s="70"/>
      <c r="R163" s="8"/>
      <c r="AE163" s="86"/>
      <c r="AF163" s="82"/>
      <c r="AS163" s="88"/>
      <c r="BF163" s="88"/>
      <c r="BG163" s="88"/>
      <c r="BH163" s="285"/>
      <c r="BI163" s="285"/>
      <c r="BJ163" s="78"/>
      <c r="BK163" s="25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</row>
    <row r="164" spans="1:80" s="6" customFormat="1" ht="15.75" x14ac:dyDescent="0.2">
      <c r="A164" s="78"/>
      <c r="C164" s="78"/>
      <c r="E164" s="8"/>
      <c r="F164" s="8"/>
      <c r="G164" s="8"/>
      <c r="H164" s="8"/>
      <c r="I164" s="8"/>
      <c r="J164" s="8"/>
      <c r="K164" s="8"/>
      <c r="L164" s="8"/>
      <c r="M164" s="8"/>
      <c r="N164" s="8"/>
      <c r="O164" s="8"/>
      <c r="P164" s="8"/>
      <c r="Q164" s="70"/>
      <c r="R164" s="8"/>
      <c r="AE164" s="86"/>
      <c r="AF164" s="82"/>
      <c r="AS164" s="88"/>
      <c r="BF164" s="88"/>
      <c r="BG164" s="88"/>
      <c r="BH164" s="285"/>
      <c r="BI164" s="285"/>
      <c r="BJ164" s="78"/>
      <c r="BK164" s="256"/>
      <c r="BL164" s="36"/>
      <c r="BM164" s="36"/>
      <c r="BN164" s="36"/>
      <c r="BO164" s="36"/>
      <c r="BP164" s="36"/>
      <c r="BQ164" s="36"/>
      <c r="BR164" s="36"/>
      <c r="BS164" s="36"/>
      <c r="BT164" s="36"/>
      <c r="BU164" s="36"/>
      <c r="BV164" s="36"/>
      <c r="BW164" s="36"/>
      <c r="BX164" s="36"/>
      <c r="BY164" s="36"/>
      <c r="BZ164" s="36"/>
      <c r="CA164" s="36"/>
      <c r="CB164" s="36"/>
    </row>
    <row r="165" spans="1:80" s="6" customFormat="1" ht="15.75" x14ac:dyDescent="0.2">
      <c r="A165" s="78"/>
      <c r="C165" s="78"/>
      <c r="E165" s="8"/>
      <c r="F165" s="8"/>
      <c r="G165" s="8"/>
      <c r="H165" s="8"/>
      <c r="I165" s="8"/>
      <c r="J165" s="8"/>
      <c r="K165" s="8"/>
      <c r="L165" s="8"/>
      <c r="M165" s="8"/>
      <c r="N165" s="8"/>
      <c r="O165" s="8"/>
      <c r="P165" s="8"/>
      <c r="Q165" s="70"/>
      <c r="R165" s="8"/>
      <c r="AE165" s="86"/>
      <c r="AF165" s="82"/>
      <c r="AS165" s="88"/>
      <c r="BF165" s="88"/>
      <c r="BG165" s="88"/>
      <c r="BH165" s="285"/>
      <c r="BI165" s="285"/>
      <c r="BJ165" s="78"/>
      <c r="BK165" s="256"/>
      <c r="BL165" s="36"/>
      <c r="BM165" s="36"/>
      <c r="BN165" s="36"/>
      <c r="BO165" s="36"/>
      <c r="BP165" s="36"/>
      <c r="BQ165" s="36"/>
      <c r="BR165" s="36"/>
      <c r="BS165" s="36"/>
      <c r="BT165" s="36"/>
      <c r="BU165" s="36"/>
      <c r="BV165" s="36"/>
      <c r="BW165" s="36"/>
      <c r="BX165" s="36"/>
      <c r="BY165" s="36"/>
      <c r="BZ165" s="36"/>
      <c r="CA165" s="36"/>
      <c r="CB165" s="36"/>
    </row>
    <row r="166" spans="1:80" s="6" customFormat="1" ht="15.75" x14ac:dyDescent="0.2">
      <c r="A166" s="78"/>
      <c r="C166" s="78"/>
      <c r="E166" s="8"/>
      <c r="F166" s="8"/>
      <c r="G166" s="8"/>
      <c r="H166" s="8"/>
      <c r="I166" s="8"/>
      <c r="J166" s="8"/>
      <c r="K166" s="8"/>
      <c r="L166" s="8"/>
      <c r="M166" s="8"/>
      <c r="N166" s="8"/>
      <c r="O166" s="8"/>
      <c r="P166" s="8"/>
      <c r="Q166" s="70"/>
      <c r="R166" s="8"/>
      <c r="AE166" s="86"/>
      <c r="AF166" s="82"/>
      <c r="AS166" s="88"/>
      <c r="BF166" s="88"/>
      <c r="BG166" s="88"/>
      <c r="BH166" s="285"/>
      <c r="BI166" s="285"/>
      <c r="BJ166" s="78"/>
      <c r="BK166" s="256"/>
      <c r="BL166" s="36"/>
      <c r="BM166" s="36"/>
      <c r="BN166" s="36"/>
      <c r="BO166" s="36"/>
      <c r="BP166" s="36"/>
      <c r="BQ166" s="36"/>
      <c r="BR166" s="36"/>
      <c r="BS166" s="36"/>
      <c r="BT166" s="36"/>
      <c r="BU166" s="36"/>
      <c r="BV166" s="36"/>
      <c r="BW166" s="36"/>
      <c r="BX166" s="36"/>
      <c r="BY166" s="36"/>
      <c r="BZ166" s="36"/>
      <c r="CA166" s="36"/>
      <c r="CB166" s="36"/>
    </row>
    <row r="167" spans="1:80" s="6" customFormat="1" ht="15.75" x14ac:dyDescent="0.2">
      <c r="A167" s="78"/>
      <c r="C167" s="78"/>
      <c r="E167" s="8"/>
      <c r="F167" s="8"/>
      <c r="G167" s="8"/>
      <c r="H167" s="8"/>
      <c r="I167" s="8"/>
      <c r="J167" s="8"/>
      <c r="K167" s="8"/>
      <c r="L167" s="8"/>
      <c r="M167" s="8"/>
      <c r="N167" s="8"/>
      <c r="O167" s="8"/>
      <c r="P167" s="8"/>
      <c r="Q167" s="70"/>
      <c r="R167" s="8"/>
      <c r="AE167" s="86"/>
      <c r="AF167" s="82"/>
      <c r="AS167" s="88"/>
      <c r="BF167" s="88"/>
      <c r="BG167" s="88"/>
      <c r="BH167" s="285"/>
      <c r="BI167" s="285"/>
      <c r="BJ167" s="78"/>
      <c r="BK167" s="256"/>
      <c r="BL167" s="36"/>
      <c r="BM167" s="36"/>
      <c r="BN167" s="36"/>
      <c r="BO167" s="36"/>
      <c r="BP167" s="36"/>
      <c r="BQ167" s="36"/>
      <c r="BR167" s="36"/>
      <c r="BS167" s="36"/>
      <c r="BT167" s="36"/>
      <c r="BU167" s="36"/>
      <c r="BV167" s="36"/>
      <c r="BW167" s="36"/>
      <c r="BX167" s="36"/>
      <c r="BY167" s="36"/>
      <c r="BZ167" s="36"/>
      <c r="CA167" s="36"/>
      <c r="CB167" s="36"/>
    </row>
    <row r="168" spans="1:80" s="6" customFormat="1" ht="15.75" x14ac:dyDescent="0.2">
      <c r="A168" s="78"/>
      <c r="C168" s="78"/>
      <c r="E168" s="8"/>
      <c r="F168" s="8"/>
      <c r="G168" s="8"/>
      <c r="H168" s="8"/>
      <c r="I168" s="8"/>
      <c r="J168" s="8"/>
      <c r="K168" s="8"/>
      <c r="L168" s="8"/>
      <c r="M168" s="8"/>
      <c r="N168" s="8"/>
      <c r="O168" s="8"/>
      <c r="P168" s="8"/>
      <c r="Q168" s="70"/>
      <c r="R168" s="8"/>
      <c r="AE168" s="86"/>
      <c r="AF168" s="82"/>
      <c r="AS168" s="88"/>
      <c r="BF168" s="88"/>
      <c r="BG168" s="88"/>
      <c r="BH168" s="285"/>
      <c r="BI168" s="285"/>
      <c r="BJ168" s="78"/>
      <c r="BK168" s="256"/>
      <c r="BL168" s="36"/>
      <c r="BM168" s="36"/>
      <c r="BN168" s="36"/>
      <c r="BO168" s="36"/>
      <c r="BP168" s="36"/>
      <c r="BQ168" s="36"/>
      <c r="BR168" s="36"/>
      <c r="BS168" s="36"/>
      <c r="BT168" s="36"/>
      <c r="BU168" s="36"/>
      <c r="BV168" s="36"/>
      <c r="BW168" s="36"/>
      <c r="BX168" s="36"/>
      <c r="BY168" s="36"/>
      <c r="BZ168" s="36"/>
      <c r="CA168" s="36"/>
      <c r="CB168" s="36"/>
    </row>
    <row r="169" spans="1:80" s="6" customFormat="1" ht="15.75" x14ac:dyDescent="0.2">
      <c r="A169" s="78"/>
      <c r="C169" s="78"/>
      <c r="E169" s="8"/>
      <c r="F169" s="8"/>
      <c r="G169" s="8"/>
      <c r="H169" s="8"/>
      <c r="I169" s="8"/>
      <c r="J169" s="8"/>
      <c r="K169" s="8"/>
      <c r="L169" s="8"/>
      <c r="M169" s="8"/>
      <c r="N169" s="8"/>
      <c r="O169" s="8"/>
      <c r="P169" s="8"/>
      <c r="Q169" s="70"/>
      <c r="R169" s="8"/>
      <c r="AE169" s="86"/>
      <c r="AF169" s="82"/>
      <c r="AS169" s="88"/>
      <c r="BF169" s="88"/>
      <c r="BG169" s="88"/>
      <c r="BH169" s="285"/>
      <c r="BI169" s="285"/>
      <c r="BJ169" s="78"/>
      <c r="BK169" s="256"/>
      <c r="BL169" s="36"/>
      <c r="BM169" s="36"/>
      <c r="BN169" s="36"/>
      <c r="BO169" s="36"/>
      <c r="BP169" s="36"/>
      <c r="BQ169" s="36"/>
      <c r="BR169" s="36"/>
      <c r="BS169" s="36"/>
      <c r="BT169" s="36"/>
      <c r="BU169" s="36"/>
      <c r="BV169" s="36"/>
      <c r="BW169" s="36"/>
      <c r="BX169" s="36"/>
      <c r="BY169" s="36"/>
      <c r="BZ169" s="36"/>
      <c r="CA169" s="36"/>
      <c r="CB169" s="36"/>
    </row>
    <row r="170" spans="1:80" s="6" customFormat="1" ht="15.75" x14ac:dyDescent="0.2">
      <c r="A170" s="78"/>
      <c r="C170" s="78"/>
      <c r="E170" s="8"/>
      <c r="F170" s="8"/>
      <c r="G170" s="8"/>
      <c r="H170" s="8"/>
      <c r="I170" s="8"/>
      <c r="J170" s="8"/>
      <c r="K170" s="8"/>
      <c r="L170" s="8"/>
      <c r="M170" s="8"/>
      <c r="N170" s="8"/>
      <c r="O170" s="8"/>
      <c r="P170" s="8"/>
      <c r="Q170" s="70"/>
      <c r="R170" s="8"/>
      <c r="AE170" s="86"/>
      <c r="AF170" s="82"/>
      <c r="AS170" s="88"/>
      <c r="BF170" s="88"/>
      <c r="BG170" s="88"/>
      <c r="BH170" s="285"/>
      <c r="BI170" s="285"/>
      <c r="BJ170" s="78"/>
      <c r="BK170" s="256"/>
      <c r="BL170" s="36"/>
      <c r="BM170" s="36"/>
      <c r="BN170" s="36"/>
      <c r="BO170" s="36"/>
      <c r="BP170" s="36"/>
      <c r="BQ170" s="36"/>
      <c r="BR170" s="36"/>
      <c r="BS170" s="36"/>
      <c r="BT170" s="36"/>
      <c r="BU170" s="36"/>
      <c r="BV170" s="36"/>
      <c r="BW170" s="36"/>
      <c r="BX170" s="36"/>
      <c r="BY170" s="36"/>
      <c r="BZ170" s="36"/>
      <c r="CA170" s="36"/>
      <c r="CB170" s="36"/>
    </row>
    <row r="171" spans="1:80" s="6" customFormat="1" ht="15.75" x14ac:dyDescent="0.2">
      <c r="A171" s="78"/>
      <c r="C171" s="78"/>
      <c r="E171" s="8"/>
      <c r="F171" s="8"/>
      <c r="G171" s="8"/>
      <c r="H171" s="8"/>
      <c r="I171" s="8"/>
      <c r="J171" s="8"/>
      <c r="K171" s="8"/>
      <c r="L171" s="8"/>
      <c r="M171" s="8"/>
      <c r="N171" s="8"/>
      <c r="O171" s="8"/>
      <c r="P171" s="8"/>
      <c r="Q171" s="70"/>
      <c r="R171" s="8"/>
      <c r="AE171" s="86"/>
      <c r="AF171" s="82"/>
      <c r="AS171" s="88"/>
      <c r="BF171" s="88"/>
      <c r="BG171" s="88"/>
      <c r="BH171" s="285"/>
      <c r="BI171" s="285"/>
      <c r="BJ171" s="78"/>
      <c r="BK171" s="256"/>
      <c r="BL171" s="36"/>
      <c r="BM171" s="36"/>
      <c r="BN171" s="36"/>
      <c r="BO171" s="36"/>
      <c r="BP171" s="36"/>
      <c r="BQ171" s="36"/>
      <c r="BR171" s="36"/>
      <c r="BS171" s="36"/>
      <c r="BT171" s="36"/>
      <c r="BU171" s="36"/>
      <c r="BV171" s="36"/>
      <c r="BW171" s="36"/>
      <c r="BX171" s="36"/>
      <c r="BY171" s="36"/>
      <c r="BZ171" s="36"/>
      <c r="CA171" s="36"/>
      <c r="CB171" s="36"/>
    </row>
    <row r="172" spans="1:80" s="6" customFormat="1" ht="15.75" x14ac:dyDescent="0.2">
      <c r="A172" s="78"/>
      <c r="C172" s="78"/>
      <c r="E172" s="8"/>
      <c r="F172" s="8"/>
      <c r="G172" s="8"/>
      <c r="H172" s="8"/>
      <c r="I172" s="8"/>
      <c r="J172" s="8"/>
      <c r="K172" s="8"/>
      <c r="L172" s="8"/>
      <c r="M172" s="8"/>
      <c r="N172" s="8"/>
      <c r="O172" s="8"/>
      <c r="P172" s="8"/>
      <c r="Q172" s="70"/>
      <c r="R172" s="8"/>
      <c r="AE172" s="86"/>
      <c r="AF172" s="82"/>
      <c r="AS172" s="88"/>
      <c r="BF172" s="88"/>
      <c r="BG172" s="88"/>
      <c r="BH172" s="285"/>
      <c r="BI172" s="285"/>
      <c r="BJ172" s="78"/>
      <c r="BK172" s="256"/>
      <c r="BL172" s="36"/>
      <c r="BM172" s="36"/>
      <c r="BN172" s="36"/>
      <c r="BO172" s="36"/>
      <c r="BP172" s="36"/>
      <c r="BQ172" s="36"/>
      <c r="BR172" s="36"/>
      <c r="BS172" s="36"/>
      <c r="BT172" s="36"/>
      <c r="BU172" s="36"/>
      <c r="BV172" s="36"/>
      <c r="BW172" s="36"/>
      <c r="BX172" s="36"/>
      <c r="BY172" s="36"/>
      <c r="BZ172" s="36"/>
      <c r="CA172" s="36"/>
      <c r="CB172" s="36"/>
    </row>
    <row r="173" spans="1:80" s="6" customFormat="1" ht="15.75" x14ac:dyDescent="0.2">
      <c r="A173" s="78"/>
      <c r="C173" s="78"/>
      <c r="E173" s="8"/>
      <c r="F173" s="8"/>
      <c r="G173" s="8"/>
      <c r="H173" s="8"/>
      <c r="I173" s="8"/>
      <c r="J173" s="8"/>
      <c r="K173" s="8"/>
      <c r="L173" s="8"/>
      <c r="M173" s="8"/>
      <c r="N173" s="8"/>
      <c r="O173" s="8"/>
      <c r="P173" s="8"/>
      <c r="Q173" s="70"/>
      <c r="R173" s="8"/>
      <c r="AE173" s="86"/>
      <c r="AF173" s="82"/>
      <c r="AS173" s="88"/>
      <c r="BF173" s="88"/>
      <c r="BG173" s="88"/>
      <c r="BH173" s="285"/>
      <c r="BI173" s="285"/>
      <c r="BJ173" s="78"/>
      <c r="BK173" s="256"/>
      <c r="BL173" s="36"/>
      <c r="BM173" s="36"/>
      <c r="BN173" s="36"/>
      <c r="BO173" s="36"/>
      <c r="BP173" s="36"/>
      <c r="BQ173" s="36"/>
      <c r="BR173" s="36"/>
      <c r="BS173" s="36"/>
      <c r="BT173" s="36"/>
      <c r="BU173" s="36"/>
      <c r="BV173" s="36"/>
      <c r="BW173" s="36"/>
      <c r="BX173" s="36"/>
      <c r="BY173" s="36"/>
      <c r="BZ173" s="36"/>
      <c r="CA173" s="36"/>
      <c r="CB173" s="36"/>
    </row>
    <row r="174" spans="1:80" s="6" customFormat="1" ht="15.75" x14ac:dyDescent="0.2">
      <c r="A174" s="78"/>
      <c r="C174" s="78"/>
      <c r="E174" s="8"/>
      <c r="F174" s="8"/>
      <c r="G174" s="8"/>
      <c r="H174" s="8"/>
      <c r="I174" s="8"/>
      <c r="J174" s="8"/>
      <c r="K174" s="8"/>
      <c r="L174" s="8"/>
      <c r="M174" s="8"/>
      <c r="N174" s="8"/>
      <c r="O174" s="8"/>
      <c r="P174" s="8"/>
      <c r="Q174" s="70"/>
      <c r="R174" s="8"/>
      <c r="AE174" s="86"/>
      <c r="AF174" s="82"/>
      <c r="AS174" s="88"/>
      <c r="BF174" s="88"/>
      <c r="BG174" s="88"/>
      <c r="BH174" s="285"/>
      <c r="BI174" s="285"/>
      <c r="BJ174" s="78"/>
      <c r="BK174" s="25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</row>
    <row r="175" spans="1:80" s="6" customFormat="1" ht="15.75" x14ac:dyDescent="0.2">
      <c r="A175" s="78"/>
      <c r="C175" s="78"/>
      <c r="E175" s="8"/>
      <c r="F175" s="8"/>
      <c r="G175" s="8"/>
      <c r="H175" s="8"/>
      <c r="I175" s="8"/>
      <c r="J175" s="8"/>
      <c r="K175" s="8"/>
      <c r="L175" s="8"/>
      <c r="M175" s="8"/>
      <c r="N175" s="8"/>
      <c r="O175" s="8"/>
      <c r="P175" s="8"/>
      <c r="Q175" s="70"/>
      <c r="R175" s="8"/>
      <c r="AE175" s="86"/>
      <c r="AF175" s="82"/>
      <c r="AS175" s="88"/>
      <c r="BF175" s="88"/>
      <c r="BG175" s="88"/>
      <c r="BH175" s="285"/>
      <c r="BI175" s="285"/>
      <c r="BJ175" s="78"/>
      <c r="BK175" s="256"/>
      <c r="BL175" s="36"/>
      <c r="BM175" s="36"/>
      <c r="BN175" s="36"/>
      <c r="BO175" s="36"/>
      <c r="BP175" s="36"/>
      <c r="BQ175" s="36"/>
      <c r="BR175" s="36"/>
      <c r="BS175" s="36"/>
      <c r="BT175" s="36"/>
      <c r="BU175" s="36"/>
      <c r="BV175" s="36"/>
      <c r="BW175" s="36"/>
      <c r="BX175" s="36"/>
      <c r="BY175" s="36"/>
      <c r="BZ175" s="36"/>
      <c r="CA175" s="36"/>
      <c r="CB175" s="36"/>
    </row>
    <row r="176" spans="1:80" s="6" customFormat="1" ht="15.75" x14ac:dyDescent="0.2">
      <c r="A176" s="78"/>
      <c r="C176" s="78"/>
      <c r="E176" s="8"/>
      <c r="F176" s="8"/>
      <c r="G176" s="8"/>
      <c r="H176" s="8"/>
      <c r="I176" s="8"/>
      <c r="J176" s="8"/>
      <c r="K176" s="8"/>
      <c r="L176" s="8"/>
      <c r="M176" s="8"/>
      <c r="N176" s="8"/>
      <c r="O176" s="8"/>
      <c r="P176" s="8"/>
      <c r="Q176" s="70"/>
      <c r="R176" s="8"/>
      <c r="AE176" s="86"/>
      <c r="AF176" s="82"/>
      <c r="AS176" s="88"/>
      <c r="BF176" s="88"/>
      <c r="BG176" s="88"/>
      <c r="BH176" s="285"/>
      <c r="BI176" s="285"/>
      <c r="BJ176" s="78"/>
      <c r="BK176" s="256"/>
      <c r="BL176" s="36"/>
      <c r="BM176" s="36"/>
      <c r="BN176" s="36"/>
      <c r="BO176" s="36"/>
      <c r="BP176" s="36"/>
      <c r="BQ176" s="36"/>
      <c r="BR176" s="36"/>
      <c r="BS176" s="36"/>
      <c r="BT176" s="36"/>
      <c r="BU176" s="36"/>
      <c r="BV176" s="36"/>
      <c r="BW176" s="36"/>
      <c r="BX176" s="36"/>
      <c r="BY176" s="36"/>
      <c r="BZ176" s="36"/>
      <c r="CA176" s="36"/>
      <c r="CB176" s="36"/>
    </row>
    <row r="177" spans="1:80" s="6" customFormat="1" ht="15.75" x14ac:dyDescent="0.2">
      <c r="A177" s="78"/>
      <c r="C177" s="78"/>
      <c r="E177" s="8"/>
      <c r="F177" s="8"/>
      <c r="G177" s="8"/>
      <c r="H177" s="8"/>
      <c r="I177" s="8"/>
      <c r="J177" s="8"/>
      <c r="K177" s="8"/>
      <c r="L177" s="8"/>
      <c r="M177" s="8"/>
      <c r="N177" s="8"/>
      <c r="O177" s="8"/>
      <c r="P177" s="8"/>
      <c r="Q177" s="70"/>
      <c r="R177" s="8"/>
      <c r="AE177" s="86"/>
      <c r="AF177" s="82"/>
      <c r="AS177" s="88"/>
      <c r="BF177" s="88"/>
      <c r="BG177" s="88"/>
      <c r="BH177" s="285"/>
      <c r="BI177" s="285"/>
      <c r="BJ177" s="78"/>
      <c r="BK177" s="256"/>
      <c r="BL177" s="36"/>
      <c r="BM177" s="36"/>
      <c r="BN177" s="36"/>
      <c r="BO177" s="36"/>
      <c r="BP177" s="36"/>
      <c r="BQ177" s="36"/>
      <c r="BR177" s="36"/>
      <c r="BS177" s="36"/>
      <c r="BT177" s="36"/>
      <c r="BU177" s="36"/>
      <c r="BV177" s="36"/>
      <c r="BW177" s="36"/>
      <c r="BX177" s="36"/>
      <c r="BY177" s="36"/>
      <c r="BZ177" s="36"/>
      <c r="CA177" s="36"/>
      <c r="CB177" s="36"/>
    </row>
    <row r="178" spans="1:80" s="6" customFormat="1" ht="15.75" x14ac:dyDescent="0.2">
      <c r="A178" s="78"/>
      <c r="C178" s="78"/>
      <c r="E178" s="8"/>
      <c r="F178" s="8"/>
      <c r="G178" s="8"/>
      <c r="H178" s="8"/>
      <c r="I178" s="8"/>
      <c r="J178" s="8"/>
      <c r="K178" s="8"/>
      <c r="L178" s="8"/>
      <c r="M178" s="8"/>
      <c r="N178" s="8"/>
      <c r="O178" s="8"/>
      <c r="P178" s="8"/>
      <c r="Q178" s="70"/>
      <c r="R178" s="8"/>
      <c r="AE178" s="86"/>
      <c r="AF178" s="82"/>
      <c r="AS178" s="88"/>
      <c r="BF178" s="88"/>
      <c r="BG178" s="88"/>
      <c r="BH178" s="285"/>
      <c r="BI178" s="285"/>
      <c r="BJ178" s="78"/>
      <c r="BK178" s="256"/>
      <c r="BL178" s="36"/>
      <c r="BM178" s="36"/>
      <c r="BN178" s="36"/>
      <c r="BO178" s="36"/>
      <c r="BP178" s="36"/>
      <c r="BQ178" s="36"/>
      <c r="BR178" s="36"/>
      <c r="BS178" s="36"/>
      <c r="BT178" s="36"/>
      <c r="BU178" s="36"/>
      <c r="BV178" s="36"/>
      <c r="BW178" s="36"/>
      <c r="BX178" s="36"/>
      <c r="BY178" s="36"/>
      <c r="BZ178" s="36"/>
      <c r="CA178" s="36"/>
      <c r="CB178" s="36"/>
    </row>
    <row r="179" spans="1:80" s="6" customFormat="1" ht="15.75" x14ac:dyDescent="0.2">
      <c r="A179" s="78"/>
      <c r="C179" s="78"/>
      <c r="E179" s="8"/>
      <c r="F179" s="8"/>
      <c r="G179" s="8"/>
      <c r="H179" s="8"/>
      <c r="I179" s="8"/>
      <c r="J179" s="8"/>
      <c r="K179" s="8"/>
      <c r="L179" s="8"/>
      <c r="M179" s="8"/>
      <c r="N179" s="8"/>
      <c r="O179" s="8"/>
      <c r="P179" s="8"/>
      <c r="Q179" s="70"/>
      <c r="R179" s="8"/>
      <c r="AE179" s="86"/>
      <c r="AF179" s="82"/>
      <c r="AS179" s="88"/>
      <c r="BF179" s="88"/>
      <c r="BG179" s="88"/>
      <c r="BH179" s="285"/>
      <c r="BI179" s="285"/>
      <c r="BJ179" s="78"/>
      <c r="BK179" s="256"/>
      <c r="BL179" s="36"/>
      <c r="BM179" s="36"/>
      <c r="BN179" s="36"/>
      <c r="BO179" s="36"/>
      <c r="BP179" s="36"/>
      <c r="BQ179" s="36"/>
      <c r="BR179" s="36"/>
      <c r="BS179" s="36"/>
      <c r="BT179" s="36"/>
      <c r="BU179" s="36"/>
      <c r="BV179" s="36"/>
      <c r="BW179" s="36"/>
      <c r="BX179" s="36"/>
      <c r="BY179" s="36"/>
      <c r="BZ179" s="36"/>
      <c r="CA179" s="36"/>
      <c r="CB179" s="36"/>
    </row>
    <row r="180" spans="1:80" s="6" customFormat="1" ht="15.75" x14ac:dyDescent="0.2">
      <c r="A180" s="78"/>
      <c r="C180" s="78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70"/>
      <c r="R180" s="8"/>
      <c r="AE180" s="86"/>
      <c r="AF180" s="82"/>
      <c r="AS180" s="88"/>
      <c r="BF180" s="88"/>
      <c r="BG180" s="88"/>
      <c r="BH180" s="285"/>
      <c r="BI180" s="285"/>
      <c r="BJ180" s="78"/>
      <c r="BK180" s="25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</row>
    <row r="181" spans="1:80" s="6" customFormat="1" ht="15.75" x14ac:dyDescent="0.2">
      <c r="A181" s="78"/>
      <c r="C181" s="78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70"/>
      <c r="R181" s="8"/>
      <c r="AE181" s="86"/>
      <c r="AF181" s="82"/>
      <c r="AS181" s="88"/>
      <c r="BF181" s="88"/>
      <c r="BG181" s="88"/>
      <c r="BH181" s="285"/>
      <c r="BI181" s="285"/>
      <c r="BJ181" s="78"/>
      <c r="BK181" s="25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</row>
    <row r="182" spans="1:80" s="6" customFormat="1" ht="15.75" x14ac:dyDescent="0.2">
      <c r="A182" s="78"/>
      <c r="C182" s="78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70"/>
      <c r="R182" s="8"/>
      <c r="AE182" s="86"/>
      <c r="AF182" s="82"/>
      <c r="AS182" s="88"/>
      <c r="BF182" s="88"/>
      <c r="BG182" s="88"/>
      <c r="BH182" s="285"/>
      <c r="BI182" s="285"/>
      <c r="BJ182" s="78"/>
      <c r="BK182" s="25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</row>
    <row r="183" spans="1:80" s="6" customFormat="1" ht="15.75" x14ac:dyDescent="0.2">
      <c r="A183" s="78"/>
      <c r="C183" s="78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70"/>
      <c r="R183" s="8"/>
      <c r="AE183" s="86"/>
      <c r="AF183" s="82"/>
      <c r="AS183" s="88"/>
      <c r="BF183" s="88"/>
      <c r="BG183" s="88"/>
      <c r="BH183" s="285"/>
      <c r="BI183" s="285"/>
      <c r="BJ183" s="78"/>
      <c r="BK183" s="25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</row>
    <row r="184" spans="1:80" s="6" customFormat="1" ht="15.75" x14ac:dyDescent="0.2">
      <c r="A184" s="78"/>
      <c r="C184" s="78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70"/>
      <c r="R184" s="8"/>
      <c r="AE184" s="86"/>
      <c r="AF184" s="82"/>
      <c r="AS184" s="88"/>
      <c r="BF184" s="88"/>
      <c r="BG184" s="88"/>
      <c r="BH184" s="285"/>
      <c r="BI184" s="285"/>
      <c r="BJ184" s="78"/>
      <c r="BK184" s="25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</row>
    <row r="185" spans="1:80" s="6" customFormat="1" ht="15.75" x14ac:dyDescent="0.2">
      <c r="A185" s="78"/>
      <c r="C185" s="78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70"/>
      <c r="R185" s="8"/>
      <c r="AE185" s="86"/>
      <c r="AF185" s="82"/>
      <c r="AS185" s="88"/>
      <c r="BF185" s="88"/>
      <c r="BG185" s="88"/>
      <c r="BH185" s="285"/>
      <c r="BI185" s="285"/>
      <c r="BJ185" s="78"/>
      <c r="BK185" s="25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</row>
    <row r="186" spans="1:80" s="6" customFormat="1" ht="15.75" x14ac:dyDescent="0.2">
      <c r="A186" s="78"/>
      <c r="C186" s="78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70"/>
      <c r="R186" s="8"/>
      <c r="AE186" s="86"/>
      <c r="AF186" s="82"/>
      <c r="AS186" s="88"/>
      <c r="BF186" s="88"/>
      <c r="BG186" s="88"/>
      <c r="BH186" s="285"/>
      <c r="BI186" s="285"/>
      <c r="BJ186" s="78"/>
      <c r="BK186" s="25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</row>
    <row r="187" spans="1:80" s="6" customFormat="1" ht="15.75" x14ac:dyDescent="0.2">
      <c r="A187" s="78"/>
      <c r="C187" s="78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70"/>
      <c r="R187" s="8"/>
      <c r="AE187" s="86"/>
      <c r="AF187" s="82"/>
      <c r="AS187" s="88"/>
      <c r="BF187" s="88"/>
      <c r="BG187" s="88"/>
      <c r="BH187" s="285"/>
      <c r="BI187" s="285"/>
      <c r="BJ187" s="78"/>
      <c r="BK187" s="25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</row>
    <row r="188" spans="1:80" s="6" customFormat="1" ht="15.75" x14ac:dyDescent="0.2">
      <c r="A188" s="78"/>
      <c r="C188" s="78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70"/>
      <c r="R188" s="8"/>
      <c r="AE188" s="86"/>
      <c r="AF188" s="82"/>
      <c r="AS188" s="88"/>
      <c r="BF188" s="88"/>
      <c r="BG188" s="88"/>
      <c r="BH188" s="285"/>
      <c r="BI188" s="285"/>
      <c r="BJ188" s="78"/>
      <c r="BK188" s="25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</row>
    <row r="189" spans="1:80" s="6" customFormat="1" ht="15.75" x14ac:dyDescent="0.2">
      <c r="A189" s="78"/>
      <c r="C189" s="78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70"/>
      <c r="R189" s="8"/>
      <c r="AE189" s="86"/>
      <c r="AF189" s="82"/>
      <c r="AS189" s="88"/>
      <c r="BF189" s="88"/>
      <c r="BG189" s="88"/>
      <c r="BH189" s="285"/>
      <c r="BI189" s="285"/>
      <c r="BJ189" s="78"/>
      <c r="BK189" s="25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</row>
    <row r="190" spans="1:80" s="6" customFormat="1" ht="15.75" x14ac:dyDescent="0.2">
      <c r="A190" s="78"/>
      <c r="C190" s="78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70"/>
      <c r="R190" s="8"/>
      <c r="AE190" s="86"/>
      <c r="AF190" s="82"/>
      <c r="AS190" s="88"/>
      <c r="BF190" s="88"/>
      <c r="BG190" s="88"/>
      <c r="BH190" s="285"/>
      <c r="BI190" s="285"/>
      <c r="BJ190" s="78"/>
      <c r="BK190" s="25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</row>
    <row r="191" spans="1:80" s="6" customFormat="1" ht="15.75" x14ac:dyDescent="0.2">
      <c r="A191" s="78"/>
      <c r="C191" s="78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70"/>
      <c r="R191" s="8"/>
      <c r="AE191" s="86"/>
      <c r="AF191" s="82"/>
      <c r="AS191" s="88"/>
      <c r="BF191" s="88"/>
      <c r="BG191" s="88"/>
      <c r="BH191" s="285"/>
      <c r="BI191" s="285"/>
      <c r="BJ191" s="78"/>
      <c r="BK191" s="25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</row>
    <row r="192" spans="1:80" s="6" customFormat="1" ht="15.75" x14ac:dyDescent="0.2">
      <c r="A192" s="78"/>
      <c r="C192" s="78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70"/>
      <c r="R192" s="8"/>
      <c r="AE192" s="86"/>
      <c r="AF192" s="82"/>
      <c r="AS192" s="88"/>
      <c r="BF192" s="88"/>
      <c r="BG192" s="88"/>
      <c r="BH192" s="285"/>
      <c r="BI192" s="285"/>
      <c r="BJ192" s="78"/>
      <c r="BK192" s="25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</row>
    <row r="193" spans="1:80" s="6" customFormat="1" ht="15.75" x14ac:dyDescent="0.2">
      <c r="A193" s="78"/>
      <c r="C193" s="78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70"/>
      <c r="R193" s="8"/>
      <c r="AE193" s="86"/>
      <c r="AF193" s="82"/>
      <c r="AS193" s="88"/>
      <c r="BF193" s="88"/>
      <c r="BG193" s="88"/>
      <c r="BH193" s="285"/>
      <c r="BI193" s="285"/>
      <c r="BJ193" s="78"/>
      <c r="BK193" s="25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</row>
    <row r="194" spans="1:80" s="6" customFormat="1" ht="15.75" x14ac:dyDescent="0.2">
      <c r="A194" s="78"/>
      <c r="C194" s="78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70"/>
      <c r="R194" s="8"/>
      <c r="AE194" s="86"/>
      <c r="AF194" s="82"/>
      <c r="AS194" s="88"/>
      <c r="BF194" s="88"/>
      <c r="BG194" s="88"/>
      <c r="BH194" s="285"/>
      <c r="BI194" s="285"/>
      <c r="BJ194" s="78"/>
      <c r="BK194" s="25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</row>
    <row r="195" spans="1:80" s="6" customFormat="1" ht="15.75" x14ac:dyDescent="0.2">
      <c r="A195" s="78"/>
      <c r="C195" s="78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70"/>
      <c r="R195" s="8"/>
      <c r="AE195" s="86"/>
      <c r="AF195" s="82"/>
      <c r="AS195" s="88"/>
      <c r="BF195" s="88"/>
      <c r="BG195" s="88"/>
      <c r="BH195" s="285"/>
      <c r="BI195" s="285"/>
      <c r="BJ195" s="78"/>
      <c r="BK195" s="25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</row>
    <row r="196" spans="1:80" s="6" customFormat="1" ht="15.75" x14ac:dyDescent="0.2">
      <c r="A196" s="78"/>
      <c r="C196" s="78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70"/>
      <c r="R196" s="8"/>
      <c r="AE196" s="86"/>
      <c r="AF196" s="82"/>
      <c r="AS196" s="88"/>
      <c r="BF196" s="88"/>
      <c r="BG196" s="88"/>
      <c r="BH196" s="285"/>
      <c r="BI196" s="285"/>
      <c r="BJ196" s="78"/>
      <c r="BK196" s="25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</row>
    <row r="197" spans="1:80" s="6" customFormat="1" ht="15.75" x14ac:dyDescent="0.2">
      <c r="A197" s="78"/>
      <c r="C197" s="78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70"/>
      <c r="R197" s="8"/>
      <c r="AE197" s="86"/>
      <c r="AF197" s="82"/>
      <c r="AS197" s="88"/>
      <c r="BF197" s="88"/>
      <c r="BG197" s="88"/>
      <c r="BH197" s="285"/>
      <c r="BI197" s="285"/>
      <c r="BJ197" s="78"/>
      <c r="BK197" s="25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</row>
    <row r="198" spans="1:80" s="6" customFormat="1" ht="15.75" x14ac:dyDescent="0.2">
      <c r="A198" s="78"/>
      <c r="C198" s="78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70"/>
      <c r="R198" s="8"/>
      <c r="AE198" s="86"/>
      <c r="AF198" s="82"/>
      <c r="AS198" s="88"/>
      <c r="BF198" s="88"/>
      <c r="BG198" s="88"/>
      <c r="BH198" s="285"/>
      <c r="BI198" s="285"/>
      <c r="BJ198" s="78"/>
      <c r="BK198" s="25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</row>
    <row r="199" spans="1:80" s="6" customFormat="1" ht="15.75" x14ac:dyDescent="0.2">
      <c r="A199" s="78"/>
      <c r="C199" s="78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70"/>
      <c r="R199" s="8"/>
      <c r="AE199" s="86"/>
      <c r="AF199" s="82"/>
      <c r="AS199" s="88"/>
      <c r="BF199" s="88"/>
      <c r="BG199" s="88"/>
      <c r="BH199" s="285"/>
      <c r="BI199" s="285"/>
      <c r="BJ199" s="78"/>
      <c r="BK199" s="25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</row>
    <row r="200" spans="1:80" s="6" customFormat="1" ht="15.75" x14ac:dyDescent="0.2">
      <c r="A200" s="78"/>
      <c r="C200" s="78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70"/>
      <c r="R200" s="8"/>
      <c r="AE200" s="86"/>
      <c r="AF200" s="82"/>
      <c r="AS200" s="88"/>
      <c r="BF200" s="88"/>
      <c r="BG200" s="88"/>
      <c r="BH200" s="285"/>
      <c r="BI200" s="285"/>
      <c r="BJ200" s="78"/>
      <c r="BK200" s="25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</row>
    <row r="201" spans="1:80" s="6" customFormat="1" ht="15.75" x14ac:dyDescent="0.2">
      <c r="A201" s="78"/>
      <c r="C201" s="78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70"/>
      <c r="R201" s="8"/>
      <c r="AE201" s="86"/>
      <c r="AF201" s="82"/>
      <c r="AS201" s="88"/>
      <c r="BF201" s="88"/>
      <c r="BG201" s="88"/>
      <c r="BH201" s="285"/>
      <c r="BI201" s="285"/>
      <c r="BJ201" s="78"/>
      <c r="BK201" s="25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</row>
    <row r="202" spans="1:80" s="6" customFormat="1" ht="15.75" x14ac:dyDescent="0.2">
      <c r="A202" s="78"/>
      <c r="C202" s="78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70"/>
      <c r="R202" s="8"/>
      <c r="AE202" s="86"/>
      <c r="AF202" s="82"/>
      <c r="AS202" s="88"/>
      <c r="BF202" s="88"/>
      <c r="BG202" s="88"/>
      <c r="BH202" s="285"/>
      <c r="BI202" s="285"/>
      <c r="BJ202" s="78"/>
      <c r="BK202" s="25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</row>
    <row r="203" spans="1:80" s="6" customFormat="1" ht="15.75" x14ac:dyDescent="0.2">
      <c r="A203" s="78"/>
      <c r="C203" s="78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70"/>
      <c r="R203" s="8"/>
      <c r="AE203" s="86"/>
      <c r="AF203" s="82"/>
      <c r="AS203" s="88"/>
      <c r="BF203" s="88"/>
      <c r="BG203" s="88"/>
      <c r="BH203" s="285"/>
      <c r="BI203" s="285"/>
      <c r="BJ203" s="78"/>
      <c r="BK203" s="25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</row>
    <row r="204" spans="1:80" s="6" customFormat="1" ht="15.75" x14ac:dyDescent="0.2">
      <c r="A204" s="78"/>
      <c r="C204" s="78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70"/>
      <c r="R204" s="8"/>
      <c r="AE204" s="86"/>
      <c r="AF204" s="82"/>
      <c r="AS204" s="88"/>
      <c r="BF204" s="88"/>
      <c r="BG204" s="88"/>
      <c r="BH204" s="285"/>
      <c r="BI204" s="285"/>
      <c r="BJ204" s="78"/>
      <c r="BK204" s="25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</row>
    <row r="205" spans="1:80" s="6" customFormat="1" ht="15.75" x14ac:dyDescent="0.2">
      <c r="A205" s="78"/>
      <c r="C205" s="78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70"/>
      <c r="R205" s="8"/>
      <c r="AE205" s="86"/>
      <c r="AF205" s="82"/>
      <c r="AS205" s="88"/>
      <c r="BF205" s="88"/>
      <c r="BG205" s="88"/>
      <c r="BH205" s="285"/>
      <c r="BI205" s="285"/>
      <c r="BJ205" s="78"/>
      <c r="BK205" s="25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</row>
    <row r="206" spans="1:80" s="6" customFormat="1" ht="15.75" x14ac:dyDescent="0.2">
      <c r="A206" s="78"/>
      <c r="C206" s="78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70"/>
      <c r="R206" s="8"/>
      <c r="AE206" s="86"/>
      <c r="AF206" s="82"/>
      <c r="AS206" s="88"/>
      <c r="BF206" s="88"/>
      <c r="BG206" s="88"/>
      <c r="BH206" s="285"/>
      <c r="BI206" s="285"/>
      <c r="BJ206" s="78"/>
      <c r="BK206" s="25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</row>
    <row r="207" spans="1:80" s="6" customFormat="1" ht="15.75" x14ac:dyDescent="0.2">
      <c r="A207" s="78"/>
      <c r="C207" s="78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70"/>
      <c r="R207" s="8"/>
      <c r="AE207" s="86"/>
      <c r="AF207" s="82"/>
      <c r="AS207" s="88"/>
      <c r="BF207" s="88"/>
      <c r="BG207" s="88"/>
      <c r="BH207" s="285"/>
      <c r="BI207" s="285"/>
      <c r="BJ207" s="78"/>
      <c r="BK207" s="25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</row>
    <row r="208" spans="1:80" s="6" customFormat="1" ht="15.75" x14ac:dyDescent="0.2">
      <c r="A208" s="78"/>
      <c r="C208" s="78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70"/>
      <c r="R208" s="8"/>
      <c r="AE208" s="86"/>
      <c r="AF208" s="82"/>
      <c r="AS208" s="88"/>
      <c r="BF208" s="88"/>
      <c r="BG208" s="88"/>
      <c r="BH208" s="285"/>
      <c r="BI208" s="285"/>
      <c r="BJ208" s="78"/>
      <c r="BK208" s="25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</row>
    <row r="209" spans="1:80" s="6" customFormat="1" ht="15.75" x14ac:dyDescent="0.2">
      <c r="A209" s="78"/>
      <c r="C209" s="78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70"/>
      <c r="R209" s="8"/>
      <c r="AE209" s="86"/>
      <c r="AF209" s="82"/>
      <c r="AS209" s="88"/>
      <c r="BF209" s="88"/>
      <c r="BG209" s="88"/>
      <c r="BH209" s="285"/>
      <c r="BI209" s="285"/>
      <c r="BJ209" s="78"/>
      <c r="BK209" s="25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</row>
    <row r="210" spans="1:80" s="6" customFormat="1" ht="15.75" x14ac:dyDescent="0.2">
      <c r="A210" s="78"/>
      <c r="C210" s="78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70"/>
      <c r="R210" s="8"/>
      <c r="AE210" s="86"/>
      <c r="AF210" s="82"/>
      <c r="AS210" s="88"/>
      <c r="BF210" s="88"/>
      <c r="BG210" s="88"/>
      <c r="BH210" s="285"/>
      <c r="BI210" s="285"/>
      <c r="BJ210" s="78"/>
      <c r="BK210" s="25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</row>
    <row r="211" spans="1:80" s="6" customFormat="1" ht="15.75" x14ac:dyDescent="0.2">
      <c r="A211" s="78"/>
      <c r="C211" s="78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70"/>
      <c r="R211" s="8"/>
      <c r="AE211" s="86"/>
      <c r="AF211" s="82"/>
      <c r="AS211" s="88"/>
      <c r="BF211" s="88"/>
      <c r="BG211" s="88"/>
      <c r="BH211" s="285"/>
      <c r="BI211" s="285"/>
      <c r="BJ211" s="78"/>
      <c r="BK211" s="25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</row>
    <row r="212" spans="1:80" s="6" customFormat="1" ht="15.75" x14ac:dyDescent="0.2">
      <c r="A212" s="78"/>
      <c r="C212" s="78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70"/>
      <c r="R212" s="8"/>
      <c r="AE212" s="86"/>
      <c r="AF212" s="82"/>
      <c r="AS212" s="88"/>
      <c r="BF212" s="88"/>
      <c r="BG212" s="88"/>
      <c r="BH212" s="285"/>
      <c r="BI212" s="285"/>
      <c r="BJ212" s="78"/>
      <c r="BK212" s="25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</row>
    <row r="213" spans="1:80" s="6" customFormat="1" ht="15.75" x14ac:dyDescent="0.2">
      <c r="A213" s="78"/>
      <c r="C213" s="78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70"/>
      <c r="R213" s="8"/>
      <c r="AE213" s="86"/>
      <c r="AF213" s="82"/>
      <c r="AS213" s="88"/>
      <c r="BF213" s="88"/>
      <c r="BG213" s="88"/>
      <c r="BH213" s="285"/>
      <c r="BI213" s="285"/>
      <c r="BJ213" s="78"/>
      <c r="BK213" s="25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</row>
    <row r="214" spans="1:80" s="6" customFormat="1" ht="15.75" x14ac:dyDescent="0.2">
      <c r="A214" s="78"/>
      <c r="C214" s="78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70"/>
      <c r="R214" s="8"/>
      <c r="AE214" s="86"/>
      <c r="AF214" s="82"/>
      <c r="AS214" s="88"/>
      <c r="BF214" s="88"/>
      <c r="BG214" s="88"/>
      <c r="BH214" s="285"/>
      <c r="BI214" s="285"/>
      <c r="BJ214" s="78"/>
      <c r="BK214" s="25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</row>
    <row r="215" spans="1:80" s="6" customFormat="1" ht="15.75" x14ac:dyDescent="0.2">
      <c r="A215" s="78"/>
      <c r="C215" s="78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70"/>
      <c r="R215" s="8"/>
      <c r="AE215" s="86"/>
      <c r="AF215" s="82"/>
      <c r="AS215" s="88"/>
      <c r="BF215" s="88"/>
      <c r="BG215" s="88"/>
      <c r="BH215" s="285"/>
      <c r="BI215" s="285"/>
      <c r="BJ215" s="78"/>
      <c r="BK215" s="25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</row>
    <row r="216" spans="1:80" s="6" customFormat="1" ht="15.75" x14ac:dyDescent="0.2">
      <c r="A216" s="78"/>
      <c r="C216" s="78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70"/>
      <c r="R216" s="8"/>
      <c r="AE216" s="86"/>
      <c r="AF216" s="82"/>
      <c r="AS216" s="88"/>
      <c r="BF216" s="88"/>
      <c r="BG216" s="88"/>
      <c r="BH216" s="285"/>
      <c r="BI216" s="285"/>
      <c r="BJ216" s="78"/>
      <c r="BK216" s="25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</row>
    <row r="217" spans="1:80" s="6" customFormat="1" ht="15.75" x14ac:dyDescent="0.2">
      <c r="A217" s="78"/>
      <c r="C217" s="78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70"/>
      <c r="R217" s="8"/>
      <c r="AE217" s="86"/>
      <c r="AF217" s="82"/>
      <c r="AS217" s="88"/>
      <c r="BF217" s="88"/>
      <c r="BG217" s="88"/>
      <c r="BH217" s="285"/>
      <c r="BI217" s="285"/>
      <c r="BJ217" s="78"/>
      <c r="BK217" s="25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</row>
    <row r="218" spans="1:80" s="6" customFormat="1" ht="15.75" x14ac:dyDescent="0.2">
      <c r="A218" s="78"/>
      <c r="C218" s="78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70"/>
      <c r="R218" s="8"/>
      <c r="AE218" s="86"/>
      <c r="AF218" s="82"/>
      <c r="AS218" s="88"/>
      <c r="BF218" s="88"/>
      <c r="BG218" s="88"/>
      <c r="BH218" s="285"/>
      <c r="BI218" s="285"/>
      <c r="BJ218" s="78"/>
      <c r="BK218" s="25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</row>
    <row r="219" spans="1:80" s="6" customFormat="1" ht="15.75" x14ac:dyDescent="0.2">
      <c r="A219" s="78"/>
      <c r="C219" s="78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70"/>
      <c r="R219" s="8"/>
      <c r="AE219" s="86"/>
      <c r="AF219" s="82"/>
      <c r="AS219" s="88"/>
      <c r="BF219" s="88"/>
      <c r="BG219" s="88"/>
      <c r="BH219" s="285"/>
      <c r="BI219" s="285"/>
      <c r="BJ219" s="78"/>
      <c r="BK219" s="25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</row>
    <row r="220" spans="1:80" s="6" customFormat="1" ht="15.75" x14ac:dyDescent="0.2">
      <c r="A220" s="78"/>
      <c r="C220" s="78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70"/>
      <c r="R220" s="8"/>
      <c r="AE220" s="86"/>
      <c r="AF220" s="82"/>
      <c r="AS220" s="88"/>
      <c r="BF220" s="88"/>
      <c r="BG220" s="88"/>
      <c r="BH220" s="285"/>
      <c r="BI220" s="285"/>
      <c r="BJ220" s="78"/>
      <c r="BK220" s="25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</row>
    <row r="221" spans="1:80" s="6" customFormat="1" ht="15.75" x14ac:dyDescent="0.2">
      <c r="A221" s="78"/>
      <c r="C221" s="78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70"/>
      <c r="R221" s="8"/>
      <c r="AE221" s="86"/>
      <c r="AF221" s="82"/>
      <c r="AS221" s="88"/>
      <c r="BF221" s="88"/>
      <c r="BG221" s="88"/>
      <c r="BH221" s="285"/>
      <c r="BI221" s="285"/>
      <c r="BJ221" s="78"/>
      <c r="BK221" s="25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</row>
    <row r="222" spans="1:80" s="6" customFormat="1" ht="15.75" x14ac:dyDescent="0.2">
      <c r="A222" s="78"/>
      <c r="C222" s="78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70"/>
      <c r="R222" s="8"/>
      <c r="AE222" s="86"/>
      <c r="AF222" s="82"/>
      <c r="AS222" s="88"/>
      <c r="BF222" s="88"/>
      <c r="BG222" s="88"/>
      <c r="BH222" s="285"/>
      <c r="BI222" s="285"/>
      <c r="BJ222" s="78"/>
      <c r="BK222" s="25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</row>
    <row r="223" spans="1:80" s="6" customFormat="1" ht="15.75" x14ac:dyDescent="0.2">
      <c r="A223" s="78"/>
      <c r="C223" s="78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70"/>
      <c r="R223" s="8"/>
      <c r="AE223" s="86"/>
      <c r="AF223" s="82"/>
      <c r="AS223" s="88"/>
      <c r="BF223" s="88"/>
      <c r="BG223" s="88"/>
      <c r="BH223" s="285"/>
      <c r="BI223" s="285"/>
      <c r="BJ223" s="78"/>
      <c r="BK223" s="25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</row>
    <row r="224" spans="1:80" s="6" customFormat="1" ht="15.75" x14ac:dyDescent="0.2">
      <c r="A224" s="78"/>
      <c r="C224" s="78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70"/>
      <c r="R224" s="8"/>
      <c r="AE224" s="86"/>
      <c r="AF224" s="82"/>
      <c r="AS224" s="88"/>
      <c r="BF224" s="88"/>
      <c r="BG224" s="88"/>
      <c r="BH224" s="285"/>
      <c r="BI224" s="285"/>
      <c r="BJ224" s="78"/>
      <c r="BK224" s="25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</row>
    <row r="225" spans="1:80" s="6" customFormat="1" ht="15.75" x14ac:dyDescent="0.2">
      <c r="A225" s="78"/>
      <c r="C225" s="78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70"/>
      <c r="R225" s="8"/>
      <c r="AE225" s="86"/>
      <c r="AF225" s="82"/>
      <c r="AS225" s="88"/>
      <c r="BF225" s="88"/>
      <c r="BG225" s="88"/>
      <c r="BH225" s="285"/>
      <c r="BI225" s="285"/>
      <c r="BJ225" s="78"/>
      <c r="BK225" s="25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</row>
    <row r="226" spans="1:80" s="6" customFormat="1" ht="15.75" x14ac:dyDescent="0.2">
      <c r="A226" s="78"/>
      <c r="C226" s="78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70"/>
      <c r="R226" s="8"/>
      <c r="AE226" s="86"/>
      <c r="AF226" s="82"/>
      <c r="AS226" s="88"/>
      <c r="BF226" s="88"/>
      <c r="BG226" s="88"/>
      <c r="BH226" s="285"/>
      <c r="BI226" s="285"/>
      <c r="BJ226" s="78"/>
      <c r="BK226" s="25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</row>
    <row r="227" spans="1:80" s="6" customFormat="1" ht="15.75" x14ac:dyDescent="0.2">
      <c r="A227" s="78"/>
      <c r="C227" s="78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70"/>
      <c r="R227" s="8"/>
      <c r="AE227" s="86"/>
      <c r="AF227" s="82"/>
      <c r="AS227" s="88"/>
      <c r="BF227" s="88"/>
      <c r="BG227" s="88"/>
      <c r="BH227" s="285"/>
      <c r="BI227" s="285"/>
      <c r="BJ227" s="78"/>
      <c r="BK227" s="25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</row>
    <row r="228" spans="1:80" s="6" customFormat="1" ht="15.75" x14ac:dyDescent="0.2">
      <c r="A228" s="78"/>
      <c r="C228" s="78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70"/>
      <c r="R228" s="8"/>
      <c r="AE228" s="86"/>
      <c r="AF228" s="82"/>
      <c r="AS228" s="88"/>
      <c r="BF228" s="88"/>
      <c r="BG228" s="88"/>
      <c r="BH228" s="285"/>
      <c r="BI228" s="285"/>
      <c r="BJ228" s="78"/>
      <c r="BK228" s="25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</row>
    <row r="229" spans="1:80" s="6" customFormat="1" ht="15.75" x14ac:dyDescent="0.2">
      <c r="A229" s="78"/>
      <c r="C229" s="78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70"/>
      <c r="R229" s="8"/>
      <c r="AE229" s="86"/>
      <c r="AF229" s="82"/>
      <c r="AS229" s="88"/>
      <c r="BF229" s="88"/>
      <c r="BG229" s="88"/>
      <c r="BH229" s="285"/>
      <c r="BI229" s="285"/>
      <c r="BJ229" s="78"/>
      <c r="BK229" s="25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</row>
    <row r="230" spans="1:80" s="6" customFormat="1" ht="15.75" x14ac:dyDescent="0.2">
      <c r="A230" s="78"/>
      <c r="C230" s="78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70"/>
      <c r="R230" s="8"/>
      <c r="AE230" s="86"/>
      <c r="AF230" s="82"/>
      <c r="AS230" s="88"/>
      <c r="BF230" s="88"/>
      <c r="BG230" s="88"/>
      <c r="BH230" s="285"/>
      <c r="BI230" s="285"/>
      <c r="BJ230" s="78"/>
      <c r="BK230" s="25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</row>
    <row r="231" spans="1:80" s="6" customFormat="1" ht="15.75" x14ac:dyDescent="0.2">
      <c r="A231" s="78"/>
      <c r="C231" s="78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70"/>
      <c r="R231" s="8"/>
      <c r="AE231" s="86"/>
      <c r="AF231" s="82"/>
      <c r="AS231" s="88"/>
      <c r="BF231" s="88"/>
      <c r="BG231" s="88"/>
      <c r="BH231" s="285"/>
      <c r="BI231" s="285"/>
      <c r="BJ231" s="78"/>
      <c r="BK231" s="25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</row>
    <row r="232" spans="1:80" s="6" customFormat="1" ht="15.75" x14ac:dyDescent="0.2">
      <c r="A232" s="78"/>
      <c r="C232" s="78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70"/>
      <c r="R232" s="8"/>
      <c r="AE232" s="86"/>
      <c r="AF232" s="82"/>
      <c r="AS232" s="88"/>
      <c r="BF232" s="88"/>
      <c r="BG232" s="88"/>
      <c r="BH232" s="285"/>
      <c r="BI232" s="285"/>
      <c r="BJ232" s="78"/>
      <c r="BK232" s="25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</row>
    <row r="233" spans="1:80" s="6" customFormat="1" ht="15.75" x14ac:dyDescent="0.2">
      <c r="A233" s="78"/>
      <c r="C233" s="78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70"/>
      <c r="R233" s="8"/>
      <c r="AE233" s="86"/>
      <c r="AF233" s="82"/>
      <c r="AS233" s="88"/>
      <c r="BF233" s="88"/>
      <c r="BG233" s="88"/>
      <c r="BH233" s="285"/>
      <c r="BI233" s="285"/>
      <c r="BJ233" s="78"/>
      <c r="BK233" s="25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</row>
    <row r="234" spans="1:80" s="6" customFormat="1" ht="15.75" x14ac:dyDescent="0.2">
      <c r="A234" s="78"/>
      <c r="C234" s="78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70"/>
      <c r="R234" s="8"/>
      <c r="AE234" s="86"/>
      <c r="AF234" s="82"/>
      <c r="AS234" s="88"/>
      <c r="BF234" s="88"/>
      <c r="BG234" s="88"/>
      <c r="BH234" s="285"/>
      <c r="BI234" s="285"/>
      <c r="BJ234" s="78"/>
      <c r="BK234" s="25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</row>
    <row r="235" spans="1:80" s="6" customFormat="1" ht="15.75" x14ac:dyDescent="0.2">
      <c r="A235" s="78"/>
      <c r="C235" s="78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70"/>
      <c r="R235" s="8"/>
      <c r="AE235" s="86"/>
      <c r="AF235" s="82"/>
      <c r="AS235" s="88"/>
      <c r="BF235" s="88"/>
      <c r="BG235" s="88"/>
      <c r="BH235" s="285"/>
      <c r="BI235" s="285"/>
      <c r="BJ235" s="78"/>
      <c r="BK235" s="25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</row>
    <row r="236" spans="1:80" s="6" customFormat="1" ht="15.75" x14ac:dyDescent="0.2">
      <c r="A236" s="78"/>
      <c r="C236" s="78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70"/>
      <c r="R236" s="8"/>
      <c r="AE236" s="86"/>
      <c r="AF236" s="82"/>
      <c r="AS236" s="88"/>
      <c r="BF236" s="88"/>
      <c r="BG236" s="88"/>
      <c r="BH236" s="285"/>
      <c r="BI236" s="285"/>
      <c r="BJ236" s="78"/>
      <c r="BK236" s="25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</row>
    <row r="237" spans="1:80" s="6" customFormat="1" ht="15.75" x14ac:dyDescent="0.2">
      <c r="A237" s="78"/>
      <c r="C237" s="78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70"/>
      <c r="R237" s="8"/>
      <c r="AE237" s="86"/>
      <c r="AF237" s="82"/>
      <c r="AS237" s="88"/>
      <c r="BF237" s="88"/>
      <c r="BG237" s="88"/>
      <c r="BH237" s="285"/>
      <c r="BI237" s="285"/>
      <c r="BJ237" s="78"/>
      <c r="BK237" s="25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</row>
    <row r="238" spans="1:80" s="6" customFormat="1" ht="15.75" x14ac:dyDescent="0.2">
      <c r="A238" s="78"/>
      <c r="C238" s="78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70"/>
      <c r="R238" s="8"/>
      <c r="AE238" s="86"/>
      <c r="AF238" s="82"/>
      <c r="AS238" s="88"/>
      <c r="BF238" s="88"/>
      <c r="BG238" s="88"/>
      <c r="BH238" s="285"/>
      <c r="BI238" s="285"/>
      <c r="BJ238" s="78"/>
      <c r="BK238" s="25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</row>
    <row r="239" spans="1:80" s="6" customFormat="1" ht="15.75" x14ac:dyDescent="0.2">
      <c r="A239" s="78"/>
      <c r="C239" s="78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70"/>
      <c r="R239" s="8"/>
      <c r="AE239" s="86"/>
      <c r="AF239" s="82"/>
      <c r="AS239" s="88"/>
      <c r="BF239" s="88"/>
      <c r="BG239" s="88"/>
      <c r="BH239" s="285"/>
      <c r="BI239" s="285"/>
      <c r="BJ239" s="78"/>
      <c r="BK239" s="25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</row>
    <row r="240" spans="1:80" s="6" customFormat="1" ht="15.75" x14ac:dyDescent="0.2">
      <c r="A240" s="78"/>
      <c r="C240" s="78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70"/>
      <c r="R240" s="8"/>
      <c r="AE240" s="86"/>
      <c r="AF240" s="82"/>
      <c r="AS240" s="88"/>
      <c r="BF240" s="88"/>
      <c r="BG240" s="88"/>
      <c r="BH240" s="285"/>
      <c r="BI240" s="285"/>
      <c r="BJ240" s="78"/>
      <c r="BK240" s="25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</row>
    <row r="241" spans="1:80" s="6" customFormat="1" ht="15.75" x14ac:dyDescent="0.2">
      <c r="A241" s="78"/>
      <c r="C241" s="78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70"/>
      <c r="R241" s="8"/>
      <c r="AE241" s="86"/>
      <c r="AF241" s="82"/>
      <c r="AS241" s="88"/>
      <c r="BF241" s="88"/>
      <c r="BG241" s="88"/>
      <c r="BH241" s="285"/>
      <c r="BI241" s="285"/>
      <c r="BJ241" s="78"/>
      <c r="BK241" s="25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</row>
    <row r="242" spans="1:80" s="6" customFormat="1" ht="15.75" x14ac:dyDescent="0.2">
      <c r="A242" s="78"/>
      <c r="C242" s="78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70"/>
      <c r="R242" s="8"/>
      <c r="AE242" s="86"/>
      <c r="AF242" s="82"/>
      <c r="AS242" s="88"/>
      <c r="BF242" s="88"/>
      <c r="BG242" s="88"/>
      <c r="BH242" s="285"/>
      <c r="BI242" s="285"/>
      <c r="BJ242" s="78"/>
      <c r="BK242" s="25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</row>
    <row r="243" spans="1:80" s="6" customFormat="1" ht="15.75" x14ac:dyDescent="0.2">
      <c r="A243" s="78"/>
      <c r="C243" s="78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70"/>
      <c r="R243" s="8"/>
      <c r="AE243" s="86"/>
      <c r="AF243" s="82"/>
      <c r="AS243" s="88"/>
      <c r="BF243" s="88"/>
      <c r="BG243" s="88"/>
      <c r="BH243" s="285"/>
      <c r="BI243" s="285"/>
      <c r="BJ243" s="78"/>
      <c r="BK243" s="25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</row>
    <row r="244" spans="1:80" s="6" customFormat="1" ht="15.75" x14ac:dyDescent="0.2">
      <c r="A244" s="78"/>
      <c r="C244" s="78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70"/>
      <c r="R244" s="8"/>
      <c r="AE244" s="86"/>
      <c r="AF244" s="82"/>
      <c r="AS244" s="88"/>
      <c r="BF244" s="88"/>
      <c r="BG244" s="88"/>
      <c r="BH244" s="285"/>
      <c r="BI244" s="285"/>
      <c r="BJ244" s="78"/>
      <c r="BK244" s="25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</row>
    <row r="245" spans="1:80" s="6" customFormat="1" ht="15.75" x14ac:dyDescent="0.2">
      <c r="A245" s="78"/>
      <c r="C245" s="78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70"/>
      <c r="R245" s="8"/>
      <c r="AE245" s="86"/>
      <c r="AF245" s="82"/>
      <c r="AS245" s="88"/>
      <c r="BF245" s="88"/>
      <c r="BG245" s="88"/>
      <c r="BH245" s="285"/>
      <c r="BI245" s="285"/>
      <c r="BJ245" s="78"/>
      <c r="BK245" s="25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</row>
    <row r="246" spans="1:80" s="6" customFormat="1" ht="15.75" x14ac:dyDescent="0.2">
      <c r="A246" s="78"/>
      <c r="C246" s="78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70"/>
      <c r="R246" s="8"/>
      <c r="AE246" s="86"/>
      <c r="AF246" s="82"/>
      <c r="AS246" s="88"/>
      <c r="BF246" s="88"/>
      <c r="BG246" s="88"/>
      <c r="BH246" s="285"/>
      <c r="BI246" s="285"/>
      <c r="BJ246" s="78"/>
      <c r="BK246" s="25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</row>
    <row r="247" spans="1:80" s="6" customFormat="1" ht="15.75" x14ac:dyDescent="0.2">
      <c r="A247" s="78"/>
      <c r="C247" s="78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70"/>
      <c r="R247" s="8"/>
      <c r="AE247" s="86"/>
      <c r="AF247" s="82"/>
      <c r="AS247" s="88"/>
      <c r="BF247" s="88"/>
      <c r="BG247" s="88"/>
      <c r="BH247" s="285"/>
      <c r="BI247" s="285"/>
      <c r="BJ247" s="78"/>
      <c r="BK247" s="25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</row>
    <row r="248" spans="1:80" s="6" customFormat="1" ht="15.75" x14ac:dyDescent="0.2">
      <c r="A248" s="78"/>
      <c r="C248" s="78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70"/>
      <c r="R248" s="8"/>
      <c r="AE248" s="86"/>
      <c r="AF248" s="82"/>
      <c r="AS248" s="88"/>
      <c r="BF248" s="88"/>
      <c r="BG248" s="88"/>
      <c r="BH248" s="285"/>
      <c r="BI248" s="285"/>
      <c r="BJ248" s="78"/>
      <c r="BK248" s="25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</row>
    <row r="249" spans="1:80" s="6" customFormat="1" ht="15.75" x14ac:dyDescent="0.2">
      <c r="A249" s="78"/>
      <c r="C249" s="78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70"/>
      <c r="R249" s="8"/>
      <c r="AE249" s="86"/>
      <c r="AF249" s="82"/>
      <c r="AS249" s="88"/>
      <c r="BF249" s="88"/>
      <c r="BG249" s="88"/>
      <c r="BH249" s="285"/>
      <c r="BI249" s="285"/>
      <c r="BJ249" s="78"/>
      <c r="BK249" s="25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</row>
    <row r="250" spans="1:80" s="6" customFormat="1" ht="15.75" x14ac:dyDescent="0.2">
      <c r="A250" s="78"/>
      <c r="C250" s="78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70"/>
      <c r="R250" s="8"/>
      <c r="AE250" s="86"/>
      <c r="AF250" s="82"/>
      <c r="AS250" s="88"/>
      <c r="BF250" s="88"/>
      <c r="BG250" s="88"/>
      <c r="BH250" s="285"/>
      <c r="BI250" s="285"/>
      <c r="BJ250" s="78"/>
      <c r="BK250" s="25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</row>
    <row r="251" spans="1:80" s="6" customFormat="1" ht="15.75" x14ac:dyDescent="0.2">
      <c r="A251" s="78"/>
      <c r="C251" s="78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70"/>
      <c r="R251" s="8"/>
      <c r="AE251" s="86"/>
      <c r="AF251" s="82"/>
      <c r="AS251" s="88"/>
      <c r="BF251" s="88"/>
      <c r="BG251" s="88"/>
      <c r="BH251" s="285"/>
      <c r="BI251" s="285"/>
      <c r="BJ251" s="78"/>
      <c r="BK251" s="25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</row>
    <row r="252" spans="1:80" s="6" customFormat="1" ht="15.75" x14ac:dyDescent="0.2">
      <c r="A252" s="78"/>
      <c r="C252" s="78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70"/>
      <c r="R252" s="8"/>
      <c r="AE252" s="86"/>
      <c r="AF252" s="82"/>
      <c r="AS252" s="88"/>
      <c r="BF252" s="88"/>
      <c r="BG252" s="88"/>
      <c r="BH252" s="285"/>
      <c r="BI252" s="285"/>
      <c r="BJ252" s="78"/>
      <c r="BK252" s="25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</row>
    <row r="253" spans="1:80" s="6" customFormat="1" ht="15.75" x14ac:dyDescent="0.2">
      <c r="A253" s="78"/>
      <c r="C253" s="78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70"/>
      <c r="R253" s="8"/>
      <c r="AE253" s="86"/>
      <c r="AF253" s="82"/>
      <c r="AS253" s="88"/>
      <c r="BF253" s="88"/>
      <c r="BG253" s="88"/>
      <c r="BH253" s="285"/>
      <c r="BI253" s="285"/>
      <c r="BJ253" s="78"/>
      <c r="BK253" s="25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</row>
    <row r="254" spans="1:80" s="6" customFormat="1" ht="15.75" x14ac:dyDescent="0.2">
      <c r="A254" s="78"/>
      <c r="C254" s="78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70"/>
      <c r="R254" s="8"/>
      <c r="AE254" s="86"/>
      <c r="AF254" s="82"/>
      <c r="AS254" s="88"/>
      <c r="BF254" s="88"/>
      <c r="BG254" s="88"/>
      <c r="BH254" s="285"/>
      <c r="BI254" s="285"/>
      <c r="BJ254" s="78"/>
      <c r="BK254" s="25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</row>
    <row r="255" spans="1:80" s="6" customFormat="1" ht="15.75" x14ac:dyDescent="0.2">
      <c r="A255" s="78"/>
      <c r="C255" s="78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70"/>
      <c r="R255" s="8"/>
      <c r="AE255" s="86"/>
      <c r="AF255" s="82"/>
      <c r="AS255" s="88"/>
      <c r="BF255" s="88"/>
      <c r="BG255" s="88"/>
      <c r="BH255" s="285"/>
      <c r="BI255" s="285"/>
      <c r="BJ255" s="78"/>
      <c r="BK255" s="25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</row>
    <row r="256" spans="1:80" s="6" customFormat="1" ht="15.75" x14ac:dyDescent="0.2">
      <c r="A256" s="78"/>
      <c r="C256" s="78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70"/>
      <c r="R256" s="8"/>
      <c r="AE256" s="86"/>
      <c r="AF256" s="82"/>
      <c r="AS256" s="88"/>
      <c r="BF256" s="88"/>
      <c r="BG256" s="88"/>
      <c r="BH256" s="285"/>
      <c r="BI256" s="285"/>
      <c r="BJ256" s="78"/>
      <c r="BK256" s="25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</row>
    <row r="257" spans="1:80" s="6" customFormat="1" ht="15.75" x14ac:dyDescent="0.2">
      <c r="A257" s="78"/>
      <c r="C257" s="78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70"/>
      <c r="R257" s="8"/>
      <c r="AE257" s="86"/>
      <c r="AF257" s="82"/>
      <c r="AS257" s="88"/>
      <c r="BF257" s="88"/>
      <c r="BG257" s="88"/>
      <c r="BH257" s="285"/>
      <c r="BI257" s="285"/>
      <c r="BJ257" s="78"/>
      <c r="BK257" s="25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</row>
    <row r="258" spans="1:80" s="6" customFormat="1" ht="15.75" x14ac:dyDescent="0.2">
      <c r="A258" s="78"/>
      <c r="C258" s="78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70"/>
      <c r="R258" s="8"/>
      <c r="AE258" s="86"/>
      <c r="AF258" s="82"/>
      <c r="AS258" s="88"/>
      <c r="BF258" s="88"/>
      <c r="BG258" s="88"/>
      <c r="BH258" s="285"/>
      <c r="BI258" s="285"/>
      <c r="BJ258" s="78"/>
      <c r="BK258" s="25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</row>
    <row r="259" spans="1:80" s="6" customFormat="1" ht="15.75" x14ac:dyDescent="0.2">
      <c r="A259" s="78"/>
      <c r="C259" s="78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70"/>
      <c r="R259" s="8"/>
      <c r="AE259" s="86"/>
      <c r="AF259" s="82"/>
      <c r="AS259" s="88"/>
      <c r="BF259" s="88"/>
      <c r="BG259" s="88"/>
      <c r="BH259" s="285"/>
      <c r="BI259" s="285"/>
      <c r="BJ259" s="78"/>
      <c r="BK259" s="25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</row>
    <row r="260" spans="1:80" s="6" customFormat="1" ht="15.75" x14ac:dyDescent="0.2">
      <c r="A260" s="78"/>
      <c r="C260" s="78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70"/>
      <c r="R260" s="8"/>
      <c r="AE260" s="86"/>
      <c r="AF260" s="82"/>
      <c r="AS260" s="88"/>
      <c r="BF260" s="88"/>
      <c r="BG260" s="88"/>
      <c r="BH260" s="285"/>
      <c r="BI260" s="285"/>
      <c r="BJ260" s="78"/>
      <c r="BK260" s="25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</row>
    <row r="261" spans="1:80" s="6" customFormat="1" ht="15.75" x14ac:dyDescent="0.2">
      <c r="A261" s="78"/>
      <c r="C261" s="78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70"/>
      <c r="R261" s="8"/>
      <c r="AE261" s="86"/>
      <c r="AF261" s="82"/>
      <c r="AS261" s="88"/>
      <c r="BF261" s="88"/>
      <c r="BG261" s="88"/>
      <c r="BH261" s="285"/>
      <c r="BI261" s="285"/>
      <c r="BJ261" s="78"/>
      <c r="BK261" s="25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</row>
    <row r="262" spans="1:80" s="6" customFormat="1" ht="15.75" x14ac:dyDescent="0.2">
      <c r="A262" s="78"/>
      <c r="C262" s="78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70"/>
      <c r="R262" s="8"/>
      <c r="AE262" s="86"/>
      <c r="AF262" s="82"/>
      <c r="AS262" s="88"/>
      <c r="BF262" s="88"/>
      <c r="BG262" s="88"/>
      <c r="BH262" s="285"/>
      <c r="BI262" s="285"/>
      <c r="BJ262" s="78"/>
      <c r="BK262" s="25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</row>
    <row r="263" spans="1:80" s="6" customFormat="1" ht="15.75" x14ac:dyDescent="0.2">
      <c r="A263" s="78"/>
      <c r="C263" s="78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70"/>
      <c r="R263" s="8"/>
      <c r="AE263" s="86"/>
      <c r="AF263" s="82"/>
      <c r="AS263" s="88"/>
      <c r="BF263" s="88"/>
      <c r="BG263" s="88"/>
      <c r="BH263" s="285"/>
      <c r="BI263" s="285"/>
      <c r="BJ263" s="78"/>
      <c r="BK263" s="25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</row>
    <row r="264" spans="1:80" s="6" customFormat="1" ht="15.75" x14ac:dyDescent="0.2">
      <c r="A264" s="78"/>
      <c r="C264" s="78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70"/>
      <c r="R264" s="8"/>
      <c r="AE264" s="86"/>
      <c r="AF264" s="82"/>
      <c r="AS264" s="88"/>
      <c r="BF264" s="88"/>
      <c r="BG264" s="88"/>
      <c r="BH264" s="285"/>
      <c r="BI264" s="285"/>
      <c r="BJ264" s="78"/>
      <c r="BK264" s="25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</row>
    <row r="265" spans="1:80" s="6" customFormat="1" ht="15.75" x14ac:dyDescent="0.2">
      <c r="A265" s="78"/>
      <c r="C265" s="78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70"/>
      <c r="R265" s="8"/>
      <c r="AE265" s="86"/>
      <c r="AF265" s="82"/>
      <c r="AS265" s="88"/>
      <c r="BF265" s="88"/>
      <c r="BG265" s="88"/>
      <c r="BH265" s="285"/>
      <c r="BI265" s="285"/>
      <c r="BJ265" s="78"/>
      <c r="BK265" s="25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</row>
    <row r="266" spans="1:80" s="6" customFormat="1" ht="15.75" x14ac:dyDescent="0.2">
      <c r="A266" s="78"/>
      <c r="C266" s="78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70"/>
      <c r="R266" s="8"/>
      <c r="AE266" s="86"/>
      <c r="AF266" s="82"/>
      <c r="AS266" s="88"/>
      <c r="BF266" s="88"/>
      <c r="BG266" s="88"/>
      <c r="BH266" s="285"/>
      <c r="BI266" s="285"/>
      <c r="BJ266" s="78"/>
      <c r="BK266" s="25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</row>
    <row r="267" spans="1:80" s="6" customFormat="1" ht="15.75" x14ac:dyDescent="0.2">
      <c r="A267" s="78"/>
      <c r="C267" s="78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70"/>
      <c r="R267" s="8"/>
      <c r="AE267" s="86"/>
      <c r="AF267" s="82"/>
      <c r="AS267" s="88"/>
      <c r="BF267" s="88"/>
      <c r="BG267" s="88"/>
      <c r="BH267" s="285"/>
      <c r="BI267" s="285"/>
      <c r="BJ267" s="78"/>
      <c r="BK267" s="25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</row>
    <row r="268" spans="1:80" s="6" customFormat="1" ht="15.75" x14ac:dyDescent="0.2">
      <c r="A268" s="78"/>
      <c r="C268" s="78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70"/>
      <c r="R268" s="8"/>
      <c r="AE268" s="86"/>
      <c r="AF268" s="82"/>
      <c r="AS268" s="88"/>
      <c r="BF268" s="88"/>
      <c r="BG268" s="88"/>
      <c r="BH268" s="285"/>
      <c r="BI268" s="285"/>
      <c r="BJ268" s="78"/>
      <c r="BK268" s="25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</row>
    <row r="269" spans="1:80" s="6" customFormat="1" ht="15.75" x14ac:dyDescent="0.2">
      <c r="A269" s="78"/>
      <c r="C269" s="78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70"/>
      <c r="R269" s="8"/>
      <c r="AE269" s="86"/>
      <c r="AF269" s="82"/>
      <c r="AS269" s="88"/>
      <c r="BF269" s="88"/>
      <c r="BG269" s="88"/>
      <c r="BH269" s="285"/>
      <c r="BI269" s="285"/>
      <c r="BJ269" s="78"/>
      <c r="BK269" s="25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</row>
    <row r="270" spans="1:80" s="6" customFormat="1" ht="15.75" x14ac:dyDescent="0.2">
      <c r="A270" s="78"/>
      <c r="C270" s="78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70"/>
      <c r="R270" s="8"/>
      <c r="AE270" s="86"/>
      <c r="AF270" s="82"/>
      <c r="AS270" s="88"/>
      <c r="BF270" s="88"/>
      <c r="BG270" s="88"/>
      <c r="BH270" s="285"/>
      <c r="BI270" s="285"/>
      <c r="BJ270" s="78"/>
      <c r="BK270" s="25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</row>
    <row r="271" spans="1:80" s="6" customFormat="1" ht="15.75" x14ac:dyDescent="0.2">
      <c r="A271" s="78"/>
      <c r="C271" s="78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70"/>
      <c r="R271" s="8"/>
      <c r="AE271" s="86"/>
      <c r="AF271" s="82"/>
      <c r="AS271" s="88"/>
      <c r="BF271" s="88"/>
      <c r="BG271" s="88"/>
      <c r="BH271" s="285"/>
      <c r="BI271" s="285"/>
      <c r="BJ271" s="78"/>
      <c r="BK271" s="25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</row>
    <row r="272" spans="1:80" s="6" customFormat="1" ht="15.75" x14ac:dyDescent="0.2">
      <c r="A272" s="78"/>
      <c r="C272" s="78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70"/>
      <c r="R272" s="8"/>
      <c r="AE272" s="86"/>
      <c r="AF272" s="82"/>
      <c r="AS272" s="88"/>
      <c r="BF272" s="88"/>
      <c r="BG272" s="88"/>
      <c r="BH272" s="285"/>
      <c r="BI272" s="285"/>
      <c r="BJ272" s="78"/>
      <c r="BK272" s="25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</row>
    <row r="273" spans="1:80" s="6" customFormat="1" ht="15.75" x14ac:dyDescent="0.2">
      <c r="A273" s="78"/>
      <c r="C273" s="78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70"/>
      <c r="R273" s="8"/>
      <c r="AE273" s="86"/>
      <c r="AF273" s="82"/>
      <c r="AS273" s="88"/>
      <c r="BF273" s="88"/>
      <c r="BG273" s="88"/>
      <c r="BH273" s="285"/>
      <c r="BI273" s="285"/>
      <c r="BJ273" s="78"/>
      <c r="BK273" s="25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</row>
    <row r="274" spans="1:80" s="6" customFormat="1" ht="15.75" x14ac:dyDescent="0.2">
      <c r="A274" s="78"/>
      <c r="C274" s="78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70"/>
      <c r="R274" s="8"/>
      <c r="AE274" s="86"/>
      <c r="AF274" s="82"/>
      <c r="AS274" s="88"/>
      <c r="BF274" s="88"/>
      <c r="BG274" s="88"/>
      <c r="BH274" s="285"/>
      <c r="BI274" s="285"/>
      <c r="BJ274" s="78"/>
      <c r="BK274" s="25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</row>
    <row r="275" spans="1:80" s="6" customFormat="1" ht="15.75" x14ac:dyDescent="0.2">
      <c r="A275" s="78"/>
      <c r="C275" s="78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70"/>
      <c r="R275" s="8"/>
      <c r="AE275" s="86"/>
      <c r="AF275" s="82"/>
      <c r="AS275" s="88"/>
      <c r="BF275" s="88"/>
      <c r="BG275" s="88"/>
      <c r="BH275" s="285"/>
      <c r="BI275" s="285"/>
      <c r="BJ275" s="78"/>
      <c r="BK275" s="25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</row>
    <row r="276" spans="1:80" s="6" customFormat="1" ht="15.75" x14ac:dyDescent="0.2">
      <c r="A276" s="78"/>
      <c r="C276" s="78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70"/>
      <c r="R276" s="8"/>
      <c r="AE276" s="86"/>
      <c r="AF276" s="82"/>
      <c r="AS276" s="88"/>
      <c r="BF276" s="88"/>
      <c r="BG276" s="88"/>
      <c r="BH276" s="285"/>
      <c r="BI276" s="285"/>
      <c r="BJ276" s="78"/>
      <c r="BK276" s="25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</row>
    <row r="277" spans="1:80" s="6" customFormat="1" ht="15.75" x14ac:dyDescent="0.2">
      <c r="A277" s="78"/>
      <c r="C277" s="78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70"/>
      <c r="R277" s="8"/>
      <c r="AE277" s="86"/>
      <c r="AF277" s="82"/>
      <c r="AS277" s="88"/>
      <c r="BF277" s="88"/>
      <c r="BG277" s="88"/>
      <c r="BH277" s="285"/>
      <c r="BI277" s="285"/>
      <c r="BJ277" s="78"/>
      <c r="BK277" s="25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</row>
    <row r="278" spans="1:80" s="6" customFormat="1" ht="15.75" x14ac:dyDescent="0.2">
      <c r="A278" s="78"/>
      <c r="C278" s="78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70"/>
      <c r="R278" s="8"/>
      <c r="AE278" s="86"/>
      <c r="AF278" s="82"/>
      <c r="AS278" s="88"/>
      <c r="BF278" s="88"/>
      <c r="BG278" s="88"/>
      <c r="BH278" s="285"/>
      <c r="BI278" s="285"/>
      <c r="BJ278" s="78"/>
      <c r="BK278" s="25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</row>
    <row r="279" spans="1:80" s="6" customFormat="1" ht="15.75" x14ac:dyDescent="0.2">
      <c r="A279" s="78"/>
      <c r="C279" s="78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70"/>
      <c r="R279" s="8"/>
      <c r="AE279" s="86"/>
      <c r="AF279" s="82"/>
      <c r="AS279" s="88"/>
      <c r="BF279" s="88"/>
      <c r="BG279" s="88"/>
      <c r="BH279" s="285"/>
      <c r="BI279" s="285"/>
      <c r="BJ279" s="78"/>
      <c r="BK279" s="25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</row>
    <row r="280" spans="1:80" s="6" customFormat="1" ht="15.75" x14ac:dyDescent="0.2">
      <c r="A280" s="78"/>
      <c r="C280" s="78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70"/>
      <c r="R280" s="8"/>
      <c r="AE280" s="86"/>
      <c r="AF280" s="82"/>
      <c r="AS280" s="88"/>
      <c r="BF280" s="88"/>
      <c r="BG280" s="88"/>
      <c r="BH280" s="285"/>
      <c r="BI280" s="285"/>
      <c r="BJ280" s="78"/>
      <c r="BK280" s="25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</row>
    <row r="281" spans="1:80" s="6" customFormat="1" ht="15.75" x14ac:dyDescent="0.2">
      <c r="A281" s="78"/>
      <c r="C281" s="78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70"/>
      <c r="R281" s="8"/>
      <c r="AE281" s="86"/>
      <c r="AF281" s="82"/>
      <c r="AS281" s="88"/>
      <c r="BF281" s="88"/>
      <c r="BG281" s="88"/>
      <c r="BH281" s="285"/>
      <c r="BI281" s="285"/>
      <c r="BJ281" s="78"/>
      <c r="BK281" s="25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</row>
    <row r="282" spans="1:80" s="6" customFormat="1" ht="15.75" x14ac:dyDescent="0.2">
      <c r="A282" s="78"/>
      <c r="C282" s="78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70"/>
      <c r="R282" s="8"/>
      <c r="AE282" s="86"/>
      <c r="AF282" s="82"/>
      <c r="AS282" s="88"/>
      <c r="BF282" s="88"/>
      <c r="BG282" s="88"/>
      <c r="BH282" s="285"/>
      <c r="BI282" s="285"/>
      <c r="BJ282" s="78"/>
      <c r="BK282" s="25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</row>
    <row r="283" spans="1:80" s="6" customFormat="1" ht="15.75" x14ac:dyDescent="0.2">
      <c r="A283" s="78"/>
      <c r="C283" s="78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70"/>
      <c r="R283" s="8"/>
      <c r="AE283" s="86"/>
      <c r="AF283" s="82"/>
      <c r="AS283" s="88"/>
      <c r="BF283" s="88"/>
      <c r="BG283" s="88"/>
      <c r="BH283" s="285"/>
      <c r="BI283" s="285"/>
      <c r="BJ283" s="78"/>
      <c r="BK283" s="25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</row>
    <row r="284" spans="1:80" s="6" customFormat="1" ht="15.75" x14ac:dyDescent="0.2">
      <c r="A284" s="78"/>
      <c r="C284" s="78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70"/>
      <c r="R284" s="8"/>
      <c r="AE284" s="86"/>
      <c r="AF284" s="82"/>
      <c r="AS284" s="88"/>
      <c r="BF284" s="88"/>
      <c r="BG284" s="88"/>
      <c r="BH284" s="285"/>
      <c r="BI284" s="285"/>
      <c r="BJ284" s="78"/>
      <c r="BK284" s="25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</row>
  </sheetData>
  <mergeCells count="247">
    <mergeCell ref="BG153:BG155"/>
    <mergeCell ref="BH153:BH155"/>
    <mergeCell ref="BI153:BI155"/>
    <mergeCell ref="D154:D155"/>
    <mergeCell ref="E154:Q154"/>
    <mergeCell ref="S154:S155"/>
    <mergeCell ref="T154:AE154"/>
    <mergeCell ref="AF154:AF155"/>
    <mergeCell ref="AG154:AS154"/>
    <mergeCell ref="AT153:BF154"/>
    <mergeCell ref="A151:B151"/>
    <mergeCell ref="A152:B152"/>
    <mergeCell ref="A153:A155"/>
    <mergeCell ref="B153:B155"/>
    <mergeCell ref="C153:C155"/>
    <mergeCell ref="D153:Q153"/>
    <mergeCell ref="R153:R155"/>
    <mergeCell ref="S153:AE153"/>
    <mergeCell ref="AF153:AS153"/>
    <mergeCell ref="BG131:BG133"/>
    <mergeCell ref="BH131:BH133"/>
    <mergeCell ref="BI131:BI133"/>
    <mergeCell ref="D132:D133"/>
    <mergeCell ref="E132:Q132"/>
    <mergeCell ref="S132:S133"/>
    <mergeCell ref="T132:AE132"/>
    <mergeCell ref="AF132:AF133"/>
    <mergeCell ref="AG132:AS132"/>
    <mergeCell ref="AT131:BF132"/>
    <mergeCell ref="A129:B129"/>
    <mergeCell ref="A130:B130"/>
    <mergeCell ref="A131:A133"/>
    <mergeCell ref="B131:B133"/>
    <mergeCell ref="C131:C133"/>
    <mergeCell ref="D131:Q131"/>
    <mergeCell ref="R131:R133"/>
    <mergeCell ref="S131:AE131"/>
    <mergeCell ref="AF131:AS131"/>
    <mergeCell ref="BG123:BG125"/>
    <mergeCell ref="BH123:BH125"/>
    <mergeCell ref="BI123:BI125"/>
    <mergeCell ref="D124:D125"/>
    <mergeCell ref="E124:Q124"/>
    <mergeCell ref="S124:S125"/>
    <mergeCell ref="T124:AE124"/>
    <mergeCell ref="AF124:AF125"/>
    <mergeCell ref="AG124:AS124"/>
    <mergeCell ref="AT123:BF124"/>
    <mergeCell ref="A121:B121"/>
    <mergeCell ref="A122:B122"/>
    <mergeCell ref="A123:A125"/>
    <mergeCell ref="B123:B125"/>
    <mergeCell ref="C123:C125"/>
    <mergeCell ref="D123:Q123"/>
    <mergeCell ref="R123:R125"/>
    <mergeCell ref="S123:AE123"/>
    <mergeCell ref="AF123:AS123"/>
    <mergeCell ref="A71:B71"/>
    <mergeCell ref="A72:B72"/>
    <mergeCell ref="A73:A75"/>
    <mergeCell ref="B73:B75"/>
    <mergeCell ref="C73:C75"/>
    <mergeCell ref="A82:B82"/>
    <mergeCell ref="A83:B83"/>
    <mergeCell ref="A84:A86"/>
    <mergeCell ref="B84:B86"/>
    <mergeCell ref="C84:C86"/>
    <mergeCell ref="A52:B52"/>
    <mergeCell ref="A53:A55"/>
    <mergeCell ref="B53:B55"/>
    <mergeCell ref="C53:C55"/>
    <mergeCell ref="D53:Q53"/>
    <mergeCell ref="A62:B62"/>
    <mergeCell ref="A63:B63"/>
    <mergeCell ref="A64:A66"/>
    <mergeCell ref="B64:B66"/>
    <mergeCell ref="C64:C66"/>
    <mergeCell ref="D64:Q64"/>
    <mergeCell ref="A11:B11"/>
    <mergeCell ref="A12:B12"/>
    <mergeCell ref="A13:A15"/>
    <mergeCell ref="B13:B15"/>
    <mergeCell ref="C13:C15"/>
    <mergeCell ref="A35:B35"/>
    <mergeCell ref="A36:B36"/>
    <mergeCell ref="A37:A39"/>
    <mergeCell ref="B37:B39"/>
    <mergeCell ref="C37:C39"/>
    <mergeCell ref="A23:B23"/>
    <mergeCell ref="A24:B24"/>
    <mergeCell ref="A25:A27"/>
    <mergeCell ref="B25:B27"/>
    <mergeCell ref="C25:C27"/>
    <mergeCell ref="A2:B2"/>
    <mergeCell ref="A3:B3"/>
    <mergeCell ref="BH4:BH6"/>
    <mergeCell ref="BI4:BI6"/>
    <mergeCell ref="D5:D6"/>
    <mergeCell ref="E5:Q5"/>
    <mergeCell ref="S5:S6"/>
    <mergeCell ref="T5:AE5"/>
    <mergeCell ref="AF5:AF6"/>
    <mergeCell ref="AG5:AS5"/>
    <mergeCell ref="A4:A6"/>
    <mergeCell ref="B4:B6"/>
    <mergeCell ref="C4:C6"/>
    <mergeCell ref="D4:Q4"/>
    <mergeCell ref="R4:R6"/>
    <mergeCell ref="S4:AE4"/>
    <mergeCell ref="AF4:AS4"/>
    <mergeCell ref="BG4:BG6"/>
    <mergeCell ref="AT4:BF5"/>
    <mergeCell ref="D13:Q13"/>
    <mergeCell ref="R13:R15"/>
    <mergeCell ref="S13:AE13"/>
    <mergeCell ref="AF13:AS13"/>
    <mergeCell ref="BG13:BG15"/>
    <mergeCell ref="BH13:BH15"/>
    <mergeCell ref="BI13:BI15"/>
    <mergeCell ref="D14:D15"/>
    <mergeCell ref="E14:Q14"/>
    <mergeCell ref="S14:S15"/>
    <mergeCell ref="T14:AE14"/>
    <mergeCell ref="AF14:AF15"/>
    <mergeCell ref="AG14:AS14"/>
    <mergeCell ref="AT13:BF14"/>
    <mergeCell ref="D25:Q25"/>
    <mergeCell ref="R25:R27"/>
    <mergeCell ref="S25:AE25"/>
    <mergeCell ref="AF25:AS25"/>
    <mergeCell ref="BG25:BG27"/>
    <mergeCell ref="BH25:BH27"/>
    <mergeCell ref="BI25:BI27"/>
    <mergeCell ref="D26:D27"/>
    <mergeCell ref="E26:Q26"/>
    <mergeCell ref="S26:S27"/>
    <mergeCell ref="T26:AE26"/>
    <mergeCell ref="AF26:AF27"/>
    <mergeCell ref="AG26:AS26"/>
    <mergeCell ref="AT25:BF26"/>
    <mergeCell ref="BH37:BH39"/>
    <mergeCell ref="BI37:BI39"/>
    <mergeCell ref="D38:D39"/>
    <mergeCell ref="E38:Q38"/>
    <mergeCell ref="S38:S39"/>
    <mergeCell ref="T38:AE38"/>
    <mergeCell ref="AF38:AF39"/>
    <mergeCell ref="AG38:AS38"/>
    <mergeCell ref="A51:B51"/>
    <mergeCell ref="D37:Q37"/>
    <mergeCell ref="R37:R39"/>
    <mergeCell ref="S37:AE37"/>
    <mergeCell ref="AF37:AS37"/>
    <mergeCell ref="BG37:BG39"/>
    <mergeCell ref="AT37:BF38"/>
    <mergeCell ref="R53:R55"/>
    <mergeCell ref="S53:AE53"/>
    <mergeCell ref="AF53:AS53"/>
    <mergeCell ref="BG53:BG55"/>
    <mergeCell ref="BH53:BH55"/>
    <mergeCell ref="BI53:BI55"/>
    <mergeCell ref="D54:D55"/>
    <mergeCell ref="E54:Q54"/>
    <mergeCell ref="S54:S55"/>
    <mergeCell ref="T54:AE54"/>
    <mergeCell ref="AF54:AF55"/>
    <mergeCell ref="AG54:AS54"/>
    <mergeCell ref="AT53:BF54"/>
    <mergeCell ref="R64:R66"/>
    <mergeCell ref="S64:AE64"/>
    <mergeCell ref="AF64:AS64"/>
    <mergeCell ref="BG64:BG66"/>
    <mergeCell ref="BH64:BH66"/>
    <mergeCell ref="BI64:BI66"/>
    <mergeCell ref="D65:D66"/>
    <mergeCell ref="E65:Q65"/>
    <mergeCell ref="S65:S66"/>
    <mergeCell ref="T65:AE65"/>
    <mergeCell ref="AF65:AF66"/>
    <mergeCell ref="AG65:AS65"/>
    <mergeCell ref="AT64:BF65"/>
    <mergeCell ref="D73:Q73"/>
    <mergeCell ref="R73:R75"/>
    <mergeCell ref="S73:AE73"/>
    <mergeCell ref="AF73:AS73"/>
    <mergeCell ref="BG73:BG75"/>
    <mergeCell ref="BH73:BH75"/>
    <mergeCell ref="BI73:BI75"/>
    <mergeCell ref="D74:D75"/>
    <mergeCell ref="E74:Q74"/>
    <mergeCell ref="S74:S75"/>
    <mergeCell ref="T74:AE74"/>
    <mergeCell ref="AF74:AF75"/>
    <mergeCell ref="AG74:AS74"/>
    <mergeCell ref="AT73:BF74"/>
    <mergeCell ref="D84:Q84"/>
    <mergeCell ref="R84:R86"/>
    <mergeCell ref="S84:AE84"/>
    <mergeCell ref="AF84:AS84"/>
    <mergeCell ref="BG84:BG86"/>
    <mergeCell ref="BH84:BH86"/>
    <mergeCell ref="BI84:BI86"/>
    <mergeCell ref="D85:D86"/>
    <mergeCell ref="E85:Q85"/>
    <mergeCell ref="S85:S86"/>
    <mergeCell ref="T85:AE85"/>
    <mergeCell ref="AF85:AF86"/>
    <mergeCell ref="AG85:AS85"/>
    <mergeCell ref="AT84:BF85"/>
    <mergeCell ref="A91:B91"/>
    <mergeCell ref="A92:B92"/>
    <mergeCell ref="A93:A95"/>
    <mergeCell ref="B93:B95"/>
    <mergeCell ref="C93:C95"/>
    <mergeCell ref="D93:Q93"/>
    <mergeCell ref="R93:R95"/>
    <mergeCell ref="S93:AE93"/>
    <mergeCell ref="AF93:AS93"/>
    <mergeCell ref="BG93:BG95"/>
    <mergeCell ref="BH93:BH95"/>
    <mergeCell ref="BI93:BI95"/>
    <mergeCell ref="D94:D95"/>
    <mergeCell ref="E94:Q94"/>
    <mergeCell ref="S94:S95"/>
    <mergeCell ref="T94:AE94"/>
    <mergeCell ref="AF94:AF95"/>
    <mergeCell ref="AG94:AS94"/>
    <mergeCell ref="AT93:BF94"/>
    <mergeCell ref="A102:B102"/>
    <mergeCell ref="A103:B103"/>
    <mergeCell ref="A104:A106"/>
    <mergeCell ref="B104:B106"/>
    <mergeCell ref="C104:C106"/>
    <mergeCell ref="D104:Q104"/>
    <mergeCell ref="R104:R106"/>
    <mergeCell ref="S104:AE104"/>
    <mergeCell ref="AF104:AS104"/>
    <mergeCell ref="BG104:BG106"/>
    <mergeCell ref="BH104:BH106"/>
    <mergeCell ref="BI104:BI106"/>
    <mergeCell ref="D105:D106"/>
    <mergeCell ref="E105:Q105"/>
    <mergeCell ref="S105:S106"/>
    <mergeCell ref="T105:AE105"/>
    <mergeCell ref="AF105:AF106"/>
    <mergeCell ref="AG105:AS105"/>
    <mergeCell ref="AT104:BF105"/>
  </mergeCells>
  <pageMargins left="0.70866141732283472" right="0.70866141732283472" top="0.74803149606299213" bottom="1.5354330708661419" header="0.31496062992125984" footer="0.31496062992125984"/>
  <pageSetup paperSize="5" scale="75" orientation="portrait" horizontalDpi="0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7030A0"/>
  </sheetPr>
  <dimension ref="A1:CT381"/>
  <sheetViews>
    <sheetView topLeftCell="AY1" zoomScaleNormal="100" workbookViewId="0">
      <selection activeCell="BJ16" sqref="BJ16"/>
    </sheetView>
  </sheetViews>
  <sheetFormatPr defaultRowHeight="15" x14ac:dyDescent="0.2"/>
  <cols>
    <col min="1" max="1" width="7.5" style="10" customWidth="1"/>
    <col min="2" max="2" width="56.5" style="9" customWidth="1"/>
    <col min="3" max="3" width="7.6640625" style="10" customWidth="1"/>
    <col min="4" max="4" width="10.83203125" style="422" customWidth="1"/>
    <col min="5" max="16" width="11.6640625" style="4" customWidth="1"/>
    <col min="17" max="17" width="11.6640625" style="15" customWidth="1"/>
    <col min="18" max="18" width="14.33203125" style="253" customWidth="1"/>
    <col min="19" max="19" width="16" style="9" customWidth="1"/>
    <col min="20" max="30" width="16" customWidth="1"/>
    <col min="31" max="31" width="16" style="2" customWidth="1"/>
    <col min="32" max="32" width="18.83203125" style="11" customWidth="1"/>
    <col min="33" max="44" width="16" customWidth="1"/>
    <col min="45" max="45" width="18.6640625" style="13" customWidth="1"/>
    <col min="46" max="47" width="16" customWidth="1"/>
    <col min="48" max="48" width="19.5" customWidth="1"/>
    <col min="49" max="57" width="16" customWidth="1"/>
    <col min="58" max="59" width="17.5" style="13" customWidth="1"/>
    <col min="60" max="61" width="22.1640625" style="14" customWidth="1"/>
    <col min="62" max="62" width="16.33203125" bestFit="1" customWidth="1"/>
    <col min="63" max="63" width="14.1640625" style="261" customWidth="1"/>
    <col min="64" max="64" width="27.5" style="3" customWidth="1"/>
    <col min="65" max="67" width="14.1640625" style="3" customWidth="1"/>
    <col min="68" max="68" width="16.6640625" style="3" bestFit="1" customWidth="1"/>
    <col min="69" max="80" width="9.33203125" style="3"/>
    <col min="81" max="81" width="28.5" bestFit="1" customWidth="1"/>
  </cols>
  <sheetData>
    <row r="1" spans="1:98" s="29" customFormat="1" ht="19.5" customHeight="1" x14ac:dyDescent="0.2">
      <c r="A1" s="1015" t="s">
        <v>43</v>
      </c>
      <c r="B1" s="1016"/>
      <c r="C1" s="171" t="s">
        <v>115</v>
      </c>
      <c r="D1" s="174"/>
      <c r="E1" s="32"/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174"/>
      <c r="U1" s="174"/>
      <c r="V1" s="174"/>
      <c r="W1" s="174"/>
      <c r="X1" s="174"/>
      <c r="Y1" s="174"/>
      <c r="Z1" s="174"/>
      <c r="AA1" s="174"/>
      <c r="AB1" s="174"/>
      <c r="AC1" s="174"/>
      <c r="AD1" s="174"/>
      <c r="AE1" s="175"/>
      <c r="AF1" s="32"/>
      <c r="AG1" s="174"/>
      <c r="AH1" s="174"/>
      <c r="AI1" s="174"/>
      <c r="AJ1" s="174"/>
      <c r="AK1" s="174"/>
      <c r="AL1" s="174"/>
      <c r="AM1" s="174"/>
      <c r="AN1" s="174"/>
      <c r="AO1" s="174"/>
      <c r="AP1" s="174"/>
      <c r="AQ1" s="174"/>
      <c r="AR1" s="174"/>
      <c r="AS1" s="176"/>
      <c r="AT1" s="174"/>
      <c r="AU1" s="174"/>
      <c r="AV1" s="174"/>
      <c r="AW1" s="174"/>
      <c r="AX1" s="174"/>
      <c r="AY1" s="174"/>
      <c r="AZ1" s="174"/>
      <c r="BA1" s="174"/>
      <c r="BB1" s="174"/>
      <c r="BC1" s="174"/>
      <c r="BD1" s="174"/>
      <c r="BE1" s="174"/>
      <c r="BF1" s="176"/>
      <c r="BG1" s="176"/>
      <c r="BH1" s="173"/>
      <c r="BI1" s="177"/>
      <c r="BJ1" s="32"/>
      <c r="BK1" s="255"/>
      <c r="BL1" s="174"/>
      <c r="BM1" s="174"/>
      <c r="BN1" s="174"/>
      <c r="BO1" s="174"/>
      <c r="BP1" s="175"/>
      <c r="BQ1" s="174"/>
      <c r="BR1" s="174"/>
      <c r="BS1" s="174"/>
      <c r="BT1" s="174"/>
      <c r="BU1" s="174"/>
      <c r="BV1" s="176"/>
      <c r="BW1" s="176"/>
      <c r="BX1" s="176"/>
      <c r="BY1" s="173"/>
      <c r="BZ1" s="177"/>
      <c r="CA1" s="176"/>
      <c r="CB1" s="176"/>
      <c r="CC1" s="33"/>
      <c r="CD1" s="33"/>
      <c r="CE1" s="33"/>
      <c r="CF1" s="33"/>
      <c r="CG1" s="33"/>
      <c r="CH1" s="178"/>
      <c r="CI1" s="33"/>
      <c r="CJ1" s="33"/>
      <c r="CK1" s="33"/>
      <c r="CL1" s="33"/>
      <c r="CM1" s="33"/>
      <c r="CN1" s="33"/>
      <c r="CO1" s="33"/>
      <c r="CP1" s="33"/>
      <c r="CQ1" s="33"/>
      <c r="CR1" s="33"/>
      <c r="CS1" s="33"/>
      <c r="CT1" s="33"/>
    </row>
    <row r="2" spans="1:98" s="29" customFormat="1" ht="19.5" customHeight="1" x14ac:dyDescent="0.2">
      <c r="A2" s="1017" t="s">
        <v>44</v>
      </c>
      <c r="B2" s="1018"/>
      <c r="C2" s="180" t="s">
        <v>151</v>
      </c>
      <c r="D2" s="377"/>
      <c r="E2" s="181"/>
      <c r="F2" s="181"/>
      <c r="G2" s="181"/>
      <c r="H2" s="181"/>
      <c r="I2" s="181"/>
      <c r="J2" s="181"/>
      <c r="K2" s="181"/>
      <c r="L2" s="181"/>
      <c r="M2" s="181"/>
      <c r="N2" s="181"/>
      <c r="O2" s="181"/>
      <c r="P2" s="181"/>
      <c r="Q2" s="181"/>
      <c r="R2" s="181"/>
      <c r="S2" s="181"/>
      <c r="T2" s="182"/>
      <c r="U2" s="182"/>
      <c r="V2" s="182"/>
      <c r="W2" s="182"/>
      <c r="X2" s="182"/>
      <c r="Y2" s="182"/>
      <c r="Z2" s="182"/>
      <c r="AA2" s="182"/>
      <c r="AB2" s="182"/>
      <c r="AC2" s="182"/>
      <c r="AD2" s="182"/>
      <c r="AE2" s="183"/>
      <c r="AF2" s="181"/>
      <c r="AG2" s="182"/>
      <c r="AH2" s="182"/>
      <c r="AI2" s="182"/>
      <c r="AJ2" s="182"/>
      <c r="AK2" s="182"/>
      <c r="AL2" s="182"/>
      <c r="AM2" s="182"/>
      <c r="AN2" s="182"/>
      <c r="AO2" s="182"/>
      <c r="AP2" s="182"/>
      <c r="AQ2" s="182"/>
      <c r="AR2" s="182"/>
      <c r="AS2" s="183"/>
      <c r="AT2" s="182"/>
      <c r="AU2" s="182"/>
      <c r="AV2" s="182"/>
      <c r="AW2" s="182"/>
      <c r="AX2" s="182"/>
      <c r="AY2" s="182"/>
      <c r="AZ2" s="182"/>
      <c r="BA2" s="182"/>
      <c r="BB2" s="182"/>
      <c r="BC2" s="182"/>
      <c r="BD2" s="182"/>
      <c r="BE2" s="182"/>
      <c r="BF2" s="183"/>
      <c r="BG2" s="183"/>
      <c r="BH2" s="179"/>
      <c r="BI2" s="184"/>
      <c r="BJ2" s="32"/>
      <c r="BK2" s="255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176"/>
      <c r="CB2" s="176"/>
      <c r="CC2" s="33">
        <v>1100000</v>
      </c>
      <c r="CD2" s="33"/>
      <c r="CE2" s="33"/>
      <c r="CF2" s="33"/>
      <c r="CG2" s="33"/>
      <c r="CH2" s="178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</row>
    <row r="3" spans="1:98" s="8" customFormat="1" ht="18.75" customHeight="1" x14ac:dyDescent="0.2">
      <c r="A3" s="1019" t="s">
        <v>45</v>
      </c>
      <c r="B3" s="1022" t="s">
        <v>46</v>
      </c>
      <c r="C3" s="1022" t="s">
        <v>62</v>
      </c>
      <c r="D3" s="1025" t="s">
        <v>47</v>
      </c>
      <c r="E3" s="1025"/>
      <c r="F3" s="1025"/>
      <c r="G3" s="1025"/>
      <c r="H3" s="1025"/>
      <c r="I3" s="1025"/>
      <c r="J3" s="1025"/>
      <c r="K3" s="1025"/>
      <c r="L3" s="1025"/>
      <c r="M3" s="1025"/>
      <c r="N3" s="1025"/>
      <c r="O3" s="1025"/>
      <c r="P3" s="1025"/>
      <c r="Q3" s="1025"/>
      <c r="R3" s="1022" t="s">
        <v>59</v>
      </c>
      <c r="S3" s="1036" t="s">
        <v>56</v>
      </c>
      <c r="T3" s="1037"/>
      <c r="U3" s="1037"/>
      <c r="V3" s="1037"/>
      <c r="W3" s="1037"/>
      <c r="X3" s="1037"/>
      <c r="Y3" s="1037"/>
      <c r="Z3" s="1037"/>
      <c r="AA3" s="1037"/>
      <c r="AB3" s="1037"/>
      <c r="AC3" s="1037"/>
      <c r="AD3" s="1037"/>
      <c r="AE3" s="1038"/>
      <c r="AF3" s="1039" t="s">
        <v>38</v>
      </c>
      <c r="AG3" s="1039"/>
      <c r="AH3" s="1039"/>
      <c r="AI3" s="1039"/>
      <c r="AJ3" s="1039"/>
      <c r="AK3" s="1039"/>
      <c r="AL3" s="1039"/>
      <c r="AM3" s="1039"/>
      <c r="AN3" s="1039"/>
      <c r="AO3" s="1039"/>
      <c r="AP3" s="1039"/>
      <c r="AQ3" s="1039"/>
      <c r="AR3" s="1039"/>
      <c r="AS3" s="1039"/>
      <c r="AT3" s="1040" t="s">
        <v>82</v>
      </c>
      <c r="AU3" s="1041"/>
      <c r="AV3" s="1041"/>
      <c r="AW3" s="1041"/>
      <c r="AX3" s="1041"/>
      <c r="AY3" s="1041"/>
      <c r="AZ3" s="1041"/>
      <c r="BA3" s="1041"/>
      <c r="BB3" s="1041"/>
      <c r="BC3" s="1041"/>
      <c r="BD3" s="1041"/>
      <c r="BE3" s="1041"/>
      <c r="BF3" s="1042"/>
      <c r="BG3" s="1022" t="s">
        <v>78</v>
      </c>
      <c r="BH3" s="1022" t="s">
        <v>561</v>
      </c>
      <c r="BI3" s="1026" t="s">
        <v>79</v>
      </c>
      <c r="BJ3" s="173"/>
      <c r="BK3" s="32"/>
      <c r="BL3" s="32"/>
      <c r="BM3" s="32"/>
      <c r="BN3" s="32"/>
      <c r="BO3" s="32"/>
      <c r="BP3" s="32"/>
      <c r="BQ3" s="32"/>
      <c r="BR3" s="32"/>
      <c r="BS3" s="32"/>
      <c r="BT3" s="32"/>
      <c r="BU3" s="32"/>
      <c r="BV3" s="32"/>
      <c r="BW3" s="32"/>
      <c r="BX3" s="32"/>
      <c r="BY3" s="32"/>
      <c r="BZ3" s="32"/>
      <c r="CA3" s="34"/>
      <c r="CB3" s="34"/>
    </row>
    <row r="4" spans="1:98" s="8" customFormat="1" ht="18.75" customHeight="1" x14ac:dyDescent="0.2">
      <c r="A4" s="1020"/>
      <c r="B4" s="1023"/>
      <c r="C4" s="1023"/>
      <c r="D4" s="1091" t="s">
        <v>57</v>
      </c>
      <c r="E4" s="1031" t="s">
        <v>58</v>
      </c>
      <c r="F4" s="1032"/>
      <c r="G4" s="1032"/>
      <c r="H4" s="1032"/>
      <c r="I4" s="1032"/>
      <c r="J4" s="1032"/>
      <c r="K4" s="1032"/>
      <c r="L4" s="1032"/>
      <c r="M4" s="1032"/>
      <c r="N4" s="1032"/>
      <c r="O4" s="1032"/>
      <c r="P4" s="1032"/>
      <c r="Q4" s="1032"/>
      <c r="R4" s="1023"/>
      <c r="S4" s="1033" t="s">
        <v>57</v>
      </c>
      <c r="T4" s="1031" t="s">
        <v>58</v>
      </c>
      <c r="U4" s="1032"/>
      <c r="V4" s="1032"/>
      <c r="W4" s="1032"/>
      <c r="X4" s="1032"/>
      <c r="Y4" s="1032"/>
      <c r="Z4" s="1032"/>
      <c r="AA4" s="1032"/>
      <c r="AB4" s="1032"/>
      <c r="AC4" s="1032"/>
      <c r="AD4" s="1032"/>
      <c r="AE4" s="1035"/>
      <c r="AF4" s="1033" t="s">
        <v>57</v>
      </c>
      <c r="AG4" s="1031" t="s">
        <v>58</v>
      </c>
      <c r="AH4" s="1032"/>
      <c r="AI4" s="1032"/>
      <c r="AJ4" s="1032"/>
      <c r="AK4" s="1032"/>
      <c r="AL4" s="1032"/>
      <c r="AM4" s="1032"/>
      <c r="AN4" s="1032"/>
      <c r="AO4" s="1032"/>
      <c r="AP4" s="1032"/>
      <c r="AQ4" s="1032"/>
      <c r="AR4" s="1032"/>
      <c r="AS4" s="1035"/>
      <c r="AT4" s="1043"/>
      <c r="AU4" s="1044"/>
      <c r="AV4" s="1044"/>
      <c r="AW4" s="1044"/>
      <c r="AX4" s="1044"/>
      <c r="AY4" s="1044"/>
      <c r="AZ4" s="1044"/>
      <c r="BA4" s="1044"/>
      <c r="BB4" s="1044"/>
      <c r="BC4" s="1044"/>
      <c r="BD4" s="1044"/>
      <c r="BE4" s="1044"/>
      <c r="BF4" s="1045"/>
      <c r="BG4" s="1023"/>
      <c r="BH4" s="1023"/>
      <c r="BI4" s="1027"/>
      <c r="BJ4" s="173"/>
      <c r="BK4" s="32"/>
      <c r="BL4" s="32"/>
      <c r="BM4" s="32"/>
      <c r="BN4" s="32"/>
      <c r="BO4" s="32"/>
      <c r="BP4" s="32"/>
      <c r="BQ4" s="32"/>
      <c r="BR4" s="32"/>
      <c r="BS4" s="32"/>
      <c r="BT4" s="32"/>
      <c r="BU4" s="32"/>
      <c r="BV4" s="32"/>
      <c r="BW4" s="32"/>
      <c r="BX4" s="32"/>
      <c r="BY4" s="32"/>
      <c r="BZ4" s="32"/>
      <c r="CA4" s="34"/>
      <c r="CB4" s="34"/>
    </row>
    <row r="5" spans="1:98" s="6" customFormat="1" ht="18.75" customHeight="1" x14ac:dyDescent="0.2">
      <c r="A5" s="1021"/>
      <c r="B5" s="1024"/>
      <c r="C5" s="1024"/>
      <c r="D5" s="1092"/>
      <c r="E5" s="35">
        <v>1</v>
      </c>
      <c r="F5" s="35">
        <v>2</v>
      </c>
      <c r="G5" s="35">
        <v>3</v>
      </c>
      <c r="H5" s="35">
        <v>4</v>
      </c>
      <c r="I5" s="35">
        <v>5</v>
      </c>
      <c r="J5" s="35">
        <v>6</v>
      </c>
      <c r="K5" s="35">
        <v>7</v>
      </c>
      <c r="L5" s="35">
        <v>8</v>
      </c>
      <c r="M5" s="35">
        <v>9</v>
      </c>
      <c r="N5" s="35">
        <v>10</v>
      </c>
      <c r="O5" s="35">
        <v>11</v>
      </c>
      <c r="P5" s="35">
        <v>12</v>
      </c>
      <c r="Q5" s="35" t="s">
        <v>61</v>
      </c>
      <c r="R5" s="1024"/>
      <c r="S5" s="1034"/>
      <c r="T5" s="35">
        <v>1</v>
      </c>
      <c r="U5" s="35">
        <v>2</v>
      </c>
      <c r="V5" s="35">
        <v>3</v>
      </c>
      <c r="W5" s="35">
        <v>4</v>
      </c>
      <c r="X5" s="35">
        <v>5</v>
      </c>
      <c r="Y5" s="35">
        <v>6</v>
      </c>
      <c r="Z5" s="35">
        <v>7</v>
      </c>
      <c r="AA5" s="35">
        <v>8</v>
      </c>
      <c r="AB5" s="35">
        <v>9</v>
      </c>
      <c r="AC5" s="35">
        <v>10</v>
      </c>
      <c r="AD5" s="35">
        <v>11</v>
      </c>
      <c r="AE5" s="35">
        <v>12</v>
      </c>
      <c r="AF5" s="1034"/>
      <c r="AG5" s="35">
        <v>1</v>
      </c>
      <c r="AH5" s="35">
        <v>2</v>
      </c>
      <c r="AI5" s="35">
        <v>3</v>
      </c>
      <c r="AJ5" s="35">
        <v>4</v>
      </c>
      <c r="AK5" s="35">
        <v>5</v>
      </c>
      <c r="AL5" s="35">
        <v>6</v>
      </c>
      <c r="AM5" s="35">
        <v>7</v>
      </c>
      <c r="AN5" s="35">
        <v>8</v>
      </c>
      <c r="AO5" s="35">
        <v>9</v>
      </c>
      <c r="AP5" s="35">
        <v>10</v>
      </c>
      <c r="AQ5" s="35">
        <v>11</v>
      </c>
      <c r="AR5" s="35">
        <v>12</v>
      </c>
      <c r="AS5" s="35" t="s">
        <v>51</v>
      </c>
      <c r="AT5" s="266">
        <v>1</v>
      </c>
      <c r="AU5" s="266">
        <v>2</v>
      </c>
      <c r="AV5" s="266">
        <v>3</v>
      </c>
      <c r="AW5" s="266">
        <v>4</v>
      </c>
      <c r="AX5" s="266">
        <v>5</v>
      </c>
      <c r="AY5" s="266">
        <v>6</v>
      </c>
      <c r="AZ5" s="266">
        <v>7</v>
      </c>
      <c r="BA5" s="266">
        <v>8</v>
      </c>
      <c r="BB5" s="266">
        <v>9</v>
      </c>
      <c r="BC5" s="266">
        <v>10</v>
      </c>
      <c r="BD5" s="266">
        <v>11</v>
      </c>
      <c r="BE5" s="266">
        <v>12</v>
      </c>
      <c r="BF5" s="35" t="s">
        <v>51</v>
      </c>
      <c r="BG5" s="1024"/>
      <c r="BH5" s="1024"/>
      <c r="BI5" s="1028"/>
      <c r="BJ5" s="7"/>
      <c r="BK5" s="36"/>
      <c r="BL5" s="36"/>
      <c r="BM5" s="36"/>
      <c r="BN5" s="36"/>
      <c r="BO5" s="36"/>
      <c r="BP5" s="36"/>
      <c r="BQ5" s="36"/>
      <c r="BR5" s="36"/>
      <c r="BS5" s="36"/>
      <c r="BT5" s="36"/>
      <c r="BU5" s="36"/>
      <c r="BV5" s="36"/>
      <c r="BW5" s="36"/>
      <c r="BX5" s="36"/>
      <c r="BY5" s="36"/>
      <c r="BZ5" s="36"/>
      <c r="CA5" s="36"/>
      <c r="CB5" s="36"/>
    </row>
    <row r="6" spans="1:98" s="118" customFormat="1" ht="24" customHeight="1" x14ac:dyDescent="0.2">
      <c r="A6" s="111">
        <v>1</v>
      </c>
      <c r="B6" s="189" t="s">
        <v>98</v>
      </c>
      <c r="C6" s="112" t="s">
        <v>65</v>
      </c>
      <c r="D6" s="209">
        <v>15</v>
      </c>
      <c r="E6" s="114"/>
      <c r="F6" s="114">
        <v>15</v>
      </c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5">
        <f t="shared" ref="Q6:Q17" si="0">SUM(E6:P6)</f>
        <v>15</v>
      </c>
      <c r="R6" s="280" t="s">
        <v>6</v>
      </c>
      <c r="S6" s="231">
        <v>20000</v>
      </c>
      <c r="T6" s="702"/>
      <c r="U6" s="702">
        <v>10000</v>
      </c>
      <c r="V6" s="702"/>
      <c r="W6" s="702"/>
      <c r="X6" s="702"/>
      <c r="Y6" s="702"/>
      <c r="Z6" s="702"/>
      <c r="AA6" s="702"/>
      <c r="AB6" s="702"/>
      <c r="AC6" s="702"/>
      <c r="AD6" s="702"/>
      <c r="AE6" s="702"/>
      <c r="AF6" s="94">
        <f>SUM(Q6*S6)</f>
        <v>300000</v>
      </c>
      <c r="AG6" s="896">
        <f t="shared" ref="AG6:AG17" si="1">T6*E6</f>
        <v>0</v>
      </c>
      <c r="AH6" s="896">
        <f t="shared" ref="AH6:AH17" si="2">U6*F6</f>
        <v>150000</v>
      </c>
      <c r="AI6" s="896">
        <f t="shared" ref="AI6:AI17" si="3">V6*G6</f>
        <v>0</v>
      </c>
      <c r="AJ6" s="896">
        <f t="shared" ref="AJ6:AR17" si="4">W6*H6</f>
        <v>0</v>
      </c>
      <c r="AK6" s="896">
        <f t="shared" si="4"/>
        <v>0</v>
      </c>
      <c r="AL6" s="896">
        <f t="shared" si="4"/>
        <v>0</v>
      </c>
      <c r="AM6" s="896">
        <f t="shared" si="4"/>
        <v>0</v>
      </c>
      <c r="AN6" s="896">
        <f t="shared" si="4"/>
        <v>0</v>
      </c>
      <c r="AO6" s="896">
        <f t="shared" si="4"/>
        <v>0</v>
      </c>
      <c r="AP6" s="896">
        <f t="shared" si="4"/>
        <v>0</v>
      </c>
      <c r="AQ6" s="896">
        <f t="shared" si="4"/>
        <v>0</v>
      </c>
      <c r="AR6" s="896">
        <f t="shared" si="4"/>
        <v>0</v>
      </c>
      <c r="AS6" s="897">
        <f>SUM(AG6:AR6)</f>
        <v>150000</v>
      </c>
      <c r="AT6" s="896">
        <f t="shared" ref="AT6:AT17" si="5">SUM(AG6*14%)</f>
        <v>0</v>
      </c>
      <c r="AU6" s="896"/>
      <c r="AV6" s="896">
        <f t="shared" ref="AV6:AV17" si="6">SUM(AI6*14%)</f>
        <v>0</v>
      </c>
      <c r="AW6" s="896">
        <f t="shared" ref="AW6:BE17" si="7">SUM(AJ6*14%)</f>
        <v>0</v>
      </c>
      <c r="AX6" s="896">
        <f t="shared" si="7"/>
        <v>0</v>
      </c>
      <c r="AY6" s="896">
        <f t="shared" si="7"/>
        <v>0</v>
      </c>
      <c r="AZ6" s="896">
        <f t="shared" si="7"/>
        <v>0</v>
      </c>
      <c r="BA6" s="896">
        <f t="shared" si="7"/>
        <v>0</v>
      </c>
      <c r="BB6" s="896">
        <f t="shared" si="7"/>
        <v>0</v>
      </c>
      <c r="BC6" s="896">
        <f t="shared" si="7"/>
        <v>0</v>
      </c>
      <c r="BD6" s="896">
        <f t="shared" si="7"/>
        <v>0</v>
      </c>
      <c r="BE6" s="896">
        <f t="shared" si="7"/>
        <v>0</v>
      </c>
      <c r="BF6" s="98">
        <f t="shared" ref="BF6:BF17" si="8">SUM(AT6:BE6)</f>
        <v>0</v>
      </c>
      <c r="BG6" s="128">
        <f t="shared" ref="BG6:BG18" si="9">AF6-AS6-BF6</f>
        <v>150000</v>
      </c>
      <c r="BH6" s="129">
        <f t="shared" ref="BH6:BH17" si="10">S6*D6</f>
        <v>300000</v>
      </c>
      <c r="BI6" s="130">
        <f t="shared" ref="BI6:BI17" si="11">BH6-AS6-BF6</f>
        <v>150000</v>
      </c>
      <c r="BJ6" s="248">
        <f t="shared" ref="BJ6:BJ17" si="12">SUM(Q6/D6)</f>
        <v>1</v>
      </c>
      <c r="BK6" s="257"/>
      <c r="BL6" s="117"/>
      <c r="BM6" s="117"/>
      <c r="BN6" s="117"/>
      <c r="BO6" s="117"/>
      <c r="BP6" s="117"/>
      <c r="BQ6" s="117"/>
      <c r="BR6" s="117"/>
      <c r="BS6" s="117"/>
      <c r="BT6" s="117"/>
      <c r="BU6" s="117"/>
      <c r="BV6" s="117"/>
      <c r="BW6" s="117"/>
      <c r="BX6" s="117"/>
      <c r="BY6" s="117"/>
      <c r="BZ6" s="117"/>
      <c r="CA6" s="117"/>
      <c r="CB6" s="117"/>
    </row>
    <row r="7" spans="1:98" s="118" customFormat="1" ht="24" customHeight="1" x14ac:dyDescent="0.2">
      <c r="A7" s="111">
        <v>2</v>
      </c>
      <c r="B7" s="185" t="s">
        <v>69</v>
      </c>
      <c r="C7" s="112" t="s">
        <v>65</v>
      </c>
      <c r="D7" s="209">
        <v>4</v>
      </c>
      <c r="E7" s="114"/>
      <c r="F7" s="114">
        <v>4</v>
      </c>
      <c r="G7" s="114"/>
      <c r="H7" s="114"/>
      <c r="I7" s="114"/>
      <c r="J7" s="114"/>
      <c r="K7" s="114"/>
      <c r="L7" s="114"/>
      <c r="M7" s="114"/>
      <c r="N7" s="114"/>
      <c r="O7" s="114"/>
      <c r="P7" s="114"/>
      <c r="Q7" s="115">
        <f t="shared" si="0"/>
        <v>4</v>
      </c>
      <c r="R7" s="280" t="s">
        <v>206</v>
      </c>
      <c r="S7" s="231">
        <v>40000</v>
      </c>
      <c r="T7" s="702"/>
      <c r="U7" s="702">
        <v>36000</v>
      </c>
      <c r="V7" s="702"/>
      <c r="W7" s="702"/>
      <c r="X7" s="702"/>
      <c r="Y7" s="702"/>
      <c r="Z7" s="702"/>
      <c r="AA7" s="702"/>
      <c r="AB7" s="702"/>
      <c r="AC7" s="702"/>
      <c r="AD7" s="702"/>
      <c r="AE7" s="702"/>
      <c r="AF7" s="94">
        <f t="shared" ref="AF7:AF17" si="13">SUM(Q7*S7)</f>
        <v>160000</v>
      </c>
      <c r="AG7" s="896">
        <f t="shared" si="1"/>
        <v>0</v>
      </c>
      <c r="AH7" s="896">
        <f t="shared" si="2"/>
        <v>144000</v>
      </c>
      <c r="AI7" s="896">
        <f t="shared" si="3"/>
        <v>0</v>
      </c>
      <c r="AJ7" s="896">
        <f t="shared" si="4"/>
        <v>0</v>
      </c>
      <c r="AK7" s="896">
        <f t="shared" si="4"/>
        <v>0</v>
      </c>
      <c r="AL7" s="896">
        <f t="shared" si="4"/>
        <v>0</v>
      </c>
      <c r="AM7" s="896">
        <f t="shared" si="4"/>
        <v>0</v>
      </c>
      <c r="AN7" s="896">
        <f t="shared" si="4"/>
        <v>0</v>
      </c>
      <c r="AO7" s="896">
        <f t="shared" si="4"/>
        <v>0</v>
      </c>
      <c r="AP7" s="896">
        <f t="shared" si="4"/>
        <v>0</v>
      </c>
      <c r="AQ7" s="896">
        <f t="shared" si="4"/>
        <v>0</v>
      </c>
      <c r="AR7" s="896">
        <f t="shared" si="4"/>
        <v>0</v>
      </c>
      <c r="AS7" s="897">
        <f t="shared" ref="AS7:AS17" si="14">SUM(AG7:AR7)</f>
        <v>144000</v>
      </c>
      <c r="AT7" s="896">
        <f t="shared" si="5"/>
        <v>0</v>
      </c>
      <c r="AU7" s="896"/>
      <c r="AV7" s="896">
        <f t="shared" si="6"/>
        <v>0</v>
      </c>
      <c r="AW7" s="896">
        <f t="shared" si="7"/>
        <v>0</v>
      </c>
      <c r="AX7" s="896">
        <f t="shared" si="7"/>
        <v>0</v>
      </c>
      <c r="AY7" s="896">
        <f t="shared" si="7"/>
        <v>0</v>
      </c>
      <c r="AZ7" s="896">
        <f t="shared" si="7"/>
        <v>0</v>
      </c>
      <c r="BA7" s="896">
        <f t="shared" si="7"/>
        <v>0</v>
      </c>
      <c r="BB7" s="896">
        <f t="shared" si="7"/>
        <v>0</v>
      </c>
      <c r="BC7" s="896">
        <f t="shared" si="7"/>
        <v>0</v>
      </c>
      <c r="BD7" s="896">
        <f t="shared" si="7"/>
        <v>0</v>
      </c>
      <c r="BE7" s="896">
        <f t="shared" si="7"/>
        <v>0</v>
      </c>
      <c r="BF7" s="98">
        <f t="shared" si="8"/>
        <v>0</v>
      </c>
      <c r="BG7" s="128">
        <f t="shared" si="9"/>
        <v>16000</v>
      </c>
      <c r="BH7" s="129">
        <f t="shared" si="10"/>
        <v>160000</v>
      </c>
      <c r="BI7" s="130">
        <f t="shared" si="11"/>
        <v>16000</v>
      </c>
      <c r="BJ7" s="248">
        <f t="shared" si="12"/>
        <v>1</v>
      </c>
      <c r="BK7" s="257"/>
      <c r="BL7" s="117"/>
      <c r="BM7" s="117"/>
      <c r="BN7" s="117"/>
      <c r="BO7" s="117"/>
      <c r="BP7" s="117"/>
      <c r="BQ7" s="117"/>
      <c r="BR7" s="117"/>
      <c r="BS7" s="117"/>
      <c r="BT7" s="117"/>
      <c r="BU7" s="117"/>
      <c r="BV7" s="117"/>
      <c r="BW7" s="117"/>
      <c r="BX7" s="117"/>
      <c r="BY7" s="117"/>
      <c r="BZ7" s="117"/>
      <c r="CA7" s="117"/>
      <c r="CB7" s="117"/>
    </row>
    <row r="8" spans="1:98" s="118" customFormat="1" ht="24" customHeight="1" x14ac:dyDescent="0.2">
      <c r="A8" s="111">
        <v>3</v>
      </c>
      <c r="B8" s="185" t="s">
        <v>99</v>
      </c>
      <c r="C8" s="112" t="s">
        <v>65</v>
      </c>
      <c r="D8" s="209">
        <v>2</v>
      </c>
      <c r="E8" s="114"/>
      <c r="F8" s="114">
        <v>2</v>
      </c>
      <c r="G8" s="114"/>
      <c r="H8" s="114"/>
      <c r="I8" s="114"/>
      <c r="J8" s="114"/>
      <c r="K8" s="114"/>
      <c r="L8" s="114"/>
      <c r="M8" s="114"/>
      <c r="N8" s="114"/>
      <c r="O8" s="114"/>
      <c r="P8" s="114"/>
      <c r="Q8" s="115">
        <f t="shared" si="0"/>
        <v>2</v>
      </c>
      <c r="R8" s="280" t="s">
        <v>6</v>
      </c>
      <c r="S8" s="231">
        <v>10000</v>
      </c>
      <c r="T8" s="702"/>
      <c r="U8" s="702">
        <v>10000</v>
      </c>
      <c r="V8" s="702"/>
      <c r="W8" s="702"/>
      <c r="X8" s="702"/>
      <c r="Y8" s="702"/>
      <c r="Z8" s="702"/>
      <c r="AA8" s="702"/>
      <c r="AB8" s="702"/>
      <c r="AC8" s="702"/>
      <c r="AD8" s="702"/>
      <c r="AE8" s="702"/>
      <c r="AF8" s="94">
        <f t="shared" si="13"/>
        <v>20000</v>
      </c>
      <c r="AG8" s="896">
        <f t="shared" si="1"/>
        <v>0</v>
      </c>
      <c r="AH8" s="896">
        <f t="shared" si="2"/>
        <v>20000</v>
      </c>
      <c r="AI8" s="896">
        <f t="shared" si="3"/>
        <v>0</v>
      </c>
      <c r="AJ8" s="896">
        <f t="shared" si="4"/>
        <v>0</v>
      </c>
      <c r="AK8" s="896">
        <f t="shared" si="4"/>
        <v>0</v>
      </c>
      <c r="AL8" s="896">
        <f t="shared" si="4"/>
        <v>0</v>
      </c>
      <c r="AM8" s="896">
        <f t="shared" si="4"/>
        <v>0</v>
      </c>
      <c r="AN8" s="896">
        <f t="shared" si="4"/>
        <v>0</v>
      </c>
      <c r="AO8" s="896">
        <f t="shared" si="4"/>
        <v>0</v>
      </c>
      <c r="AP8" s="896">
        <f t="shared" si="4"/>
        <v>0</v>
      </c>
      <c r="AQ8" s="896">
        <f t="shared" si="4"/>
        <v>0</v>
      </c>
      <c r="AR8" s="896">
        <f t="shared" si="4"/>
        <v>0</v>
      </c>
      <c r="AS8" s="897">
        <f t="shared" si="14"/>
        <v>20000</v>
      </c>
      <c r="AT8" s="896">
        <f t="shared" si="5"/>
        <v>0</v>
      </c>
      <c r="AU8" s="896"/>
      <c r="AV8" s="896">
        <f t="shared" si="6"/>
        <v>0</v>
      </c>
      <c r="AW8" s="896">
        <f t="shared" si="7"/>
        <v>0</v>
      </c>
      <c r="AX8" s="896">
        <f t="shared" si="7"/>
        <v>0</v>
      </c>
      <c r="AY8" s="896">
        <f t="shared" si="7"/>
        <v>0</v>
      </c>
      <c r="AZ8" s="896">
        <f t="shared" si="7"/>
        <v>0</v>
      </c>
      <c r="BA8" s="896">
        <f t="shared" si="7"/>
        <v>0</v>
      </c>
      <c r="BB8" s="896">
        <f t="shared" si="7"/>
        <v>0</v>
      </c>
      <c r="BC8" s="896">
        <f t="shared" si="7"/>
        <v>0</v>
      </c>
      <c r="BD8" s="896">
        <f t="shared" si="7"/>
        <v>0</v>
      </c>
      <c r="BE8" s="896">
        <f t="shared" si="7"/>
        <v>0</v>
      </c>
      <c r="BF8" s="98">
        <f t="shared" si="8"/>
        <v>0</v>
      </c>
      <c r="BG8" s="128">
        <f t="shared" si="9"/>
        <v>0</v>
      </c>
      <c r="BH8" s="129">
        <f t="shared" si="10"/>
        <v>20000</v>
      </c>
      <c r="BI8" s="130">
        <f t="shared" si="11"/>
        <v>0</v>
      </c>
      <c r="BJ8" s="248">
        <f t="shared" si="12"/>
        <v>1</v>
      </c>
      <c r="BK8" s="257"/>
      <c r="BL8" s="117"/>
      <c r="BM8" s="117"/>
      <c r="BN8" s="117"/>
      <c r="BO8" s="117"/>
      <c r="BP8" s="117"/>
      <c r="BQ8" s="117"/>
      <c r="BR8" s="117"/>
      <c r="BS8" s="117"/>
      <c r="BT8" s="117"/>
      <c r="BU8" s="117"/>
      <c r="BV8" s="117"/>
      <c r="BW8" s="117"/>
      <c r="BX8" s="117"/>
      <c r="BY8" s="117"/>
      <c r="BZ8" s="117"/>
      <c r="CA8" s="117"/>
      <c r="CB8" s="117"/>
    </row>
    <row r="9" spans="1:98" s="118" customFormat="1" ht="24" customHeight="1" x14ac:dyDescent="0.2">
      <c r="A9" s="111">
        <v>4</v>
      </c>
      <c r="B9" s="185" t="s">
        <v>100</v>
      </c>
      <c r="C9" s="112" t="s">
        <v>65</v>
      </c>
      <c r="D9" s="209">
        <v>1</v>
      </c>
      <c r="E9" s="114"/>
      <c r="F9" s="114">
        <v>1</v>
      </c>
      <c r="G9" s="114"/>
      <c r="H9" s="114"/>
      <c r="I9" s="114"/>
      <c r="J9" s="114"/>
      <c r="K9" s="114"/>
      <c r="L9" s="114"/>
      <c r="M9" s="114"/>
      <c r="N9" s="114"/>
      <c r="O9" s="114"/>
      <c r="P9" s="114"/>
      <c r="Q9" s="115">
        <f t="shared" si="0"/>
        <v>1</v>
      </c>
      <c r="R9" s="280" t="s">
        <v>207</v>
      </c>
      <c r="S9" s="231">
        <v>175000</v>
      </c>
      <c r="T9" s="702"/>
      <c r="U9" s="702">
        <v>85000</v>
      </c>
      <c r="V9" s="702"/>
      <c r="W9" s="702"/>
      <c r="X9" s="702"/>
      <c r="Y9" s="702"/>
      <c r="Z9" s="702"/>
      <c r="AA9" s="702"/>
      <c r="AB9" s="702"/>
      <c r="AC9" s="702"/>
      <c r="AD9" s="702"/>
      <c r="AE9" s="702"/>
      <c r="AF9" s="94">
        <f t="shared" si="13"/>
        <v>175000</v>
      </c>
      <c r="AG9" s="896">
        <f t="shared" si="1"/>
        <v>0</v>
      </c>
      <c r="AH9" s="896">
        <f t="shared" si="2"/>
        <v>85000</v>
      </c>
      <c r="AI9" s="896">
        <f t="shared" si="3"/>
        <v>0</v>
      </c>
      <c r="AJ9" s="896">
        <f t="shared" si="4"/>
        <v>0</v>
      </c>
      <c r="AK9" s="896">
        <f t="shared" si="4"/>
        <v>0</v>
      </c>
      <c r="AL9" s="896">
        <f t="shared" si="4"/>
        <v>0</v>
      </c>
      <c r="AM9" s="896">
        <f t="shared" si="4"/>
        <v>0</v>
      </c>
      <c r="AN9" s="896">
        <f t="shared" si="4"/>
        <v>0</v>
      </c>
      <c r="AO9" s="896">
        <f t="shared" si="4"/>
        <v>0</v>
      </c>
      <c r="AP9" s="896">
        <f t="shared" si="4"/>
        <v>0</v>
      </c>
      <c r="AQ9" s="896">
        <f t="shared" si="4"/>
        <v>0</v>
      </c>
      <c r="AR9" s="896">
        <f t="shared" si="4"/>
        <v>0</v>
      </c>
      <c r="AS9" s="897">
        <f t="shared" si="14"/>
        <v>85000</v>
      </c>
      <c r="AT9" s="896">
        <f t="shared" si="5"/>
        <v>0</v>
      </c>
      <c r="AU9" s="896"/>
      <c r="AV9" s="896">
        <f t="shared" si="6"/>
        <v>0</v>
      </c>
      <c r="AW9" s="896">
        <f t="shared" si="7"/>
        <v>0</v>
      </c>
      <c r="AX9" s="896">
        <f t="shared" si="7"/>
        <v>0</v>
      </c>
      <c r="AY9" s="896">
        <f t="shared" si="7"/>
        <v>0</v>
      </c>
      <c r="AZ9" s="896">
        <f t="shared" si="7"/>
        <v>0</v>
      </c>
      <c r="BA9" s="896">
        <f t="shared" si="7"/>
        <v>0</v>
      </c>
      <c r="BB9" s="896">
        <f t="shared" si="7"/>
        <v>0</v>
      </c>
      <c r="BC9" s="896">
        <f t="shared" si="7"/>
        <v>0</v>
      </c>
      <c r="BD9" s="896">
        <f t="shared" si="7"/>
        <v>0</v>
      </c>
      <c r="BE9" s="896">
        <f t="shared" si="7"/>
        <v>0</v>
      </c>
      <c r="BF9" s="98">
        <f t="shared" si="8"/>
        <v>0</v>
      </c>
      <c r="BG9" s="128">
        <f t="shared" si="9"/>
        <v>90000</v>
      </c>
      <c r="BH9" s="129">
        <f t="shared" si="10"/>
        <v>175000</v>
      </c>
      <c r="BI9" s="130">
        <f t="shared" si="11"/>
        <v>90000</v>
      </c>
      <c r="BJ9" s="248">
        <f t="shared" si="12"/>
        <v>1</v>
      </c>
      <c r="BK9" s="257"/>
      <c r="BL9" s="117"/>
      <c r="BM9" s="117"/>
      <c r="BN9" s="117"/>
      <c r="BO9" s="117"/>
      <c r="BP9" s="117"/>
      <c r="BQ9" s="117"/>
      <c r="BR9" s="117"/>
      <c r="BS9" s="117"/>
      <c r="BT9" s="117"/>
      <c r="BU9" s="117"/>
      <c r="BV9" s="117"/>
      <c r="BW9" s="117"/>
      <c r="BX9" s="117"/>
      <c r="BY9" s="117"/>
      <c r="BZ9" s="117"/>
      <c r="CA9" s="117"/>
      <c r="CB9" s="117"/>
    </row>
    <row r="10" spans="1:98" s="118" customFormat="1" ht="24" customHeight="1" x14ac:dyDescent="0.2">
      <c r="A10" s="111">
        <v>5</v>
      </c>
      <c r="B10" s="185" t="s">
        <v>101</v>
      </c>
      <c r="C10" s="112" t="s">
        <v>65</v>
      </c>
      <c r="D10" s="209">
        <v>1</v>
      </c>
      <c r="E10" s="114"/>
      <c r="F10" s="114">
        <v>1</v>
      </c>
      <c r="G10" s="114"/>
      <c r="H10" s="114"/>
      <c r="I10" s="114"/>
      <c r="J10" s="114"/>
      <c r="K10" s="114"/>
      <c r="L10" s="114"/>
      <c r="M10" s="114"/>
      <c r="N10" s="114"/>
      <c r="O10" s="114"/>
      <c r="P10" s="114"/>
      <c r="Q10" s="115">
        <f t="shared" si="0"/>
        <v>1</v>
      </c>
      <c r="R10" s="280" t="s">
        <v>207</v>
      </c>
      <c r="S10" s="231">
        <v>15000</v>
      </c>
      <c r="T10" s="702"/>
      <c r="U10" s="702">
        <v>8000</v>
      </c>
      <c r="V10" s="702"/>
      <c r="W10" s="702"/>
      <c r="X10" s="702"/>
      <c r="Y10" s="702"/>
      <c r="Z10" s="702"/>
      <c r="AA10" s="702"/>
      <c r="AB10" s="702"/>
      <c r="AC10" s="702"/>
      <c r="AD10" s="702"/>
      <c r="AE10" s="702"/>
      <c r="AF10" s="94">
        <f t="shared" si="13"/>
        <v>15000</v>
      </c>
      <c r="AG10" s="896">
        <f t="shared" si="1"/>
        <v>0</v>
      </c>
      <c r="AH10" s="896">
        <f t="shared" si="2"/>
        <v>8000</v>
      </c>
      <c r="AI10" s="896">
        <f t="shared" si="3"/>
        <v>0</v>
      </c>
      <c r="AJ10" s="896">
        <f t="shared" si="4"/>
        <v>0</v>
      </c>
      <c r="AK10" s="896">
        <f t="shared" si="4"/>
        <v>0</v>
      </c>
      <c r="AL10" s="896">
        <f t="shared" si="4"/>
        <v>0</v>
      </c>
      <c r="AM10" s="896">
        <f t="shared" si="4"/>
        <v>0</v>
      </c>
      <c r="AN10" s="896">
        <f t="shared" si="4"/>
        <v>0</v>
      </c>
      <c r="AO10" s="896">
        <f t="shared" si="4"/>
        <v>0</v>
      </c>
      <c r="AP10" s="896">
        <f t="shared" si="4"/>
        <v>0</v>
      </c>
      <c r="AQ10" s="896">
        <f t="shared" si="4"/>
        <v>0</v>
      </c>
      <c r="AR10" s="896">
        <f t="shared" si="4"/>
        <v>0</v>
      </c>
      <c r="AS10" s="897">
        <f t="shared" si="14"/>
        <v>8000</v>
      </c>
      <c r="AT10" s="896">
        <f t="shared" si="5"/>
        <v>0</v>
      </c>
      <c r="AU10" s="896"/>
      <c r="AV10" s="896">
        <f t="shared" si="6"/>
        <v>0</v>
      </c>
      <c r="AW10" s="896">
        <f t="shared" si="7"/>
        <v>0</v>
      </c>
      <c r="AX10" s="896">
        <f t="shared" si="7"/>
        <v>0</v>
      </c>
      <c r="AY10" s="896">
        <f t="shared" si="7"/>
        <v>0</v>
      </c>
      <c r="AZ10" s="896">
        <f t="shared" si="7"/>
        <v>0</v>
      </c>
      <c r="BA10" s="896">
        <f t="shared" si="7"/>
        <v>0</v>
      </c>
      <c r="BB10" s="896">
        <f t="shared" si="7"/>
        <v>0</v>
      </c>
      <c r="BC10" s="896">
        <f t="shared" si="7"/>
        <v>0</v>
      </c>
      <c r="BD10" s="896">
        <f t="shared" si="7"/>
        <v>0</v>
      </c>
      <c r="BE10" s="896">
        <f t="shared" si="7"/>
        <v>0</v>
      </c>
      <c r="BF10" s="98">
        <f t="shared" si="8"/>
        <v>0</v>
      </c>
      <c r="BG10" s="128">
        <f t="shared" si="9"/>
        <v>7000</v>
      </c>
      <c r="BH10" s="129">
        <f t="shared" si="10"/>
        <v>15000</v>
      </c>
      <c r="BI10" s="130">
        <f t="shared" si="11"/>
        <v>7000</v>
      </c>
      <c r="BJ10" s="248">
        <f t="shared" si="12"/>
        <v>1</v>
      </c>
      <c r="BK10" s="257"/>
      <c r="BL10" s="898"/>
      <c r="BM10" s="899"/>
      <c r="BN10" s="899"/>
      <c r="BO10" s="117"/>
      <c r="BP10" s="117"/>
      <c r="BQ10" s="117"/>
      <c r="BR10" s="117"/>
      <c r="BS10" s="117"/>
      <c r="BT10" s="117"/>
      <c r="BU10" s="117"/>
      <c r="BV10" s="117"/>
      <c r="BW10" s="117"/>
      <c r="BX10" s="117"/>
      <c r="BY10" s="117"/>
      <c r="BZ10" s="117"/>
      <c r="CA10" s="117"/>
      <c r="CB10" s="117"/>
    </row>
    <row r="11" spans="1:98" s="118" customFormat="1" ht="24" customHeight="1" x14ac:dyDescent="0.2">
      <c r="A11" s="111">
        <v>6</v>
      </c>
      <c r="B11" s="91" t="s">
        <v>200</v>
      </c>
      <c r="C11" s="112" t="s">
        <v>65</v>
      </c>
      <c r="D11" s="212">
        <v>1</v>
      </c>
      <c r="E11" s="114"/>
      <c r="F11" s="114">
        <v>1</v>
      </c>
      <c r="G11" s="114"/>
      <c r="H11" s="114"/>
      <c r="I11" s="114"/>
      <c r="J11" s="114"/>
      <c r="K11" s="114"/>
      <c r="L11" s="114"/>
      <c r="M11" s="114"/>
      <c r="N11" s="114"/>
      <c r="O11" s="114"/>
      <c r="P11" s="114"/>
      <c r="Q11" s="115">
        <f t="shared" si="0"/>
        <v>1</v>
      </c>
      <c r="R11" s="282" t="s">
        <v>207</v>
      </c>
      <c r="S11" s="231">
        <v>25000</v>
      </c>
      <c r="T11" s="702"/>
      <c r="U11" s="702">
        <v>15000</v>
      </c>
      <c r="V11" s="702"/>
      <c r="W11" s="702"/>
      <c r="X11" s="702"/>
      <c r="Y11" s="702"/>
      <c r="Z11" s="702"/>
      <c r="AA11" s="702"/>
      <c r="AB11" s="702"/>
      <c r="AC11" s="702"/>
      <c r="AD11" s="702"/>
      <c r="AE11" s="702"/>
      <c r="AF11" s="94">
        <f t="shared" si="13"/>
        <v>25000</v>
      </c>
      <c r="AG11" s="896">
        <f t="shared" si="1"/>
        <v>0</v>
      </c>
      <c r="AH11" s="896">
        <f t="shared" si="2"/>
        <v>15000</v>
      </c>
      <c r="AI11" s="896">
        <f t="shared" si="3"/>
        <v>0</v>
      </c>
      <c r="AJ11" s="896">
        <f t="shared" si="4"/>
        <v>0</v>
      </c>
      <c r="AK11" s="896">
        <f t="shared" si="4"/>
        <v>0</v>
      </c>
      <c r="AL11" s="896">
        <f t="shared" si="4"/>
        <v>0</v>
      </c>
      <c r="AM11" s="896">
        <f t="shared" si="4"/>
        <v>0</v>
      </c>
      <c r="AN11" s="896">
        <f t="shared" si="4"/>
        <v>0</v>
      </c>
      <c r="AO11" s="896">
        <f t="shared" si="4"/>
        <v>0</v>
      </c>
      <c r="AP11" s="896">
        <f t="shared" si="4"/>
        <v>0</v>
      </c>
      <c r="AQ11" s="896">
        <f t="shared" si="4"/>
        <v>0</v>
      </c>
      <c r="AR11" s="896">
        <f t="shared" si="4"/>
        <v>0</v>
      </c>
      <c r="AS11" s="897">
        <f t="shared" si="14"/>
        <v>15000</v>
      </c>
      <c r="AT11" s="896">
        <f t="shared" si="5"/>
        <v>0</v>
      </c>
      <c r="AU11" s="896"/>
      <c r="AV11" s="896">
        <f t="shared" si="6"/>
        <v>0</v>
      </c>
      <c r="AW11" s="896">
        <f t="shared" si="7"/>
        <v>0</v>
      </c>
      <c r="AX11" s="896">
        <f t="shared" si="7"/>
        <v>0</v>
      </c>
      <c r="AY11" s="896">
        <f t="shared" si="7"/>
        <v>0</v>
      </c>
      <c r="AZ11" s="896">
        <f t="shared" si="7"/>
        <v>0</v>
      </c>
      <c r="BA11" s="896">
        <f t="shared" si="7"/>
        <v>0</v>
      </c>
      <c r="BB11" s="896">
        <f t="shared" si="7"/>
        <v>0</v>
      </c>
      <c r="BC11" s="896">
        <f t="shared" si="7"/>
        <v>0</v>
      </c>
      <c r="BD11" s="896">
        <f t="shared" si="7"/>
        <v>0</v>
      </c>
      <c r="BE11" s="896">
        <f t="shared" si="7"/>
        <v>0</v>
      </c>
      <c r="BF11" s="98">
        <f t="shared" si="8"/>
        <v>0</v>
      </c>
      <c r="BG11" s="128">
        <f t="shared" si="9"/>
        <v>10000</v>
      </c>
      <c r="BH11" s="129">
        <f t="shared" si="10"/>
        <v>25000</v>
      </c>
      <c r="BI11" s="130">
        <f t="shared" si="11"/>
        <v>10000</v>
      </c>
      <c r="BJ11" s="248">
        <f t="shared" si="12"/>
        <v>1</v>
      </c>
      <c r="BK11" s="257"/>
      <c r="BL11" s="900">
        <f>SUM(BI6:BI11)</f>
        <v>273000</v>
      </c>
      <c r="BM11" s="899"/>
      <c r="BN11" s="899"/>
      <c r="BO11" s="117"/>
      <c r="BP11" s="117"/>
      <c r="BQ11" s="117"/>
      <c r="BR11" s="117"/>
      <c r="BS11" s="117"/>
      <c r="BT11" s="117"/>
      <c r="BU11" s="117"/>
      <c r="BV11" s="117"/>
      <c r="BW11" s="117"/>
      <c r="BX11" s="117"/>
      <c r="BY11" s="117"/>
      <c r="BZ11" s="117"/>
      <c r="CA11" s="117"/>
      <c r="CB11" s="117"/>
    </row>
    <row r="12" spans="1:98" s="118" customFormat="1" ht="24" customHeight="1" x14ac:dyDescent="0.2">
      <c r="A12" s="111">
        <v>7</v>
      </c>
      <c r="B12" s="91" t="s">
        <v>201</v>
      </c>
      <c r="C12" s="112" t="s">
        <v>65</v>
      </c>
      <c r="D12" s="212">
        <v>2</v>
      </c>
      <c r="E12" s="114"/>
      <c r="F12" s="114"/>
      <c r="G12" s="114"/>
      <c r="H12" s="114"/>
      <c r="I12" s="114"/>
      <c r="J12" s="114"/>
      <c r="K12" s="114"/>
      <c r="L12" s="114"/>
      <c r="M12" s="114"/>
      <c r="N12" s="114"/>
      <c r="O12" s="114"/>
      <c r="P12" s="114"/>
      <c r="Q12" s="115">
        <f t="shared" si="0"/>
        <v>0</v>
      </c>
      <c r="R12" s="282" t="s">
        <v>207</v>
      </c>
      <c r="S12" s="231">
        <v>200000</v>
      </c>
      <c r="T12" s="123"/>
      <c r="U12" s="123"/>
      <c r="V12" s="123"/>
      <c r="W12" s="123"/>
      <c r="X12" s="123"/>
      <c r="Y12" s="123"/>
      <c r="Z12" s="123"/>
      <c r="AA12" s="123"/>
      <c r="AB12" s="123"/>
      <c r="AC12" s="123"/>
      <c r="AD12" s="123"/>
      <c r="AE12" s="123"/>
      <c r="AF12" s="94">
        <f t="shared" si="13"/>
        <v>0</v>
      </c>
      <c r="AG12" s="95">
        <f t="shared" si="1"/>
        <v>0</v>
      </c>
      <c r="AH12" s="95">
        <f t="shared" si="2"/>
        <v>0</v>
      </c>
      <c r="AI12" s="95">
        <f t="shared" si="3"/>
        <v>0</v>
      </c>
      <c r="AJ12" s="95">
        <f t="shared" si="4"/>
        <v>0</v>
      </c>
      <c r="AK12" s="95">
        <f t="shared" si="4"/>
        <v>0</v>
      </c>
      <c r="AL12" s="95">
        <f t="shared" si="4"/>
        <v>0</v>
      </c>
      <c r="AM12" s="95">
        <f t="shared" si="4"/>
        <v>0</v>
      </c>
      <c r="AN12" s="95">
        <f t="shared" si="4"/>
        <v>0</v>
      </c>
      <c r="AO12" s="95">
        <f t="shared" si="4"/>
        <v>0</v>
      </c>
      <c r="AP12" s="95">
        <f t="shared" si="4"/>
        <v>0</v>
      </c>
      <c r="AQ12" s="95">
        <f t="shared" si="4"/>
        <v>0</v>
      </c>
      <c r="AR12" s="95">
        <f t="shared" si="4"/>
        <v>0</v>
      </c>
      <c r="AS12" s="96">
        <f t="shared" si="14"/>
        <v>0</v>
      </c>
      <c r="AT12" s="95">
        <f t="shared" si="5"/>
        <v>0</v>
      </c>
      <c r="AU12" s="95"/>
      <c r="AV12" s="95">
        <f t="shared" si="6"/>
        <v>0</v>
      </c>
      <c r="AW12" s="95">
        <f t="shared" si="7"/>
        <v>0</v>
      </c>
      <c r="AX12" s="95">
        <f t="shared" si="7"/>
        <v>0</v>
      </c>
      <c r="AY12" s="95">
        <f t="shared" si="7"/>
        <v>0</v>
      </c>
      <c r="AZ12" s="95">
        <f t="shared" si="7"/>
        <v>0</v>
      </c>
      <c r="BA12" s="95">
        <f t="shared" si="7"/>
        <v>0</v>
      </c>
      <c r="BB12" s="95">
        <f t="shared" si="7"/>
        <v>0</v>
      </c>
      <c r="BC12" s="95"/>
      <c r="BD12" s="95">
        <f t="shared" si="7"/>
        <v>0</v>
      </c>
      <c r="BE12" s="95">
        <f t="shared" si="7"/>
        <v>0</v>
      </c>
      <c r="BF12" s="97">
        <f t="shared" si="8"/>
        <v>0</v>
      </c>
      <c r="BG12" s="128">
        <f t="shared" si="9"/>
        <v>0</v>
      </c>
      <c r="BH12" s="129">
        <f t="shared" si="10"/>
        <v>400000</v>
      </c>
      <c r="BI12" s="130">
        <f t="shared" si="11"/>
        <v>400000</v>
      </c>
      <c r="BJ12" s="248">
        <f t="shared" si="12"/>
        <v>0</v>
      </c>
      <c r="BK12" s="258"/>
      <c r="BL12" s="798"/>
      <c r="BM12" s="120"/>
      <c r="BN12" s="120"/>
      <c r="BO12" s="117"/>
      <c r="BP12" s="117"/>
      <c r="BQ12" s="117"/>
      <c r="BR12" s="117"/>
      <c r="BS12" s="117"/>
      <c r="BT12" s="117"/>
      <c r="BU12" s="117"/>
      <c r="BV12" s="117"/>
      <c r="BW12" s="117"/>
      <c r="BX12" s="117"/>
      <c r="BY12" s="117"/>
      <c r="BZ12" s="117"/>
      <c r="CA12" s="117"/>
      <c r="CB12" s="117"/>
    </row>
    <row r="13" spans="1:98" s="118" customFormat="1" ht="24" customHeight="1" x14ac:dyDescent="0.2">
      <c r="A13" s="111">
        <v>8</v>
      </c>
      <c r="B13" s="91" t="s">
        <v>202</v>
      </c>
      <c r="C13" s="112" t="s">
        <v>65</v>
      </c>
      <c r="D13" s="212">
        <v>1</v>
      </c>
      <c r="E13" s="114"/>
      <c r="F13" s="114">
        <v>1</v>
      </c>
      <c r="G13" s="114"/>
      <c r="H13" s="114"/>
      <c r="I13" s="114"/>
      <c r="J13" s="114"/>
      <c r="K13" s="114"/>
      <c r="L13" s="114"/>
      <c r="M13" s="114"/>
      <c r="N13" s="114"/>
      <c r="O13" s="114"/>
      <c r="P13" s="114"/>
      <c r="Q13" s="115">
        <f t="shared" si="0"/>
        <v>1</v>
      </c>
      <c r="R13" s="282" t="s">
        <v>70</v>
      </c>
      <c r="S13" s="231">
        <v>16001</v>
      </c>
      <c r="T13" s="123"/>
      <c r="U13" s="123">
        <v>15000</v>
      </c>
      <c r="V13" s="123"/>
      <c r="W13" s="123"/>
      <c r="X13" s="123"/>
      <c r="Y13" s="123"/>
      <c r="Z13" s="123"/>
      <c r="AA13" s="123"/>
      <c r="AB13" s="123"/>
      <c r="AC13" s="123"/>
      <c r="AD13" s="123"/>
      <c r="AE13" s="123"/>
      <c r="AF13" s="94">
        <f t="shared" si="13"/>
        <v>16001</v>
      </c>
      <c r="AG13" s="95">
        <f t="shared" si="1"/>
        <v>0</v>
      </c>
      <c r="AH13" s="95">
        <f t="shared" si="2"/>
        <v>15000</v>
      </c>
      <c r="AI13" s="95">
        <f t="shared" si="3"/>
        <v>0</v>
      </c>
      <c r="AJ13" s="95">
        <f t="shared" si="4"/>
        <v>0</v>
      </c>
      <c r="AK13" s="95">
        <f t="shared" si="4"/>
        <v>0</v>
      </c>
      <c r="AL13" s="95">
        <f t="shared" si="4"/>
        <v>0</v>
      </c>
      <c r="AM13" s="95">
        <f t="shared" si="4"/>
        <v>0</v>
      </c>
      <c r="AN13" s="95">
        <f t="shared" si="4"/>
        <v>0</v>
      </c>
      <c r="AO13" s="95">
        <f t="shared" si="4"/>
        <v>0</v>
      </c>
      <c r="AP13" s="95">
        <f t="shared" si="4"/>
        <v>0</v>
      </c>
      <c r="AQ13" s="95">
        <f t="shared" si="4"/>
        <v>0</v>
      </c>
      <c r="AR13" s="95">
        <f t="shared" si="4"/>
        <v>0</v>
      </c>
      <c r="AS13" s="96">
        <f t="shared" si="14"/>
        <v>15000</v>
      </c>
      <c r="AT13" s="95">
        <f t="shared" si="5"/>
        <v>0</v>
      </c>
      <c r="AU13" s="95"/>
      <c r="AV13" s="95">
        <f t="shared" si="6"/>
        <v>0</v>
      </c>
      <c r="AW13" s="95">
        <f t="shared" si="7"/>
        <v>0</v>
      </c>
      <c r="AX13" s="95">
        <f t="shared" si="7"/>
        <v>0</v>
      </c>
      <c r="AY13" s="95">
        <f t="shared" si="7"/>
        <v>0</v>
      </c>
      <c r="AZ13" s="95">
        <f t="shared" si="7"/>
        <v>0</v>
      </c>
      <c r="BA13" s="95">
        <f t="shared" si="7"/>
        <v>0</v>
      </c>
      <c r="BB13" s="95">
        <f t="shared" si="7"/>
        <v>0</v>
      </c>
      <c r="BC13" s="95">
        <f t="shared" si="7"/>
        <v>0</v>
      </c>
      <c r="BD13" s="95">
        <f t="shared" si="7"/>
        <v>0</v>
      </c>
      <c r="BE13" s="95">
        <f t="shared" si="7"/>
        <v>0</v>
      </c>
      <c r="BF13" s="97">
        <f t="shared" si="8"/>
        <v>0</v>
      </c>
      <c r="BG13" s="128">
        <f t="shared" si="9"/>
        <v>1001</v>
      </c>
      <c r="BH13" s="129">
        <f t="shared" si="10"/>
        <v>16001</v>
      </c>
      <c r="BI13" s="130">
        <f t="shared" si="11"/>
        <v>1001</v>
      </c>
      <c r="BJ13" s="248">
        <f t="shared" si="12"/>
        <v>1</v>
      </c>
      <c r="BK13" s="258"/>
      <c r="BL13" s="121"/>
      <c r="BM13" s="120"/>
      <c r="BN13" s="120"/>
      <c r="BO13" s="117"/>
      <c r="BP13" s="117"/>
      <c r="BQ13" s="117"/>
      <c r="BR13" s="117"/>
      <c r="BS13" s="117"/>
      <c r="BT13" s="117"/>
      <c r="BU13" s="117"/>
      <c r="BV13" s="117"/>
      <c r="BW13" s="117"/>
      <c r="BX13" s="117"/>
      <c r="BY13" s="117"/>
      <c r="BZ13" s="117"/>
      <c r="CA13" s="117"/>
      <c r="CB13" s="117"/>
    </row>
    <row r="14" spans="1:98" s="118" customFormat="1" ht="24" customHeight="1" x14ac:dyDescent="0.2">
      <c r="A14" s="111">
        <v>9</v>
      </c>
      <c r="B14" s="189" t="s">
        <v>205</v>
      </c>
      <c r="C14" s="112" t="s">
        <v>65</v>
      </c>
      <c r="D14" s="209">
        <v>720</v>
      </c>
      <c r="E14" s="113">
        <v>120</v>
      </c>
      <c r="F14" s="114"/>
      <c r="G14" s="114">
        <v>60</v>
      </c>
      <c r="H14" s="114">
        <v>60</v>
      </c>
      <c r="I14" s="114">
        <v>60</v>
      </c>
      <c r="J14" s="114">
        <v>60</v>
      </c>
      <c r="K14" s="114">
        <v>60</v>
      </c>
      <c r="L14" s="114">
        <v>60</v>
      </c>
      <c r="M14" s="114">
        <v>60</v>
      </c>
      <c r="N14" s="114">
        <v>60</v>
      </c>
      <c r="O14" s="114"/>
      <c r="P14" s="114"/>
      <c r="Q14" s="115">
        <f t="shared" si="0"/>
        <v>600</v>
      </c>
      <c r="R14" s="588" t="s">
        <v>71</v>
      </c>
      <c r="S14" s="281">
        <v>24200</v>
      </c>
      <c r="T14" s="131">
        <v>22000</v>
      </c>
      <c r="U14" s="131"/>
      <c r="V14" s="131">
        <v>22000</v>
      </c>
      <c r="W14" s="123">
        <v>22000</v>
      </c>
      <c r="X14" s="123">
        <v>22000</v>
      </c>
      <c r="Y14" s="123">
        <v>22000</v>
      </c>
      <c r="Z14" s="123">
        <v>22000</v>
      </c>
      <c r="AA14" s="123">
        <v>22000</v>
      </c>
      <c r="AB14" s="123">
        <v>22000</v>
      </c>
      <c r="AC14" s="123">
        <v>22000</v>
      </c>
      <c r="AD14" s="123"/>
      <c r="AE14" s="123"/>
      <c r="AF14" s="94">
        <f t="shared" si="13"/>
        <v>14520000</v>
      </c>
      <c r="AG14" s="95">
        <f t="shared" si="1"/>
        <v>2640000</v>
      </c>
      <c r="AH14" s="95">
        <f t="shared" si="2"/>
        <v>0</v>
      </c>
      <c r="AI14" s="95">
        <f t="shared" si="3"/>
        <v>1320000</v>
      </c>
      <c r="AJ14" s="95">
        <f t="shared" si="4"/>
        <v>1320000</v>
      </c>
      <c r="AK14" s="95">
        <f t="shared" si="4"/>
        <v>1320000</v>
      </c>
      <c r="AL14" s="95">
        <f t="shared" si="4"/>
        <v>1320000</v>
      </c>
      <c r="AM14" s="95">
        <f t="shared" si="4"/>
        <v>1320000</v>
      </c>
      <c r="AN14" s="95">
        <f t="shared" si="4"/>
        <v>1320000</v>
      </c>
      <c r="AO14" s="95">
        <f t="shared" si="4"/>
        <v>1320000</v>
      </c>
      <c r="AP14" s="95">
        <f t="shared" si="4"/>
        <v>1320000</v>
      </c>
      <c r="AQ14" s="95">
        <f t="shared" si="4"/>
        <v>0</v>
      </c>
      <c r="AR14" s="95">
        <f t="shared" si="4"/>
        <v>0</v>
      </c>
      <c r="AS14" s="96">
        <f t="shared" si="14"/>
        <v>13200000</v>
      </c>
      <c r="AT14" s="95">
        <f t="shared" ref="AT14:AY14" si="15">SUM(AG14*4%)</f>
        <v>105600</v>
      </c>
      <c r="AU14" s="95">
        <f t="shared" si="15"/>
        <v>0</v>
      </c>
      <c r="AV14" s="95">
        <f t="shared" si="15"/>
        <v>52800</v>
      </c>
      <c r="AW14" s="95">
        <f t="shared" si="15"/>
        <v>52800</v>
      </c>
      <c r="AX14" s="95">
        <f t="shared" si="15"/>
        <v>52800</v>
      </c>
      <c r="AY14" s="95">
        <f t="shared" si="15"/>
        <v>52800</v>
      </c>
      <c r="AZ14" s="95">
        <f>SUM(AM14*4%)</f>
        <v>52800</v>
      </c>
      <c r="BA14" s="95">
        <f>SUM(AN14*4%)</f>
        <v>52800</v>
      </c>
      <c r="BB14" s="95">
        <f>SUM(AO14*4%)</f>
        <v>52800</v>
      </c>
      <c r="BC14" s="95">
        <f>SUM(AP14*4%)</f>
        <v>52800</v>
      </c>
      <c r="BD14" s="95">
        <f t="shared" si="7"/>
        <v>0</v>
      </c>
      <c r="BE14" s="95">
        <f t="shared" si="7"/>
        <v>0</v>
      </c>
      <c r="BF14" s="97">
        <f t="shared" si="8"/>
        <v>528000</v>
      </c>
      <c r="BG14" s="128">
        <f t="shared" si="9"/>
        <v>792000</v>
      </c>
      <c r="BH14" s="129">
        <f t="shared" si="10"/>
        <v>17424000</v>
      </c>
      <c r="BI14" s="130">
        <f t="shared" si="11"/>
        <v>3696000</v>
      </c>
      <c r="BJ14" s="248">
        <f t="shared" si="12"/>
        <v>0.83333333333333337</v>
      </c>
      <c r="BK14" s="258"/>
      <c r="BL14" s="121"/>
      <c r="BM14" s="120"/>
      <c r="BN14" s="120"/>
      <c r="BO14" s="117"/>
      <c r="BP14" s="117"/>
      <c r="BQ14" s="117"/>
      <c r="BR14" s="117"/>
      <c r="BS14" s="117"/>
      <c r="BT14" s="117"/>
      <c r="BU14" s="117"/>
      <c r="BV14" s="117"/>
      <c r="BW14" s="117"/>
      <c r="BX14" s="117"/>
      <c r="BY14" s="117"/>
      <c r="BZ14" s="117"/>
      <c r="CA14" s="117"/>
      <c r="CB14" s="117"/>
    </row>
    <row r="15" spans="1:98" s="118" customFormat="1" ht="24" customHeight="1" x14ac:dyDescent="0.2">
      <c r="A15" s="111">
        <v>10</v>
      </c>
      <c r="B15" s="185" t="s">
        <v>104</v>
      </c>
      <c r="C15" s="112" t="s">
        <v>65</v>
      </c>
      <c r="D15" s="413">
        <v>30</v>
      </c>
      <c r="E15" s="114"/>
      <c r="F15" s="114">
        <v>8</v>
      </c>
      <c r="G15" s="114"/>
      <c r="H15" s="114">
        <v>9</v>
      </c>
      <c r="I15" s="114">
        <v>9</v>
      </c>
      <c r="J15" s="114"/>
      <c r="K15" s="114">
        <v>4</v>
      </c>
      <c r="L15" s="114"/>
      <c r="M15" s="114"/>
      <c r="N15" s="114"/>
      <c r="O15" s="114"/>
      <c r="P15" s="114"/>
      <c r="Q15" s="115">
        <f t="shared" si="0"/>
        <v>30</v>
      </c>
      <c r="R15" s="588" t="s">
        <v>105</v>
      </c>
      <c r="S15" s="281">
        <v>100000</v>
      </c>
      <c r="T15" s="123"/>
      <c r="U15" s="123">
        <v>100000</v>
      </c>
      <c r="V15" s="123"/>
      <c r="W15" s="123">
        <v>100000</v>
      </c>
      <c r="X15" s="123">
        <v>100000</v>
      </c>
      <c r="Y15" s="123"/>
      <c r="Z15" s="123">
        <v>100000</v>
      </c>
      <c r="AA15" s="123"/>
      <c r="AB15" s="123"/>
      <c r="AC15" s="123"/>
      <c r="AD15" s="123"/>
      <c r="AE15" s="123"/>
      <c r="AF15" s="94">
        <f>SUM(Q15*S15)</f>
        <v>3000000</v>
      </c>
      <c r="AG15" s="95">
        <f t="shared" si="1"/>
        <v>0</v>
      </c>
      <c r="AH15" s="95">
        <f t="shared" si="2"/>
        <v>800000</v>
      </c>
      <c r="AI15" s="95">
        <f t="shared" si="3"/>
        <v>0</v>
      </c>
      <c r="AJ15" s="95">
        <f t="shared" si="4"/>
        <v>900000</v>
      </c>
      <c r="AK15" s="95">
        <f t="shared" si="4"/>
        <v>900000</v>
      </c>
      <c r="AL15" s="95">
        <f t="shared" si="4"/>
        <v>0</v>
      </c>
      <c r="AM15" s="95">
        <f t="shared" si="4"/>
        <v>400000</v>
      </c>
      <c r="AN15" s="95">
        <f t="shared" si="4"/>
        <v>0</v>
      </c>
      <c r="AO15" s="95">
        <f t="shared" si="4"/>
        <v>0</v>
      </c>
      <c r="AP15" s="95">
        <f t="shared" si="4"/>
        <v>0</v>
      </c>
      <c r="AQ15" s="95">
        <f t="shared" si="4"/>
        <v>0</v>
      </c>
      <c r="AR15" s="95">
        <f t="shared" si="4"/>
        <v>0</v>
      </c>
      <c r="AS15" s="96">
        <f t="shared" si="14"/>
        <v>3000000</v>
      </c>
      <c r="AT15" s="95">
        <f t="shared" si="5"/>
        <v>0</v>
      </c>
      <c r="AU15" s="95"/>
      <c r="AV15" s="95">
        <f t="shared" si="6"/>
        <v>0</v>
      </c>
      <c r="AW15" s="95"/>
      <c r="AX15" s="95"/>
      <c r="AY15" s="95"/>
      <c r="AZ15" s="95"/>
      <c r="BA15" s="95">
        <f t="shared" si="7"/>
        <v>0</v>
      </c>
      <c r="BB15" s="95">
        <f t="shared" si="7"/>
        <v>0</v>
      </c>
      <c r="BC15" s="95">
        <f t="shared" si="7"/>
        <v>0</v>
      </c>
      <c r="BD15" s="95">
        <f t="shared" si="7"/>
        <v>0</v>
      </c>
      <c r="BE15" s="95">
        <f t="shared" si="7"/>
        <v>0</v>
      </c>
      <c r="BF15" s="97">
        <f t="shared" si="8"/>
        <v>0</v>
      </c>
      <c r="BG15" s="128">
        <f t="shared" si="9"/>
        <v>0</v>
      </c>
      <c r="BH15" s="129">
        <f t="shared" si="10"/>
        <v>3000000</v>
      </c>
      <c r="BI15" s="130">
        <f t="shared" si="11"/>
        <v>0</v>
      </c>
      <c r="BJ15" s="248">
        <f t="shared" si="12"/>
        <v>1</v>
      </c>
      <c r="BK15" s="258"/>
      <c r="BL15" s="121"/>
      <c r="BM15" s="120"/>
      <c r="BN15" s="120"/>
      <c r="BO15" s="117"/>
      <c r="BP15" s="117"/>
      <c r="BQ15" s="117"/>
      <c r="BR15" s="117"/>
      <c r="BS15" s="117"/>
      <c r="BT15" s="117"/>
      <c r="BU15" s="117"/>
      <c r="BV15" s="117"/>
      <c r="BW15" s="117"/>
      <c r="BX15" s="117"/>
      <c r="BY15" s="117"/>
      <c r="BZ15" s="117"/>
      <c r="CA15" s="117"/>
      <c r="CB15" s="117"/>
    </row>
    <row r="16" spans="1:98" s="118" customFormat="1" ht="24" customHeight="1" x14ac:dyDescent="0.2">
      <c r="A16" s="111">
        <v>11</v>
      </c>
      <c r="B16" s="188" t="s">
        <v>203</v>
      </c>
      <c r="C16" s="112" t="s">
        <v>65</v>
      </c>
      <c r="D16" s="209">
        <v>385</v>
      </c>
      <c r="E16" s="113"/>
      <c r="F16" s="114"/>
      <c r="G16" s="114"/>
      <c r="H16" s="114"/>
      <c r="I16" s="114"/>
      <c r="J16" s="113">
        <v>385</v>
      </c>
      <c r="K16" s="114"/>
      <c r="L16" s="114"/>
      <c r="M16" s="114"/>
      <c r="N16" s="114"/>
      <c r="O16" s="114"/>
      <c r="P16" s="114"/>
      <c r="Q16" s="115">
        <f t="shared" si="0"/>
        <v>385</v>
      </c>
      <c r="R16" s="588" t="s">
        <v>73</v>
      </c>
      <c r="S16" s="231">
        <f>SUM(25000*14%+25000)</f>
        <v>28500</v>
      </c>
      <c r="T16" s="131"/>
      <c r="U16" s="123"/>
      <c r="V16" s="123"/>
      <c r="W16" s="123"/>
      <c r="X16" s="123"/>
      <c r="Y16" s="131">
        <v>24000</v>
      </c>
      <c r="Z16" s="123"/>
      <c r="AA16" s="123"/>
      <c r="AB16" s="123"/>
      <c r="AC16" s="123"/>
      <c r="AD16" s="123"/>
      <c r="AE16" s="123"/>
      <c r="AF16" s="94">
        <f t="shared" si="13"/>
        <v>10972500</v>
      </c>
      <c r="AG16" s="95">
        <f t="shared" si="1"/>
        <v>0</v>
      </c>
      <c r="AH16" s="95">
        <f t="shared" si="2"/>
        <v>0</v>
      </c>
      <c r="AI16" s="95">
        <f t="shared" si="3"/>
        <v>0</v>
      </c>
      <c r="AJ16" s="95">
        <f t="shared" si="4"/>
        <v>0</v>
      </c>
      <c r="AK16" s="95">
        <f t="shared" si="4"/>
        <v>0</v>
      </c>
      <c r="AL16" s="95">
        <f t="shared" si="4"/>
        <v>9240000</v>
      </c>
      <c r="AM16" s="95">
        <f t="shared" si="4"/>
        <v>0</v>
      </c>
      <c r="AN16" s="95">
        <f t="shared" si="4"/>
        <v>0</v>
      </c>
      <c r="AO16" s="95">
        <f t="shared" si="4"/>
        <v>0</v>
      </c>
      <c r="AP16" s="95">
        <f t="shared" si="4"/>
        <v>0</v>
      </c>
      <c r="AQ16" s="95">
        <f t="shared" si="4"/>
        <v>0</v>
      </c>
      <c r="AR16" s="95">
        <f t="shared" si="4"/>
        <v>0</v>
      </c>
      <c r="AS16" s="96">
        <f t="shared" si="14"/>
        <v>9240000</v>
      </c>
      <c r="AT16" s="95">
        <f t="shared" si="5"/>
        <v>0</v>
      </c>
      <c r="AU16" s="95">
        <f t="shared" ref="AU16:AU17" si="16">SUM(AH16*14%)</f>
        <v>0</v>
      </c>
      <c r="AV16" s="95">
        <f t="shared" si="6"/>
        <v>0</v>
      </c>
      <c r="AW16" s="95">
        <f t="shared" si="7"/>
        <v>0</v>
      </c>
      <c r="AX16" s="95">
        <f t="shared" si="7"/>
        <v>0</v>
      </c>
      <c r="AY16" s="95">
        <f t="shared" si="7"/>
        <v>1293600.0000000002</v>
      </c>
      <c r="AZ16" s="95">
        <f t="shared" si="7"/>
        <v>0</v>
      </c>
      <c r="BA16" s="95">
        <f t="shared" si="7"/>
        <v>0</v>
      </c>
      <c r="BB16" s="95">
        <f t="shared" si="7"/>
        <v>0</v>
      </c>
      <c r="BC16" s="95">
        <f t="shared" si="7"/>
        <v>0</v>
      </c>
      <c r="BD16" s="95">
        <f t="shared" si="7"/>
        <v>0</v>
      </c>
      <c r="BE16" s="95">
        <f t="shared" si="7"/>
        <v>0</v>
      </c>
      <c r="BF16" s="97">
        <f t="shared" si="8"/>
        <v>1293600.0000000002</v>
      </c>
      <c r="BG16" s="128">
        <f t="shared" si="9"/>
        <v>438899.99999999977</v>
      </c>
      <c r="BH16" s="129">
        <f t="shared" si="10"/>
        <v>10972500</v>
      </c>
      <c r="BI16" s="130">
        <f t="shared" si="11"/>
        <v>438899.99999999977</v>
      </c>
      <c r="BJ16" s="248">
        <f t="shared" si="12"/>
        <v>1</v>
      </c>
      <c r="BK16" s="258"/>
      <c r="BL16" s="798"/>
      <c r="BM16" s="120"/>
      <c r="BN16" s="120"/>
      <c r="BO16" s="117"/>
      <c r="BP16" s="117"/>
      <c r="BQ16" s="117"/>
      <c r="BR16" s="117"/>
      <c r="BS16" s="117"/>
      <c r="BT16" s="117"/>
      <c r="BU16" s="117"/>
      <c r="BV16" s="117"/>
      <c r="BW16" s="117"/>
      <c r="BX16" s="117"/>
      <c r="BY16" s="117"/>
      <c r="BZ16" s="117"/>
      <c r="CA16" s="117"/>
      <c r="CB16" s="117"/>
    </row>
    <row r="17" spans="1:98" s="118" customFormat="1" ht="24" customHeight="1" thickBot="1" x14ac:dyDescent="0.25">
      <c r="A17" s="111">
        <v>12</v>
      </c>
      <c r="B17" s="119" t="s">
        <v>204</v>
      </c>
      <c r="C17" s="112" t="s">
        <v>65</v>
      </c>
      <c r="D17" s="414">
        <v>385</v>
      </c>
      <c r="E17" s="113"/>
      <c r="F17" s="114"/>
      <c r="G17" s="114"/>
      <c r="H17" s="114"/>
      <c r="I17" s="114"/>
      <c r="J17" s="113">
        <v>385</v>
      </c>
      <c r="K17" s="114"/>
      <c r="L17" s="114"/>
      <c r="M17" s="114"/>
      <c r="N17" s="114"/>
      <c r="O17" s="114"/>
      <c r="P17" s="114"/>
      <c r="Q17" s="115">
        <f t="shared" si="0"/>
        <v>385</v>
      </c>
      <c r="R17" s="588" t="s">
        <v>0</v>
      </c>
      <c r="S17" s="284">
        <v>13000</v>
      </c>
      <c r="T17" s="131"/>
      <c r="U17" s="123"/>
      <c r="V17" s="123"/>
      <c r="W17" s="123"/>
      <c r="X17" s="123"/>
      <c r="Y17" s="131">
        <v>11000</v>
      </c>
      <c r="Z17" s="123"/>
      <c r="AA17" s="123"/>
      <c r="AB17" s="123"/>
      <c r="AC17" s="123"/>
      <c r="AD17" s="123"/>
      <c r="AE17" s="123"/>
      <c r="AF17" s="94">
        <f t="shared" si="13"/>
        <v>5005000</v>
      </c>
      <c r="AG17" s="95">
        <f t="shared" si="1"/>
        <v>0</v>
      </c>
      <c r="AH17" s="95">
        <f t="shared" si="2"/>
        <v>0</v>
      </c>
      <c r="AI17" s="95">
        <f t="shared" si="3"/>
        <v>0</v>
      </c>
      <c r="AJ17" s="95">
        <f t="shared" si="4"/>
        <v>0</v>
      </c>
      <c r="AK17" s="95">
        <f t="shared" si="4"/>
        <v>0</v>
      </c>
      <c r="AL17" s="95">
        <f t="shared" si="4"/>
        <v>4235000</v>
      </c>
      <c r="AM17" s="95">
        <f t="shared" si="4"/>
        <v>0</v>
      </c>
      <c r="AN17" s="95">
        <f t="shared" si="4"/>
        <v>0</v>
      </c>
      <c r="AO17" s="95">
        <f t="shared" si="4"/>
        <v>0</v>
      </c>
      <c r="AP17" s="95">
        <f t="shared" si="4"/>
        <v>0</v>
      </c>
      <c r="AQ17" s="95">
        <f t="shared" si="4"/>
        <v>0</v>
      </c>
      <c r="AR17" s="95">
        <f t="shared" si="4"/>
        <v>0</v>
      </c>
      <c r="AS17" s="96">
        <f t="shared" si="14"/>
        <v>4235000</v>
      </c>
      <c r="AT17" s="95">
        <f t="shared" si="5"/>
        <v>0</v>
      </c>
      <c r="AU17" s="95">
        <f t="shared" si="16"/>
        <v>0</v>
      </c>
      <c r="AV17" s="95">
        <f t="shared" si="6"/>
        <v>0</v>
      </c>
      <c r="AW17" s="95">
        <f t="shared" si="7"/>
        <v>0</v>
      </c>
      <c r="AX17" s="95">
        <f t="shared" si="7"/>
        <v>0</v>
      </c>
      <c r="AY17" s="95">
        <f t="shared" si="7"/>
        <v>592900</v>
      </c>
      <c r="AZ17" s="95">
        <f t="shared" si="7"/>
        <v>0</v>
      </c>
      <c r="BA17" s="95">
        <f t="shared" si="7"/>
        <v>0</v>
      </c>
      <c r="BB17" s="95">
        <f t="shared" si="7"/>
        <v>0</v>
      </c>
      <c r="BC17" s="95">
        <f t="shared" si="7"/>
        <v>0</v>
      </c>
      <c r="BD17" s="95">
        <f t="shared" si="7"/>
        <v>0</v>
      </c>
      <c r="BE17" s="95">
        <f t="shared" si="7"/>
        <v>0</v>
      </c>
      <c r="BF17" s="97">
        <f t="shared" si="8"/>
        <v>592900</v>
      </c>
      <c r="BG17" s="128">
        <f t="shared" si="9"/>
        <v>177100</v>
      </c>
      <c r="BH17" s="129">
        <f t="shared" si="10"/>
        <v>5005000</v>
      </c>
      <c r="BI17" s="130">
        <f t="shared" si="11"/>
        <v>177100</v>
      </c>
      <c r="BJ17" s="248">
        <f t="shared" si="12"/>
        <v>1</v>
      </c>
      <c r="BK17" s="258"/>
      <c r="BL17" s="121"/>
      <c r="BM17" s="120"/>
      <c r="BN17" s="120"/>
      <c r="BO17" s="117"/>
      <c r="BP17" s="117"/>
      <c r="BQ17" s="117"/>
      <c r="BR17" s="117"/>
      <c r="BS17" s="117"/>
      <c r="BT17" s="117"/>
      <c r="BU17" s="117"/>
      <c r="BV17" s="117"/>
      <c r="BW17" s="117"/>
      <c r="BX17" s="117"/>
      <c r="BY17" s="117"/>
      <c r="BZ17" s="117"/>
      <c r="CA17" s="117"/>
      <c r="CB17" s="117"/>
    </row>
    <row r="18" spans="1:98" s="54" customFormat="1" ht="24" customHeight="1" thickBot="1" x14ac:dyDescent="0.25">
      <c r="A18" s="62"/>
      <c r="B18" s="63" t="s">
        <v>15</v>
      </c>
      <c r="C18" s="63"/>
      <c r="D18" s="378"/>
      <c r="E18" s="65"/>
      <c r="F18" s="65"/>
      <c r="G18" s="65"/>
      <c r="H18" s="65"/>
      <c r="I18" s="65"/>
      <c r="J18" s="65"/>
      <c r="K18" s="65"/>
      <c r="L18" s="65"/>
      <c r="M18" s="65"/>
      <c r="N18" s="65"/>
      <c r="O18" s="65"/>
      <c r="P18" s="65"/>
      <c r="Q18" s="66"/>
      <c r="R18" s="102"/>
      <c r="S18" s="132"/>
      <c r="T18" s="133"/>
      <c r="U18" s="133"/>
      <c r="V18" s="133"/>
      <c r="W18" s="133"/>
      <c r="X18" s="133"/>
      <c r="Y18" s="133"/>
      <c r="Z18" s="133"/>
      <c r="AA18" s="133"/>
      <c r="AB18" s="133"/>
      <c r="AC18" s="133"/>
      <c r="AD18" s="133"/>
      <c r="AE18" s="133"/>
      <c r="AF18" s="134">
        <f t="shared" ref="AF18:BF18" si="17">SUM(AF6:AF17)</f>
        <v>34208501</v>
      </c>
      <c r="AG18" s="134">
        <f t="shared" si="17"/>
        <v>2640000</v>
      </c>
      <c r="AH18" s="134">
        <f t="shared" si="17"/>
        <v>1237000</v>
      </c>
      <c r="AI18" s="134">
        <f t="shared" si="17"/>
        <v>1320000</v>
      </c>
      <c r="AJ18" s="134">
        <f t="shared" ref="AJ18:AQ18" si="18">SUM(AJ6:AJ17)</f>
        <v>2220000</v>
      </c>
      <c r="AK18" s="134">
        <f t="shared" si="18"/>
        <v>2220000</v>
      </c>
      <c r="AL18" s="134">
        <f t="shared" si="18"/>
        <v>14795000</v>
      </c>
      <c r="AM18" s="134">
        <f t="shared" si="18"/>
        <v>1720000</v>
      </c>
      <c r="AN18" s="134">
        <f t="shared" si="18"/>
        <v>1320000</v>
      </c>
      <c r="AO18" s="134">
        <f t="shared" si="18"/>
        <v>1320000</v>
      </c>
      <c r="AP18" s="134">
        <f t="shared" si="18"/>
        <v>1320000</v>
      </c>
      <c r="AQ18" s="134">
        <f t="shared" si="18"/>
        <v>0</v>
      </c>
      <c r="AR18" s="134">
        <f t="shared" ref="AR18" si="19">SUM(AR6:AR17)</f>
        <v>0</v>
      </c>
      <c r="AS18" s="134">
        <f t="shared" si="17"/>
        <v>30112000</v>
      </c>
      <c r="AT18" s="134">
        <f t="shared" ref="AT18:AV18" si="20">SUM(AT6:AT17)</f>
        <v>105600</v>
      </c>
      <c r="AU18" s="134">
        <f t="shared" si="20"/>
        <v>0</v>
      </c>
      <c r="AV18" s="134">
        <f t="shared" si="20"/>
        <v>52800</v>
      </c>
      <c r="AW18" s="134">
        <f t="shared" ref="AW18:BE18" si="21">SUM(AW6:AW17)</f>
        <v>52800</v>
      </c>
      <c r="AX18" s="134">
        <f t="shared" si="21"/>
        <v>52800</v>
      </c>
      <c r="AY18" s="134">
        <f t="shared" si="21"/>
        <v>1939300.0000000002</v>
      </c>
      <c r="AZ18" s="134">
        <f t="shared" si="21"/>
        <v>52800</v>
      </c>
      <c r="BA18" s="134">
        <f t="shared" si="21"/>
        <v>52800</v>
      </c>
      <c r="BB18" s="134">
        <f t="shared" si="21"/>
        <v>52800</v>
      </c>
      <c r="BC18" s="134">
        <f t="shared" si="21"/>
        <v>52800</v>
      </c>
      <c r="BD18" s="134">
        <f t="shared" si="21"/>
        <v>0</v>
      </c>
      <c r="BE18" s="134">
        <f t="shared" si="21"/>
        <v>0</v>
      </c>
      <c r="BF18" s="134">
        <f t="shared" si="17"/>
        <v>2414500</v>
      </c>
      <c r="BG18" s="135">
        <f t="shared" si="9"/>
        <v>1682001</v>
      </c>
      <c r="BH18" s="134">
        <f>SUM(BH6:BH17)</f>
        <v>37512501</v>
      </c>
      <c r="BI18" s="134">
        <f>SUM(BI6:BI17)</f>
        <v>4986001</v>
      </c>
      <c r="BJ18" s="249">
        <v>1</v>
      </c>
      <c r="BK18" s="259"/>
      <c r="BL18" s="69"/>
      <c r="BM18" s="69"/>
      <c r="BN18" s="69"/>
      <c r="BO18" s="69"/>
      <c r="BP18" s="69"/>
      <c r="BQ18" s="69"/>
      <c r="BR18" s="69"/>
      <c r="BS18" s="69"/>
      <c r="BT18" s="69"/>
      <c r="BU18" s="69"/>
      <c r="BV18" s="69"/>
      <c r="BW18" s="69"/>
      <c r="BX18" s="69"/>
      <c r="BY18" s="69"/>
      <c r="BZ18" s="69"/>
      <c r="CA18" s="69"/>
      <c r="CB18" s="69"/>
    </row>
    <row r="19" spans="1:98" s="29" customFormat="1" ht="24" customHeight="1" x14ac:dyDescent="0.2">
      <c r="A19" s="70"/>
      <c r="D19" s="379"/>
      <c r="E19" s="70"/>
      <c r="F19" s="70"/>
      <c r="G19" s="70"/>
      <c r="H19" s="70"/>
      <c r="I19" s="70"/>
      <c r="J19" s="70"/>
      <c r="K19" s="70"/>
      <c r="L19" s="70"/>
      <c r="M19" s="70"/>
      <c r="N19" s="70"/>
      <c r="O19" s="70"/>
      <c r="P19" s="70"/>
      <c r="Q19" s="70"/>
      <c r="R19" s="70"/>
      <c r="AE19" s="57"/>
      <c r="AG19" s="643">
        <f>SUM(AG16:AG17)</f>
        <v>0</v>
      </c>
      <c r="AS19" s="71"/>
      <c r="AT19" s="643">
        <f>SUM(AT16:AT17)</f>
        <v>0</v>
      </c>
      <c r="AU19" s="643">
        <f>SUM(AG19+AT19)</f>
        <v>0</v>
      </c>
      <c r="BF19" s="72">
        <f>SUM(AS18+BF18)</f>
        <v>32526500</v>
      </c>
      <c r="BG19" s="73">
        <f>AF18-AS18-BF18</f>
        <v>1682001</v>
      </c>
      <c r="BH19" s="74">
        <f>SUM(BI18+AS18+BF18)</f>
        <v>37512501</v>
      </c>
      <c r="BI19" s="75">
        <f>SUM(BG18)</f>
        <v>1682001</v>
      </c>
      <c r="BJ19" s="57" t="s">
        <v>78</v>
      </c>
      <c r="BK19" s="260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</row>
    <row r="20" spans="1:98" s="29" customFormat="1" ht="24" customHeight="1" x14ac:dyDescent="0.2">
      <c r="A20" s="70"/>
      <c r="D20" s="379"/>
      <c r="E20" s="70"/>
      <c r="F20" s="70"/>
      <c r="G20" s="70"/>
      <c r="H20" s="70"/>
      <c r="I20" s="70"/>
      <c r="J20" s="70"/>
      <c r="K20" s="70"/>
      <c r="L20" s="70"/>
      <c r="M20" s="70"/>
      <c r="N20" s="70"/>
      <c r="O20" s="70"/>
      <c r="P20" s="70"/>
      <c r="Q20" s="70"/>
      <c r="R20" s="70"/>
      <c r="AE20" s="57"/>
      <c r="AS20" s="57"/>
      <c r="AT20" s="170">
        <f>SUM(AG18+AT18)</f>
        <v>2745600</v>
      </c>
      <c r="AU20" s="170">
        <f t="shared" ref="AU20:BE20" si="22">SUM(AH18+AU18)</f>
        <v>1237000</v>
      </c>
      <c r="AV20" s="170">
        <f t="shared" si="22"/>
        <v>1372800</v>
      </c>
      <c r="AW20" s="170">
        <f t="shared" si="22"/>
        <v>2272800</v>
      </c>
      <c r="AX20" s="170">
        <f t="shared" si="22"/>
        <v>2272800</v>
      </c>
      <c r="AY20" s="170">
        <f t="shared" si="22"/>
        <v>16734300</v>
      </c>
      <c r="AZ20" s="170">
        <f t="shared" si="22"/>
        <v>1772800</v>
      </c>
      <c r="BA20" s="170">
        <f t="shared" si="22"/>
        <v>1372800</v>
      </c>
      <c r="BB20" s="170">
        <f t="shared" si="22"/>
        <v>1372800</v>
      </c>
      <c r="BC20" s="170">
        <f t="shared" si="22"/>
        <v>1372800</v>
      </c>
      <c r="BD20" s="170">
        <f t="shared" si="22"/>
        <v>0</v>
      </c>
      <c r="BE20" s="170">
        <f t="shared" si="22"/>
        <v>0</v>
      </c>
      <c r="BF20" s="170">
        <f>SUM(AT20:BE20)</f>
        <v>32526500</v>
      </c>
      <c r="BG20" s="57"/>
      <c r="BH20" s="76"/>
      <c r="BI20" s="77">
        <f>SUM(BI18-BI19)</f>
        <v>3304000</v>
      </c>
      <c r="BJ20" s="57" t="s">
        <v>77</v>
      </c>
      <c r="BK20" s="260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</row>
    <row r="21" spans="1:98" s="29" customFormat="1" ht="24" customHeight="1" x14ac:dyDescent="0.2">
      <c r="A21" s="1015" t="s">
        <v>43</v>
      </c>
      <c r="B21" s="1016"/>
      <c r="C21" s="171" t="s">
        <v>208</v>
      </c>
      <c r="D21" s="174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  <c r="T21" s="174"/>
      <c r="U21" s="174"/>
      <c r="V21" s="174"/>
      <c r="W21" s="174"/>
      <c r="X21" s="174"/>
      <c r="Y21" s="174"/>
      <c r="Z21" s="174"/>
      <c r="AA21" s="174"/>
      <c r="AB21" s="174"/>
      <c r="AC21" s="174"/>
      <c r="AD21" s="174"/>
      <c r="AE21" s="175"/>
      <c r="AF21" s="32"/>
      <c r="AG21" s="174"/>
      <c r="AH21" s="174"/>
      <c r="AI21" s="174"/>
      <c r="AJ21" s="174"/>
      <c r="AK21" s="174"/>
      <c r="AL21" s="174"/>
      <c r="AM21" s="174"/>
      <c r="AN21" s="174"/>
      <c r="AO21" s="174"/>
      <c r="AP21" s="174"/>
      <c r="AQ21" s="174"/>
      <c r="AR21" s="174"/>
      <c r="AS21" s="176"/>
      <c r="AT21" s="174"/>
      <c r="AU21" s="174"/>
      <c r="AV21" s="174"/>
      <c r="AW21" s="174"/>
      <c r="AX21" s="174"/>
      <c r="AY21" s="174"/>
      <c r="AZ21" s="174"/>
      <c r="BA21" s="174"/>
      <c r="BB21" s="174"/>
      <c r="BC21" s="174"/>
      <c r="BD21" s="174"/>
      <c r="BE21" s="174"/>
      <c r="BF21" s="176"/>
      <c r="BG21" s="176"/>
      <c r="BH21" s="173"/>
      <c r="BI21" s="177"/>
      <c r="BJ21" s="32"/>
      <c r="BK21" s="255"/>
      <c r="BL21" s="174"/>
      <c r="BM21" s="174"/>
      <c r="BN21" s="174"/>
      <c r="BO21" s="174"/>
      <c r="BP21" s="175"/>
      <c r="BQ21" s="174"/>
      <c r="BR21" s="174"/>
      <c r="BS21" s="174"/>
      <c r="BT21" s="174"/>
      <c r="BU21" s="174"/>
      <c r="BV21" s="176"/>
      <c r="BW21" s="176"/>
      <c r="BX21" s="176"/>
      <c r="BY21" s="173"/>
      <c r="BZ21" s="177"/>
      <c r="CA21" s="176"/>
      <c r="CB21" s="176"/>
      <c r="CC21" s="33"/>
      <c r="CD21" s="33"/>
      <c r="CE21" s="33"/>
      <c r="CF21" s="33"/>
      <c r="CG21" s="33"/>
      <c r="CH21" s="178"/>
      <c r="CI21" s="33"/>
      <c r="CJ21" s="33"/>
      <c r="CK21" s="33"/>
      <c r="CL21" s="33"/>
      <c r="CM21" s="33"/>
      <c r="CN21" s="33"/>
      <c r="CO21" s="33"/>
      <c r="CP21" s="33"/>
      <c r="CQ21" s="33"/>
      <c r="CR21" s="33"/>
      <c r="CS21" s="33"/>
      <c r="CT21" s="33"/>
    </row>
    <row r="22" spans="1:98" s="29" customFormat="1" ht="24" customHeight="1" x14ac:dyDescent="0.2">
      <c r="A22" s="1017" t="s">
        <v>44</v>
      </c>
      <c r="B22" s="1018"/>
      <c r="C22" s="180" t="s">
        <v>151</v>
      </c>
      <c r="D22" s="377"/>
      <c r="E22" s="181"/>
      <c r="F22" s="181"/>
      <c r="G22" s="181"/>
      <c r="H22" s="181"/>
      <c r="I22" s="181"/>
      <c r="J22" s="181"/>
      <c r="K22" s="181"/>
      <c r="L22" s="181"/>
      <c r="M22" s="181"/>
      <c r="N22" s="181"/>
      <c r="O22" s="181"/>
      <c r="P22" s="181"/>
      <c r="Q22" s="181"/>
      <c r="R22" s="181"/>
      <c r="S22" s="181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3"/>
      <c r="AF22" s="181"/>
      <c r="AG22" s="182"/>
      <c r="AH22" s="182"/>
      <c r="AI22" s="182"/>
      <c r="AJ22" s="182"/>
      <c r="AK22" s="182"/>
      <c r="AL22" s="182"/>
      <c r="AM22" s="182"/>
      <c r="AN22" s="182"/>
      <c r="AO22" s="182"/>
      <c r="AP22" s="182"/>
      <c r="AQ22" s="182"/>
      <c r="AR22" s="182"/>
      <c r="AS22" s="183"/>
      <c r="AT22" s="182"/>
      <c r="AU22" s="182"/>
      <c r="AV22" s="182"/>
      <c r="AW22" s="182"/>
      <c r="AX22" s="182"/>
      <c r="AY22" s="182"/>
      <c r="AZ22" s="182"/>
      <c r="BA22" s="182"/>
      <c r="BB22" s="182"/>
      <c r="BC22" s="182"/>
      <c r="BD22" s="182"/>
      <c r="BE22" s="182"/>
      <c r="BF22" s="183"/>
      <c r="BG22" s="183"/>
      <c r="BH22" s="179"/>
      <c r="BI22" s="184"/>
      <c r="BJ22" s="32"/>
      <c r="BK22" s="255"/>
      <c r="BL22" s="32"/>
      <c r="BM22" s="32"/>
      <c r="BN22" s="32"/>
      <c r="BO22" s="32"/>
      <c r="BP22" s="32"/>
      <c r="BQ22" s="32"/>
      <c r="BR22" s="32"/>
      <c r="BS22" s="32"/>
      <c r="BT22" s="32"/>
      <c r="BU22" s="32"/>
      <c r="BV22" s="32"/>
      <c r="BW22" s="32"/>
      <c r="BX22" s="32"/>
      <c r="BY22" s="32"/>
      <c r="BZ22" s="32"/>
      <c r="CA22" s="176"/>
      <c r="CB22" s="176"/>
      <c r="CC22" s="33">
        <v>1100000</v>
      </c>
      <c r="CD22" s="33"/>
      <c r="CE22" s="33"/>
      <c r="CF22" s="33"/>
      <c r="CG22" s="33"/>
      <c r="CH22" s="178"/>
      <c r="CI22" s="33"/>
      <c r="CJ22" s="33"/>
      <c r="CK22" s="33"/>
      <c r="CL22" s="33"/>
      <c r="CM22" s="33"/>
      <c r="CN22" s="33"/>
      <c r="CO22" s="33"/>
      <c r="CP22" s="33"/>
      <c r="CQ22" s="33"/>
      <c r="CR22" s="33"/>
      <c r="CS22" s="33"/>
      <c r="CT22" s="33"/>
    </row>
    <row r="23" spans="1:98" s="8" customFormat="1" ht="24" customHeight="1" x14ac:dyDescent="0.2">
      <c r="A23" s="1019" t="s">
        <v>45</v>
      </c>
      <c r="B23" s="1022" t="s">
        <v>46</v>
      </c>
      <c r="C23" s="1022" t="s">
        <v>62</v>
      </c>
      <c r="D23" s="1025" t="s">
        <v>47</v>
      </c>
      <c r="E23" s="1025"/>
      <c r="F23" s="1025"/>
      <c r="G23" s="1025"/>
      <c r="H23" s="1025"/>
      <c r="I23" s="1025"/>
      <c r="J23" s="1025"/>
      <c r="K23" s="1025"/>
      <c r="L23" s="1025"/>
      <c r="M23" s="1025"/>
      <c r="N23" s="1025"/>
      <c r="O23" s="1025"/>
      <c r="P23" s="1025"/>
      <c r="Q23" s="1025"/>
      <c r="R23" s="1022" t="s">
        <v>59</v>
      </c>
      <c r="S23" s="1036" t="s">
        <v>56</v>
      </c>
      <c r="T23" s="1037"/>
      <c r="U23" s="1037"/>
      <c r="V23" s="1037"/>
      <c r="W23" s="1037"/>
      <c r="X23" s="1037"/>
      <c r="Y23" s="1037"/>
      <c r="Z23" s="1037"/>
      <c r="AA23" s="1037"/>
      <c r="AB23" s="1037"/>
      <c r="AC23" s="1037"/>
      <c r="AD23" s="1037"/>
      <c r="AE23" s="1038"/>
      <c r="AF23" s="1039" t="s">
        <v>38</v>
      </c>
      <c r="AG23" s="1039"/>
      <c r="AH23" s="1039"/>
      <c r="AI23" s="1039"/>
      <c r="AJ23" s="1039"/>
      <c r="AK23" s="1039"/>
      <c r="AL23" s="1039"/>
      <c r="AM23" s="1039"/>
      <c r="AN23" s="1039"/>
      <c r="AO23" s="1039"/>
      <c r="AP23" s="1039"/>
      <c r="AQ23" s="1039"/>
      <c r="AR23" s="1039"/>
      <c r="AS23" s="1039"/>
      <c r="AT23" s="1040" t="s">
        <v>82</v>
      </c>
      <c r="AU23" s="1041"/>
      <c r="AV23" s="1041"/>
      <c r="AW23" s="1041"/>
      <c r="AX23" s="1041"/>
      <c r="AY23" s="1041"/>
      <c r="AZ23" s="1041"/>
      <c r="BA23" s="1041"/>
      <c r="BB23" s="1041"/>
      <c r="BC23" s="1041"/>
      <c r="BD23" s="1041"/>
      <c r="BE23" s="1041"/>
      <c r="BF23" s="1042"/>
      <c r="BG23" s="1022" t="s">
        <v>78</v>
      </c>
      <c r="BH23" s="1022" t="s">
        <v>561</v>
      </c>
      <c r="BI23" s="1026" t="s">
        <v>79</v>
      </c>
      <c r="BJ23" s="173"/>
      <c r="BK23" s="32"/>
      <c r="BL23" s="32"/>
      <c r="BM23" s="32"/>
      <c r="BN23" s="32"/>
      <c r="BO23" s="32"/>
      <c r="BP23" s="32"/>
      <c r="BQ23" s="32"/>
      <c r="BR23" s="32"/>
      <c r="BS23" s="32"/>
      <c r="BT23" s="32"/>
      <c r="BU23" s="32"/>
      <c r="BV23" s="32"/>
      <c r="BW23" s="32"/>
      <c r="BX23" s="32"/>
      <c r="BY23" s="32"/>
      <c r="BZ23" s="32"/>
      <c r="CA23" s="34"/>
      <c r="CB23" s="34"/>
    </row>
    <row r="24" spans="1:98" s="8" customFormat="1" ht="24" customHeight="1" x14ac:dyDescent="0.2">
      <c r="A24" s="1020"/>
      <c r="B24" s="1023"/>
      <c r="C24" s="1023"/>
      <c r="D24" s="1091" t="s">
        <v>57</v>
      </c>
      <c r="E24" s="1031" t="s">
        <v>58</v>
      </c>
      <c r="F24" s="1032"/>
      <c r="G24" s="1032"/>
      <c r="H24" s="1032"/>
      <c r="I24" s="1032"/>
      <c r="J24" s="1032"/>
      <c r="K24" s="1032"/>
      <c r="L24" s="1032"/>
      <c r="M24" s="1032"/>
      <c r="N24" s="1032"/>
      <c r="O24" s="1032"/>
      <c r="P24" s="1032"/>
      <c r="Q24" s="1032"/>
      <c r="R24" s="1023"/>
      <c r="S24" s="1033" t="s">
        <v>57</v>
      </c>
      <c r="T24" s="1031" t="s">
        <v>58</v>
      </c>
      <c r="U24" s="1032"/>
      <c r="V24" s="1032"/>
      <c r="W24" s="1032"/>
      <c r="X24" s="1032"/>
      <c r="Y24" s="1032"/>
      <c r="Z24" s="1032"/>
      <c r="AA24" s="1032"/>
      <c r="AB24" s="1032"/>
      <c r="AC24" s="1032"/>
      <c r="AD24" s="1032"/>
      <c r="AE24" s="1035"/>
      <c r="AF24" s="1033" t="s">
        <v>57</v>
      </c>
      <c r="AG24" s="1031" t="s">
        <v>58</v>
      </c>
      <c r="AH24" s="1032"/>
      <c r="AI24" s="1032"/>
      <c r="AJ24" s="1032"/>
      <c r="AK24" s="1032"/>
      <c r="AL24" s="1032"/>
      <c r="AM24" s="1032"/>
      <c r="AN24" s="1032"/>
      <c r="AO24" s="1032"/>
      <c r="AP24" s="1032"/>
      <c r="AQ24" s="1032"/>
      <c r="AR24" s="1032"/>
      <c r="AS24" s="1035"/>
      <c r="AT24" s="1043"/>
      <c r="AU24" s="1044"/>
      <c r="AV24" s="1044"/>
      <c r="AW24" s="1044"/>
      <c r="AX24" s="1044"/>
      <c r="AY24" s="1044"/>
      <c r="AZ24" s="1044"/>
      <c r="BA24" s="1044"/>
      <c r="BB24" s="1044"/>
      <c r="BC24" s="1044"/>
      <c r="BD24" s="1044"/>
      <c r="BE24" s="1044"/>
      <c r="BF24" s="1045"/>
      <c r="BG24" s="1023"/>
      <c r="BH24" s="1023"/>
      <c r="BI24" s="1027"/>
      <c r="BJ24" s="173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4"/>
      <c r="CB24" s="34"/>
    </row>
    <row r="25" spans="1:98" s="6" customFormat="1" ht="24" customHeight="1" x14ac:dyDescent="0.2">
      <c r="A25" s="1021"/>
      <c r="B25" s="1024"/>
      <c r="C25" s="1024"/>
      <c r="D25" s="1092"/>
      <c r="E25" s="35">
        <v>1</v>
      </c>
      <c r="F25" s="35">
        <v>2</v>
      </c>
      <c r="G25" s="35">
        <v>3</v>
      </c>
      <c r="H25" s="35">
        <v>4</v>
      </c>
      <c r="I25" s="35">
        <v>5</v>
      </c>
      <c r="J25" s="35">
        <v>6</v>
      </c>
      <c r="K25" s="35">
        <v>7</v>
      </c>
      <c r="L25" s="35">
        <v>8</v>
      </c>
      <c r="M25" s="35">
        <v>9</v>
      </c>
      <c r="N25" s="35">
        <v>10</v>
      </c>
      <c r="O25" s="35">
        <v>11</v>
      </c>
      <c r="P25" s="35">
        <v>12</v>
      </c>
      <c r="Q25" s="35" t="s">
        <v>61</v>
      </c>
      <c r="R25" s="1024"/>
      <c r="S25" s="1034"/>
      <c r="T25" s="35">
        <v>1</v>
      </c>
      <c r="U25" s="35">
        <v>2</v>
      </c>
      <c r="V25" s="35">
        <v>3</v>
      </c>
      <c r="W25" s="35">
        <v>4</v>
      </c>
      <c r="X25" s="35">
        <v>5</v>
      </c>
      <c r="Y25" s="35">
        <v>6</v>
      </c>
      <c r="Z25" s="35">
        <v>7</v>
      </c>
      <c r="AA25" s="35">
        <v>8</v>
      </c>
      <c r="AB25" s="35">
        <v>9</v>
      </c>
      <c r="AC25" s="35">
        <v>10</v>
      </c>
      <c r="AD25" s="35">
        <v>11</v>
      </c>
      <c r="AE25" s="35">
        <v>12</v>
      </c>
      <c r="AF25" s="1034"/>
      <c r="AG25" s="35">
        <v>1</v>
      </c>
      <c r="AH25" s="35">
        <v>2</v>
      </c>
      <c r="AI25" s="35">
        <v>3</v>
      </c>
      <c r="AJ25" s="35">
        <v>4</v>
      </c>
      <c r="AK25" s="35">
        <v>5</v>
      </c>
      <c r="AL25" s="35">
        <v>6</v>
      </c>
      <c r="AM25" s="35">
        <v>7</v>
      </c>
      <c r="AN25" s="35">
        <v>8</v>
      </c>
      <c r="AO25" s="35">
        <v>9</v>
      </c>
      <c r="AP25" s="35">
        <v>10</v>
      </c>
      <c r="AQ25" s="35">
        <v>11</v>
      </c>
      <c r="AR25" s="35">
        <v>12</v>
      </c>
      <c r="AS25" s="35" t="s">
        <v>51</v>
      </c>
      <c r="AT25" s="266">
        <v>1</v>
      </c>
      <c r="AU25" s="266">
        <v>2</v>
      </c>
      <c r="AV25" s="266">
        <v>3</v>
      </c>
      <c r="AW25" s="266">
        <v>4</v>
      </c>
      <c r="AX25" s="266">
        <v>5</v>
      </c>
      <c r="AY25" s="266">
        <v>6</v>
      </c>
      <c r="AZ25" s="266">
        <v>7</v>
      </c>
      <c r="BA25" s="266">
        <v>8</v>
      </c>
      <c r="BB25" s="266">
        <v>9</v>
      </c>
      <c r="BC25" s="266">
        <v>10</v>
      </c>
      <c r="BD25" s="266">
        <v>11</v>
      </c>
      <c r="BE25" s="266">
        <v>12</v>
      </c>
      <c r="BF25" s="35" t="s">
        <v>51</v>
      </c>
      <c r="BG25" s="1024"/>
      <c r="BH25" s="1024"/>
      <c r="BI25" s="1028"/>
      <c r="BJ25" s="7"/>
      <c r="BK25" s="36"/>
      <c r="BL25" s="36"/>
      <c r="BM25" s="36"/>
      <c r="BN25" s="36"/>
      <c r="BO25" s="36"/>
      <c r="BP25" s="36"/>
      <c r="BQ25" s="36"/>
      <c r="BR25" s="36"/>
      <c r="BS25" s="36"/>
      <c r="BT25" s="36"/>
      <c r="BU25" s="36"/>
      <c r="BV25" s="36"/>
      <c r="BW25" s="36"/>
      <c r="BX25" s="36"/>
      <c r="BY25" s="36"/>
      <c r="BZ25" s="36"/>
      <c r="CA25" s="36"/>
      <c r="CB25" s="36"/>
    </row>
    <row r="26" spans="1:98" s="118" customFormat="1" ht="24" customHeight="1" x14ac:dyDescent="0.2">
      <c r="A26" s="111"/>
      <c r="B26" s="189" t="s">
        <v>98</v>
      </c>
      <c r="C26" s="112" t="s">
        <v>109</v>
      </c>
      <c r="D26" s="209">
        <v>1</v>
      </c>
      <c r="E26" s="113"/>
      <c r="F26" s="114">
        <v>1</v>
      </c>
      <c r="G26" s="114"/>
      <c r="H26" s="114"/>
      <c r="I26" s="114"/>
      <c r="J26" s="114"/>
      <c r="K26" s="114"/>
      <c r="L26" s="114"/>
      <c r="M26" s="114"/>
      <c r="N26" s="114"/>
      <c r="O26" s="114"/>
      <c r="P26" s="114"/>
      <c r="Q26" s="115">
        <f t="shared" ref="Q26:Q32" si="23">SUM(E26:P26)</f>
        <v>1</v>
      </c>
      <c r="R26" s="280" t="s">
        <v>207</v>
      </c>
      <c r="S26" s="287">
        <v>15000</v>
      </c>
      <c r="T26" s="281"/>
      <c r="U26" s="123">
        <v>15000</v>
      </c>
      <c r="V26" s="123"/>
      <c r="W26" s="123"/>
      <c r="X26" s="123"/>
      <c r="Y26" s="123"/>
      <c r="Z26" s="123"/>
      <c r="AA26" s="123"/>
      <c r="AB26" s="123"/>
      <c r="AC26" s="123"/>
      <c r="AD26" s="123"/>
      <c r="AE26" s="123"/>
      <c r="AF26" s="94">
        <f t="shared" ref="AF26:AF32" si="24">SUM(Q26*S26)</f>
        <v>15000</v>
      </c>
      <c r="AG26" s="95">
        <f t="shared" ref="AG26:AG43" si="25">T26*E26</f>
        <v>0</v>
      </c>
      <c r="AH26" s="95">
        <f t="shared" ref="AH26:AH43" si="26">U26*F26</f>
        <v>15000</v>
      </c>
      <c r="AI26" s="95">
        <f t="shared" ref="AI26:AI43" si="27">V26*G26</f>
        <v>0</v>
      </c>
      <c r="AJ26" s="95">
        <f t="shared" ref="AJ26:AR41" si="28">W26*H26</f>
        <v>0</v>
      </c>
      <c r="AK26" s="95">
        <f t="shared" si="28"/>
        <v>0</v>
      </c>
      <c r="AL26" s="95">
        <f t="shared" si="28"/>
        <v>0</v>
      </c>
      <c r="AM26" s="95">
        <f t="shared" si="28"/>
        <v>0</v>
      </c>
      <c r="AN26" s="95">
        <f t="shared" si="28"/>
        <v>0</v>
      </c>
      <c r="AO26" s="95">
        <f t="shared" si="28"/>
        <v>0</v>
      </c>
      <c r="AP26" s="95">
        <f t="shared" si="28"/>
        <v>0</v>
      </c>
      <c r="AQ26" s="95">
        <f t="shared" si="28"/>
        <v>0</v>
      </c>
      <c r="AR26" s="95">
        <f t="shared" si="28"/>
        <v>0</v>
      </c>
      <c r="AS26" s="96">
        <f t="shared" ref="AS26:AS32" si="29">SUM(AG26:AR26)</f>
        <v>15000</v>
      </c>
      <c r="AT26" s="95">
        <f t="shared" ref="AT26:AT32" si="30">SUM(AG26*14%)</f>
        <v>0</v>
      </c>
      <c r="AU26" s="95"/>
      <c r="AV26" s="95">
        <f t="shared" ref="AV26:AV32" si="31">SUM(AI26*14%)</f>
        <v>0</v>
      </c>
      <c r="AW26" s="95">
        <f t="shared" ref="AW26:AW32" si="32">SUM(AJ26*14%)</f>
        <v>0</v>
      </c>
      <c r="AX26" s="95">
        <f t="shared" ref="AX26:AX32" si="33">SUM(AK26*14%)</f>
        <v>0</v>
      </c>
      <c r="AY26" s="95">
        <f t="shared" ref="AY26:AY32" si="34">SUM(AL26*14%)</f>
        <v>0</v>
      </c>
      <c r="AZ26" s="95">
        <f t="shared" ref="AZ26:AZ32" si="35">SUM(AM26*14%)</f>
        <v>0</v>
      </c>
      <c r="BA26" s="95">
        <f t="shared" ref="BA26:BA32" si="36">SUM(AN26*14%)</f>
        <v>0</v>
      </c>
      <c r="BB26" s="95">
        <f t="shared" ref="BB26:BB32" si="37">SUM(AO26*14%)</f>
        <v>0</v>
      </c>
      <c r="BC26" s="95">
        <f t="shared" ref="BC26:BC32" si="38">SUM(AP26*14%)</f>
        <v>0</v>
      </c>
      <c r="BD26" s="95">
        <f t="shared" ref="BD26:BD32" si="39">SUM(AQ26*14%)</f>
        <v>0</v>
      </c>
      <c r="BE26" s="95">
        <f t="shared" ref="BE26:BE32" si="40">SUM(AR26*14%)</f>
        <v>0</v>
      </c>
      <c r="BF26" s="97">
        <f t="shared" ref="BF26:BF32" si="41">SUM(AT26:BE26)</f>
        <v>0</v>
      </c>
      <c r="BG26" s="128">
        <f t="shared" ref="BG26:BG44" si="42">AF26-AS26-BF26</f>
        <v>0</v>
      </c>
      <c r="BH26" s="129">
        <f t="shared" ref="BH26:BH43" si="43">S26*D26</f>
        <v>15000</v>
      </c>
      <c r="BI26" s="130">
        <f t="shared" ref="BI26:BI43" si="44">BH26-AS26-BF26</f>
        <v>0</v>
      </c>
      <c r="BJ26" s="248">
        <f t="shared" ref="BJ26:BJ32" si="45">SUM(Q26/D26)</f>
        <v>1</v>
      </c>
      <c r="BK26" s="257"/>
      <c r="BL26" s="117"/>
      <c r="BM26" s="117"/>
      <c r="BN26" s="117"/>
      <c r="BO26" s="117"/>
      <c r="BP26" s="117"/>
      <c r="BQ26" s="117"/>
      <c r="BR26" s="117"/>
      <c r="BS26" s="117"/>
      <c r="BT26" s="117"/>
      <c r="BU26" s="117"/>
      <c r="BV26" s="117"/>
      <c r="BW26" s="117"/>
      <c r="BX26" s="117"/>
      <c r="BY26" s="117"/>
      <c r="BZ26" s="117"/>
      <c r="CA26" s="117"/>
      <c r="CB26" s="117"/>
    </row>
    <row r="27" spans="1:98" s="118" customFormat="1" ht="24" customHeight="1" x14ac:dyDescent="0.2">
      <c r="A27" s="111"/>
      <c r="B27" s="185" t="s">
        <v>69</v>
      </c>
      <c r="C27" s="112" t="s">
        <v>109</v>
      </c>
      <c r="D27" s="209">
        <v>2</v>
      </c>
      <c r="E27" s="113"/>
      <c r="F27" s="114">
        <v>2</v>
      </c>
      <c r="G27" s="114"/>
      <c r="H27" s="114"/>
      <c r="I27" s="114"/>
      <c r="J27" s="114"/>
      <c r="K27" s="114"/>
      <c r="L27" s="114"/>
      <c r="M27" s="114"/>
      <c r="N27" s="114"/>
      <c r="O27" s="114"/>
      <c r="P27" s="114"/>
      <c r="Q27" s="115">
        <f t="shared" si="23"/>
        <v>2</v>
      </c>
      <c r="R27" s="280" t="s">
        <v>206</v>
      </c>
      <c r="S27" s="287">
        <v>40000</v>
      </c>
      <c r="T27" s="281"/>
      <c r="U27" s="123">
        <v>40000</v>
      </c>
      <c r="V27" s="123"/>
      <c r="W27" s="123"/>
      <c r="X27" s="123"/>
      <c r="Y27" s="123"/>
      <c r="Z27" s="123"/>
      <c r="AA27" s="123"/>
      <c r="AB27" s="123"/>
      <c r="AC27" s="123"/>
      <c r="AD27" s="123"/>
      <c r="AE27" s="123"/>
      <c r="AF27" s="94">
        <f t="shared" si="24"/>
        <v>80000</v>
      </c>
      <c r="AG27" s="95">
        <f t="shared" si="25"/>
        <v>0</v>
      </c>
      <c r="AH27" s="95">
        <f t="shared" si="26"/>
        <v>80000</v>
      </c>
      <c r="AI27" s="95">
        <f t="shared" si="27"/>
        <v>0</v>
      </c>
      <c r="AJ27" s="95">
        <f t="shared" si="28"/>
        <v>0</v>
      </c>
      <c r="AK27" s="95">
        <f t="shared" si="28"/>
        <v>0</v>
      </c>
      <c r="AL27" s="95">
        <f t="shared" si="28"/>
        <v>0</v>
      </c>
      <c r="AM27" s="95">
        <f t="shared" si="28"/>
        <v>0</v>
      </c>
      <c r="AN27" s="95">
        <f t="shared" si="28"/>
        <v>0</v>
      </c>
      <c r="AO27" s="95">
        <f t="shared" si="28"/>
        <v>0</v>
      </c>
      <c r="AP27" s="95">
        <f t="shared" si="28"/>
        <v>0</v>
      </c>
      <c r="AQ27" s="95">
        <f t="shared" si="28"/>
        <v>0</v>
      </c>
      <c r="AR27" s="95">
        <f t="shared" si="28"/>
        <v>0</v>
      </c>
      <c r="AS27" s="96">
        <f t="shared" si="29"/>
        <v>80000</v>
      </c>
      <c r="AT27" s="95">
        <f t="shared" si="30"/>
        <v>0</v>
      </c>
      <c r="AU27" s="95"/>
      <c r="AV27" s="95">
        <f t="shared" si="31"/>
        <v>0</v>
      </c>
      <c r="AW27" s="95">
        <f t="shared" si="32"/>
        <v>0</v>
      </c>
      <c r="AX27" s="95">
        <f t="shared" si="33"/>
        <v>0</v>
      </c>
      <c r="AY27" s="95">
        <f t="shared" si="34"/>
        <v>0</v>
      </c>
      <c r="AZ27" s="95">
        <f t="shared" si="35"/>
        <v>0</v>
      </c>
      <c r="BA27" s="95">
        <f t="shared" si="36"/>
        <v>0</v>
      </c>
      <c r="BB27" s="95">
        <f t="shared" si="37"/>
        <v>0</v>
      </c>
      <c r="BC27" s="95">
        <f t="shared" si="38"/>
        <v>0</v>
      </c>
      <c r="BD27" s="95">
        <f t="shared" si="39"/>
        <v>0</v>
      </c>
      <c r="BE27" s="95">
        <f t="shared" si="40"/>
        <v>0</v>
      </c>
      <c r="BF27" s="97">
        <f t="shared" si="41"/>
        <v>0</v>
      </c>
      <c r="BG27" s="128">
        <f t="shared" si="42"/>
        <v>0</v>
      </c>
      <c r="BH27" s="129">
        <f t="shared" si="43"/>
        <v>80000</v>
      </c>
      <c r="BI27" s="130">
        <f t="shared" si="44"/>
        <v>0</v>
      </c>
      <c r="BJ27" s="248">
        <f t="shared" si="45"/>
        <v>1</v>
      </c>
      <c r="BK27" s="257"/>
      <c r="BL27" s="117"/>
      <c r="BM27" s="117"/>
      <c r="BN27" s="117"/>
      <c r="BO27" s="117"/>
      <c r="BP27" s="117"/>
      <c r="BQ27" s="117"/>
      <c r="BR27" s="117"/>
      <c r="BS27" s="117"/>
      <c r="BT27" s="117"/>
      <c r="BU27" s="117"/>
      <c r="BV27" s="117"/>
      <c r="BW27" s="117"/>
      <c r="BX27" s="117"/>
      <c r="BY27" s="117"/>
      <c r="BZ27" s="117"/>
      <c r="CA27" s="117"/>
      <c r="CB27" s="117"/>
    </row>
    <row r="28" spans="1:98" s="118" customFormat="1" ht="24" customHeight="1" x14ac:dyDescent="0.2">
      <c r="A28" s="111"/>
      <c r="B28" s="91" t="s">
        <v>209</v>
      </c>
      <c r="C28" s="112" t="s">
        <v>109</v>
      </c>
      <c r="D28" s="209">
        <v>1</v>
      </c>
      <c r="E28" s="113"/>
      <c r="F28" s="114">
        <v>1</v>
      </c>
      <c r="G28" s="114"/>
      <c r="H28" s="114"/>
      <c r="I28" s="114"/>
      <c r="J28" s="114"/>
      <c r="K28" s="114"/>
      <c r="L28" s="114"/>
      <c r="M28" s="114"/>
      <c r="N28" s="114"/>
      <c r="O28" s="114"/>
      <c r="P28" s="114"/>
      <c r="Q28" s="115">
        <f t="shared" si="23"/>
        <v>1</v>
      </c>
      <c r="R28" s="280" t="s">
        <v>53</v>
      </c>
      <c r="S28" s="287">
        <v>200000</v>
      </c>
      <c r="T28" s="281"/>
      <c r="U28" s="123"/>
      <c r="V28" s="123"/>
      <c r="W28" s="123"/>
      <c r="X28" s="123"/>
      <c r="Y28" s="123"/>
      <c r="Z28" s="123"/>
      <c r="AA28" s="123"/>
      <c r="AB28" s="123"/>
      <c r="AC28" s="123"/>
      <c r="AD28" s="123"/>
      <c r="AE28" s="123"/>
      <c r="AF28" s="94">
        <f t="shared" si="24"/>
        <v>200000</v>
      </c>
      <c r="AG28" s="95">
        <f t="shared" si="25"/>
        <v>0</v>
      </c>
      <c r="AH28" s="95">
        <f t="shared" si="26"/>
        <v>0</v>
      </c>
      <c r="AI28" s="95">
        <f t="shared" si="27"/>
        <v>0</v>
      </c>
      <c r="AJ28" s="95">
        <f t="shared" si="28"/>
        <v>0</v>
      </c>
      <c r="AK28" s="95">
        <f t="shared" si="28"/>
        <v>0</v>
      </c>
      <c r="AL28" s="95">
        <f t="shared" si="28"/>
        <v>0</v>
      </c>
      <c r="AM28" s="95">
        <f t="shared" si="28"/>
        <v>0</v>
      </c>
      <c r="AN28" s="95">
        <f t="shared" si="28"/>
        <v>0</v>
      </c>
      <c r="AO28" s="95">
        <f t="shared" si="28"/>
        <v>0</v>
      </c>
      <c r="AP28" s="95">
        <f t="shared" si="28"/>
        <v>0</v>
      </c>
      <c r="AQ28" s="95">
        <f t="shared" si="28"/>
        <v>0</v>
      </c>
      <c r="AR28" s="95">
        <f t="shared" si="28"/>
        <v>0</v>
      </c>
      <c r="AS28" s="96">
        <f t="shared" si="29"/>
        <v>0</v>
      </c>
      <c r="AT28" s="95">
        <f t="shared" si="30"/>
        <v>0</v>
      </c>
      <c r="AU28" s="95">
        <f t="shared" ref="AU28:AU29" si="46">SUM(AH28*14%)</f>
        <v>0</v>
      </c>
      <c r="AV28" s="95">
        <f t="shared" si="31"/>
        <v>0</v>
      </c>
      <c r="AW28" s="95">
        <f t="shared" si="32"/>
        <v>0</v>
      </c>
      <c r="AX28" s="95">
        <f t="shared" si="33"/>
        <v>0</v>
      </c>
      <c r="AY28" s="95">
        <f t="shared" si="34"/>
        <v>0</v>
      </c>
      <c r="AZ28" s="95">
        <f t="shared" si="35"/>
        <v>0</v>
      </c>
      <c r="BA28" s="95">
        <f t="shared" si="36"/>
        <v>0</v>
      </c>
      <c r="BB28" s="95">
        <f t="shared" si="37"/>
        <v>0</v>
      </c>
      <c r="BC28" s="95">
        <f t="shared" si="38"/>
        <v>0</v>
      </c>
      <c r="BD28" s="95">
        <f t="shared" si="39"/>
        <v>0</v>
      </c>
      <c r="BE28" s="95">
        <f t="shared" si="40"/>
        <v>0</v>
      </c>
      <c r="BF28" s="97">
        <f t="shared" si="41"/>
        <v>0</v>
      </c>
      <c r="BG28" s="128">
        <f t="shared" si="42"/>
        <v>200000</v>
      </c>
      <c r="BH28" s="129">
        <f t="shared" si="43"/>
        <v>200000</v>
      </c>
      <c r="BI28" s="130">
        <f t="shared" si="44"/>
        <v>200000</v>
      </c>
      <c r="BJ28" s="248">
        <f t="shared" si="45"/>
        <v>1</v>
      </c>
      <c r="BK28" s="257"/>
      <c r="BL28" s="117">
        <f>SUM(BI26:BI28)</f>
        <v>200000</v>
      </c>
      <c r="BM28" s="117"/>
      <c r="BN28" s="117"/>
      <c r="BO28" s="117"/>
      <c r="BP28" s="117"/>
      <c r="BQ28" s="117"/>
      <c r="BR28" s="117"/>
      <c r="BS28" s="117"/>
      <c r="BT28" s="117"/>
      <c r="BU28" s="117"/>
      <c r="BV28" s="117"/>
      <c r="BW28" s="117"/>
      <c r="BX28" s="117"/>
      <c r="BY28" s="117"/>
      <c r="BZ28" s="117"/>
      <c r="CA28" s="117"/>
      <c r="CB28" s="117"/>
    </row>
    <row r="29" spans="1:98" s="118" customFormat="1" ht="24" customHeight="1" x14ac:dyDescent="0.2">
      <c r="A29" s="111"/>
      <c r="B29" s="185" t="s">
        <v>104</v>
      </c>
      <c r="C29" s="112" t="s">
        <v>109</v>
      </c>
      <c r="D29" s="209">
        <v>5</v>
      </c>
      <c r="E29" s="113">
        <v>6</v>
      </c>
      <c r="F29" s="114"/>
      <c r="G29" s="114"/>
      <c r="H29" s="114">
        <v>1</v>
      </c>
      <c r="I29" s="114"/>
      <c r="J29" s="114"/>
      <c r="K29" s="114"/>
      <c r="L29" s="114"/>
      <c r="M29" s="114"/>
      <c r="N29" s="114"/>
      <c r="O29" s="114"/>
      <c r="P29" s="114"/>
      <c r="Q29" s="115">
        <v>6</v>
      </c>
      <c r="R29" s="280" t="s">
        <v>105</v>
      </c>
      <c r="S29" s="231">
        <v>100000</v>
      </c>
      <c r="T29" s="281">
        <v>50000</v>
      </c>
      <c r="U29" s="123"/>
      <c r="V29" s="123"/>
      <c r="W29" s="123">
        <v>100000</v>
      </c>
      <c r="X29" s="123"/>
      <c r="Y29" s="123"/>
      <c r="Z29" s="123"/>
      <c r="AA29" s="123"/>
      <c r="AB29" s="123"/>
      <c r="AC29" s="123"/>
      <c r="AD29" s="123"/>
      <c r="AE29" s="123"/>
      <c r="AF29" s="94">
        <f t="shared" si="24"/>
        <v>600000</v>
      </c>
      <c r="AG29" s="95">
        <f t="shared" si="25"/>
        <v>300000</v>
      </c>
      <c r="AH29" s="95">
        <f t="shared" si="26"/>
        <v>0</v>
      </c>
      <c r="AI29" s="95">
        <f t="shared" si="27"/>
        <v>0</v>
      </c>
      <c r="AJ29" s="95">
        <f t="shared" si="28"/>
        <v>100000</v>
      </c>
      <c r="AK29" s="95">
        <f t="shared" si="28"/>
        <v>0</v>
      </c>
      <c r="AL29" s="95">
        <f t="shared" si="28"/>
        <v>0</v>
      </c>
      <c r="AM29" s="95">
        <f t="shared" si="28"/>
        <v>0</v>
      </c>
      <c r="AN29" s="95">
        <f t="shared" si="28"/>
        <v>0</v>
      </c>
      <c r="AO29" s="95">
        <f t="shared" si="28"/>
        <v>0</v>
      </c>
      <c r="AP29" s="95">
        <f t="shared" si="28"/>
        <v>0</v>
      </c>
      <c r="AQ29" s="95">
        <f t="shared" si="28"/>
        <v>0</v>
      </c>
      <c r="AR29" s="95">
        <f t="shared" si="28"/>
        <v>0</v>
      </c>
      <c r="AS29" s="96">
        <f t="shared" si="29"/>
        <v>400000</v>
      </c>
      <c r="AT29" s="95"/>
      <c r="AU29" s="95">
        <f t="shared" si="46"/>
        <v>0</v>
      </c>
      <c r="AV29" s="95">
        <f t="shared" si="31"/>
        <v>0</v>
      </c>
      <c r="AW29" s="95"/>
      <c r="AX29" s="95">
        <f t="shared" si="33"/>
        <v>0</v>
      </c>
      <c r="AY29" s="95">
        <f t="shared" si="34"/>
        <v>0</v>
      </c>
      <c r="AZ29" s="95">
        <f t="shared" si="35"/>
        <v>0</v>
      </c>
      <c r="BA29" s="95">
        <f t="shared" si="36"/>
        <v>0</v>
      </c>
      <c r="BB29" s="95">
        <f t="shared" si="37"/>
        <v>0</v>
      </c>
      <c r="BC29" s="95">
        <f t="shared" si="38"/>
        <v>0</v>
      </c>
      <c r="BD29" s="95">
        <f t="shared" si="39"/>
        <v>0</v>
      </c>
      <c r="BE29" s="95">
        <f t="shared" si="40"/>
        <v>0</v>
      </c>
      <c r="BF29" s="97">
        <f t="shared" si="41"/>
        <v>0</v>
      </c>
      <c r="BG29" s="128">
        <f t="shared" si="42"/>
        <v>200000</v>
      </c>
      <c r="BH29" s="129">
        <f t="shared" si="43"/>
        <v>500000</v>
      </c>
      <c r="BI29" s="130">
        <f t="shared" si="44"/>
        <v>100000</v>
      </c>
      <c r="BJ29" s="248">
        <f t="shared" si="45"/>
        <v>1.2</v>
      </c>
      <c r="BK29" s="257"/>
      <c r="BL29" s="117"/>
      <c r="BM29" s="117"/>
      <c r="BN29" s="117"/>
      <c r="BO29" s="117"/>
      <c r="BP29" s="117"/>
      <c r="BQ29" s="117"/>
      <c r="BR29" s="117"/>
      <c r="BS29" s="117"/>
      <c r="BT29" s="117"/>
      <c r="BU29" s="117"/>
      <c r="BV29" s="117"/>
      <c r="BW29" s="117"/>
      <c r="BX29" s="117"/>
      <c r="BY29" s="117"/>
      <c r="BZ29" s="117"/>
      <c r="CA29" s="117"/>
      <c r="CB29" s="117"/>
    </row>
    <row r="30" spans="1:98" s="118" customFormat="1" ht="24" customHeight="1" x14ac:dyDescent="0.2">
      <c r="A30" s="111"/>
      <c r="B30" s="288" t="s">
        <v>210</v>
      </c>
      <c r="C30" s="112" t="s">
        <v>109</v>
      </c>
      <c r="D30" s="212">
        <v>20</v>
      </c>
      <c r="E30" s="113"/>
      <c r="F30" s="114">
        <v>20</v>
      </c>
      <c r="G30" s="114"/>
      <c r="H30" s="114"/>
      <c r="I30" s="114"/>
      <c r="J30" s="114"/>
      <c r="K30" s="114"/>
      <c r="L30" s="114"/>
      <c r="M30" s="114"/>
      <c r="N30" s="114"/>
      <c r="O30" s="114"/>
      <c r="P30" s="114"/>
      <c r="Q30" s="115">
        <f t="shared" si="23"/>
        <v>20</v>
      </c>
      <c r="R30" s="280" t="s">
        <v>53</v>
      </c>
      <c r="S30" s="289">
        <v>5000</v>
      </c>
      <c r="T30" s="281"/>
      <c r="U30" s="123">
        <v>4000</v>
      </c>
      <c r="V30" s="123"/>
      <c r="W30" s="123"/>
      <c r="X30" s="123"/>
      <c r="Y30" s="123"/>
      <c r="Z30" s="123"/>
      <c r="AA30" s="123"/>
      <c r="AB30" s="123"/>
      <c r="AC30" s="123"/>
      <c r="AD30" s="123"/>
      <c r="AE30" s="123"/>
      <c r="AF30" s="94">
        <f t="shared" si="24"/>
        <v>100000</v>
      </c>
      <c r="AG30" s="95">
        <f t="shared" si="25"/>
        <v>0</v>
      </c>
      <c r="AH30" s="95">
        <f t="shared" si="26"/>
        <v>80000</v>
      </c>
      <c r="AI30" s="95">
        <f t="shared" si="27"/>
        <v>0</v>
      </c>
      <c r="AJ30" s="95">
        <f t="shared" si="28"/>
        <v>0</v>
      </c>
      <c r="AK30" s="95">
        <f t="shared" si="28"/>
        <v>0</v>
      </c>
      <c r="AL30" s="95">
        <f t="shared" si="28"/>
        <v>0</v>
      </c>
      <c r="AM30" s="95">
        <f t="shared" si="28"/>
        <v>0</v>
      </c>
      <c r="AN30" s="95">
        <f t="shared" si="28"/>
        <v>0</v>
      </c>
      <c r="AO30" s="95">
        <f t="shared" si="28"/>
        <v>0</v>
      </c>
      <c r="AP30" s="95">
        <f t="shared" si="28"/>
        <v>0</v>
      </c>
      <c r="AQ30" s="95">
        <f t="shared" si="28"/>
        <v>0</v>
      </c>
      <c r="AR30" s="95">
        <f t="shared" si="28"/>
        <v>0</v>
      </c>
      <c r="AS30" s="96">
        <f t="shared" si="29"/>
        <v>80000</v>
      </c>
      <c r="AT30" s="95">
        <f t="shared" si="30"/>
        <v>0</v>
      </c>
      <c r="AU30" s="95"/>
      <c r="AV30" s="95">
        <f t="shared" si="31"/>
        <v>0</v>
      </c>
      <c r="AW30" s="95">
        <f t="shared" si="32"/>
        <v>0</v>
      </c>
      <c r="AX30" s="95">
        <f t="shared" si="33"/>
        <v>0</v>
      </c>
      <c r="AY30" s="95">
        <f t="shared" si="34"/>
        <v>0</v>
      </c>
      <c r="AZ30" s="95">
        <f t="shared" si="35"/>
        <v>0</v>
      </c>
      <c r="BA30" s="95">
        <f t="shared" si="36"/>
        <v>0</v>
      </c>
      <c r="BB30" s="95">
        <f t="shared" si="37"/>
        <v>0</v>
      </c>
      <c r="BC30" s="95">
        <f t="shared" si="38"/>
        <v>0</v>
      </c>
      <c r="BD30" s="95">
        <f t="shared" si="39"/>
        <v>0</v>
      </c>
      <c r="BE30" s="95">
        <f t="shared" si="40"/>
        <v>0</v>
      </c>
      <c r="BF30" s="97">
        <f t="shared" si="41"/>
        <v>0</v>
      </c>
      <c r="BG30" s="128">
        <f t="shared" si="42"/>
        <v>20000</v>
      </c>
      <c r="BH30" s="129">
        <f t="shared" si="43"/>
        <v>100000</v>
      </c>
      <c r="BI30" s="130">
        <f t="shared" si="44"/>
        <v>20000</v>
      </c>
      <c r="BJ30" s="248">
        <f t="shared" si="45"/>
        <v>1</v>
      </c>
      <c r="BK30" s="257"/>
      <c r="BL30" s="121"/>
      <c r="BM30" s="120"/>
      <c r="BN30" s="120"/>
      <c r="BO30" s="117"/>
      <c r="BP30" s="117"/>
      <c r="BQ30" s="117"/>
      <c r="BR30" s="117"/>
      <c r="BS30" s="117"/>
      <c r="BT30" s="117"/>
      <c r="BU30" s="117"/>
      <c r="BV30" s="117"/>
      <c r="BW30" s="117"/>
      <c r="BX30" s="117"/>
      <c r="BY30" s="117"/>
      <c r="BZ30" s="117"/>
      <c r="CA30" s="117"/>
      <c r="CB30" s="117"/>
    </row>
    <row r="31" spans="1:98" s="118" customFormat="1" ht="24" customHeight="1" x14ac:dyDescent="0.2">
      <c r="A31" s="111"/>
      <c r="B31" s="189" t="s">
        <v>211</v>
      </c>
      <c r="C31" s="112" t="s">
        <v>109</v>
      </c>
      <c r="D31" s="209">
        <v>150</v>
      </c>
      <c r="E31" s="113"/>
      <c r="F31" s="114">
        <v>150</v>
      </c>
      <c r="G31" s="114"/>
      <c r="H31" s="114"/>
      <c r="I31" s="114"/>
      <c r="J31" s="114"/>
      <c r="K31" s="114"/>
      <c r="L31" s="114"/>
      <c r="M31" s="114"/>
      <c r="N31" s="114"/>
      <c r="O31" s="114"/>
      <c r="P31" s="114"/>
      <c r="Q31" s="115">
        <f t="shared" si="23"/>
        <v>150</v>
      </c>
      <c r="R31" s="282" t="s">
        <v>71</v>
      </c>
      <c r="S31" s="231">
        <v>8800</v>
      </c>
      <c r="T31" s="281"/>
      <c r="U31" s="123">
        <v>8000</v>
      </c>
      <c r="V31" s="123"/>
      <c r="W31" s="123"/>
      <c r="X31" s="123"/>
      <c r="Y31" s="123"/>
      <c r="Z31" s="123"/>
      <c r="AA31" s="123"/>
      <c r="AB31" s="123"/>
      <c r="AC31" s="123"/>
      <c r="AD31" s="123"/>
      <c r="AE31" s="123"/>
      <c r="AF31" s="94">
        <f t="shared" si="24"/>
        <v>1320000</v>
      </c>
      <c r="AG31" s="95">
        <f t="shared" si="25"/>
        <v>0</v>
      </c>
      <c r="AH31" s="95">
        <f t="shared" si="26"/>
        <v>1200000</v>
      </c>
      <c r="AI31" s="95">
        <f t="shared" si="27"/>
        <v>0</v>
      </c>
      <c r="AJ31" s="95">
        <f t="shared" si="28"/>
        <v>0</v>
      </c>
      <c r="AK31" s="95">
        <f t="shared" si="28"/>
        <v>0</v>
      </c>
      <c r="AL31" s="95">
        <f t="shared" si="28"/>
        <v>0</v>
      </c>
      <c r="AM31" s="95">
        <f t="shared" si="28"/>
        <v>0</v>
      </c>
      <c r="AN31" s="95">
        <f t="shared" si="28"/>
        <v>0</v>
      </c>
      <c r="AO31" s="95">
        <f t="shared" si="28"/>
        <v>0</v>
      </c>
      <c r="AP31" s="95">
        <f t="shared" si="28"/>
        <v>0</v>
      </c>
      <c r="AQ31" s="95">
        <f t="shared" si="28"/>
        <v>0</v>
      </c>
      <c r="AR31" s="95">
        <f t="shared" si="28"/>
        <v>0</v>
      </c>
      <c r="AS31" s="96">
        <f t="shared" si="29"/>
        <v>1200000</v>
      </c>
      <c r="AT31" s="95">
        <f t="shared" si="30"/>
        <v>0</v>
      </c>
      <c r="AU31" s="95">
        <f>SUM(AH31*4%)</f>
        <v>48000</v>
      </c>
      <c r="AV31" s="95">
        <f t="shared" si="31"/>
        <v>0</v>
      </c>
      <c r="AW31" s="95">
        <f t="shared" si="32"/>
        <v>0</v>
      </c>
      <c r="AX31" s="95">
        <f t="shared" si="33"/>
        <v>0</v>
      </c>
      <c r="AY31" s="95">
        <f t="shared" si="34"/>
        <v>0</v>
      </c>
      <c r="AZ31" s="95">
        <f t="shared" si="35"/>
        <v>0</v>
      </c>
      <c r="BA31" s="95">
        <f t="shared" si="36"/>
        <v>0</v>
      </c>
      <c r="BB31" s="95">
        <f t="shared" si="37"/>
        <v>0</v>
      </c>
      <c r="BC31" s="95">
        <f t="shared" si="38"/>
        <v>0</v>
      </c>
      <c r="BD31" s="95">
        <f t="shared" si="39"/>
        <v>0</v>
      </c>
      <c r="BE31" s="95">
        <f t="shared" si="40"/>
        <v>0</v>
      </c>
      <c r="BF31" s="97">
        <f t="shared" si="41"/>
        <v>48000</v>
      </c>
      <c r="BG31" s="128">
        <f t="shared" si="42"/>
        <v>72000</v>
      </c>
      <c r="BH31" s="129">
        <f t="shared" si="43"/>
        <v>1320000</v>
      </c>
      <c r="BI31" s="130">
        <f t="shared" si="44"/>
        <v>72000</v>
      </c>
      <c r="BJ31" s="248">
        <f t="shared" si="45"/>
        <v>1</v>
      </c>
      <c r="BK31" s="257"/>
      <c r="BL31" s="121"/>
      <c r="BM31" s="120"/>
      <c r="BN31" s="120"/>
      <c r="BO31" s="117"/>
      <c r="BP31" s="117"/>
      <c r="BQ31" s="117"/>
      <c r="BR31" s="117"/>
      <c r="BS31" s="117"/>
      <c r="BT31" s="117"/>
      <c r="BU31" s="117"/>
      <c r="BV31" s="117"/>
      <c r="BW31" s="117"/>
      <c r="BX31" s="117"/>
      <c r="BY31" s="117"/>
      <c r="BZ31" s="117"/>
      <c r="CA31" s="117"/>
      <c r="CB31" s="117"/>
    </row>
    <row r="32" spans="1:98" s="118" customFormat="1" ht="24" customHeight="1" x14ac:dyDescent="0.2">
      <c r="A32" s="111"/>
      <c r="B32" s="185" t="s">
        <v>103</v>
      </c>
      <c r="C32" s="112" t="s">
        <v>109</v>
      </c>
      <c r="D32" s="212">
        <v>10</v>
      </c>
      <c r="E32" s="113"/>
      <c r="F32" s="114">
        <v>10</v>
      </c>
      <c r="G32" s="114"/>
      <c r="H32" s="114"/>
      <c r="I32" s="114"/>
      <c r="J32" s="114"/>
      <c r="K32" s="114"/>
      <c r="L32" s="114"/>
      <c r="M32" s="114"/>
      <c r="N32" s="114"/>
      <c r="O32" s="114"/>
      <c r="P32" s="114"/>
      <c r="Q32" s="115">
        <f t="shared" si="23"/>
        <v>10</v>
      </c>
      <c r="R32" s="282" t="s">
        <v>3</v>
      </c>
      <c r="S32" s="231">
        <v>17500</v>
      </c>
      <c r="T32" s="281"/>
      <c r="U32" s="123">
        <v>15000</v>
      </c>
      <c r="V32" s="123"/>
      <c r="W32" s="123"/>
      <c r="X32" s="123"/>
      <c r="Y32" s="123"/>
      <c r="Z32" s="123"/>
      <c r="AA32" s="123"/>
      <c r="AB32" s="123"/>
      <c r="AC32" s="123"/>
      <c r="AD32" s="123"/>
      <c r="AE32" s="123"/>
      <c r="AF32" s="94">
        <f t="shared" si="24"/>
        <v>175000</v>
      </c>
      <c r="AG32" s="95">
        <f t="shared" si="25"/>
        <v>0</v>
      </c>
      <c r="AH32" s="95">
        <f t="shared" si="26"/>
        <v>150000</v>
      </c>
      <c r="AI32" s="95">
        <f t="shared" si="27"/>
        <v>0</v>
      </c>
      <c r="AJ32" s="95">
        <f t="shared" si="28"/>
        <v>0</v>
      </c>
      <c r="AK32" s="95">
        <f t="shared" si="28"/>
        <v>0</v>
      </c>
      <c r="AL32" s="95">
        <f t="shared" si="28"/>
        <v>0</v>
      </c>
      <c r="AM32" s="95">
        <f t="shared" si="28"/>
        <v>0</v>
      </c>
      <c r="AN32" s="95">
        <f t="shared" si="28"/>
        <v>0</v>
      </c>
      <c r="AO32" s="95">
        <f t="shared" si="28"/>
        <v>0</v>
      </c>
      <c r="AP32" s="95">
        <f t="shared" si="28"/>
        <v>0</v>
      </c>
      <c r="AQ32" s="95">
        <f t="shared" si="28"/>
        <v>0</v>
      </c>
      <c r="AR32" s="95">
        <f t="shared" si="28"/>
        <v>0</v>
      </c>
      <c r="AS32" s="96">
        <f t="shared" si="29"/>
        <v>150000</v>
      </c>
      <c r="AT32" s="95">
        <f t="shared" si="30"/>
        <v>0</v>
      </c>
      <c r="AU32" s="95"/>
      <c r="AV32" s="95">
        <f t="shared" si="31"/>
        <v>0</v>
      </c>
      <c r="AW32" s="95">
        <f t="shared" si="32"/>
        <v>0</v>
      </c>
      <c r="AX32" s="95">
        <f t="shared" si="33"/>
        <v>0</v>
      </c>
      <c r="AY32" s="95">
        <f t="shared" si="34"/>
        <v>0</v>
      </c>
      <c r="AZ32" s="95">
        <f t="shared" si="35"/>
        <v>0</v>
      </c>
      <c r="BA32" s="95">
        <f t="shared" si="36"/>
        <v>0</v>
      </c>
      <c r="BB32" s="95">
        <f t="shared" si="37"/>
        <v>0</v>
      </c>
      <c r="BC32" s="95">
        <f t="shared" si="38"/>
        <v>0</v>
      </c>
      <c r="BD32" s="95">
        <f t="shared" si="39"/>
        <v>0</v>
      </c>
      <c r="BE32" s="95">
        <f t="shared" si="40"/>
        <v>0</v>
      </c>
      <c r="BF32" s="97">
        <f t="shared" si="41"/>
        <v>0</v>
      </c>
      <c r="BG32" s="128">
        <f t="shared" si="42"/>
        <v>25000</v>
      </c>
      <c r="BH32" s="129">
        <f t="shared" si="43"/>
        <v>175000</v>
      </c>
      <c r="BI32" s="130">
        <f t="shared" si="44"/>
        <v>25000</v>
      </c>
      <c r="BJ32" s="248">
        <f t="shared" si="45"/>
        <v>1</v>
      </c>
      <c r="BK32" s="257"/>
      <c r="BL32" s="121"/>
      <c r="BM32" s="120"/>
      <c r="BN32" s="120"/>
      <c r="BO32" s="117"/>
      <c r="BP32" s="117"/>
      <c r="BQ32" s="117"/>
      <c r="BR32" s="117"/>
      <c r="BS32" s="117"/>
      <c r="BT32" s="117"/>
      <c r="BU32" s="117"/>
      <c r="BV32" s="117"/>
      <c r="BW32" s="117"/>
      <c r="BX32" s="117"/>
      <c r="BY32" s="117"/>
      <c r="BZ32" s="117"/>
      <c r="CA32" s="117"/>
      <c r="CB32" s="117"/>
    </row>
    <row r="33" spans="1:98" s="118" customFormat="1" ht="24" customHeight="1" x14ac:dyDescent="0.2">
      <c r="A33" s="111"/>
      <c r="B33" s="290" t="s">
        <v>212</v>
      </c>
      <c r="C33" s="112"/>
      <c r="D33" s="416"/>
      <c r="E33" s="113"/>
      <c r="F33" s="114"/>
      <c r="G33" s="114"/>
      <c r="H33" s="114"/>
      <c r="I33" s="114"/>
      <c r="J33" s="114"/>
      <c r="K33" s="114"/>
      <c r="L33" s="114"/>
      <c r="M33" s="114"/>
      <c r="N33" s="114"/>
      <c r="O33" s="114"/>
      <c r="P33" s="114"/>
      <c r="Q33" s="115"/>
      <c r="R33" s="282"/>
      <c r="S33" s="231"/>
      <c r="T33" s="93"/>
      <c r="U33" s="123"/>
      <c r="V33" s="123"/>
      <c r="W33" s="123"/>
      <c r="X33" s="123"/>
      <c r="Y33" s="123"/>
      <c r="Z33" s="123"/>
      <c r="AA33" s="123"/>
      <c r="AB33" s="123"/>
      <c r="AC33" s="123"/>
      <c r="AD33" s="123"/>
      <c r="AE33" s="123"/>
      <c r="AF33" s="124">
        <f>SUM(S33*E33)</f>
        <v>0</v>
      </c>
      <c r="AG33" s="125">
        <f t="shared" si="25"/>
        <v>0</v>
      </c>
      <c r="AH33" s="125">
        <f t="shared" si="26"/>
        <v>0</v>
      </c>
      <c r="AI33" s="125">
        <f t="shared" si="27"/>
        <v>0</v>
      </c>
      <c r="AJ33" s="125">
        <f t="shared" si="28"/>
        <v>0</v>
      </c>
      <c r="AK33" s="125">
        <f t="shared" si="28"/>
        <v>0</v>
      </c>
      <c r="AL33" s="125">
        <f t="shared" si="28"/>
        <v>0</v>
      </c>
      <c r="AM33" s="125">
        <f t="shared" si="28"/>
        <v>0</v>
      </c>
      <c r="AN33" s="125">
        <f t="shared" si="28"/>
        <v>0</v>
      </c>
      <c r="AO33" s="125">
        <f t="shared" si="28"/>
        <v>0</v>
      </c>
      <c r="AP33" s="125">
        <f t="shared" si="28"/>
        <v>0</v>
      </c>
      <c r="AQ33" s="125">
        <f t="shared" si="28"/>
        <v>0</v>
      </c>
      <c r="AR33" s="125">
        <f t="shared" si="28"/>
        <v>0</v>
      </c>
      <c r="AS33" s="126">
        <f t="shared" ref="AS33:AS35" si="47">SUM(AG33:AR33)</f>
        <v>0</v>
      </c>
      <c r="AT33" s="125">
        <f t="shared" ref="AT33:AT39" si="48">AG33*R33</f>
        <v>0</v>
      </c>
      <c r="AU33" s="125">
        <f t="shared" ref="AU33:AU39" si="49">AH33*S33</f>
        <v>0</v>
      </c>
      <c r="AV33" s="125">
        <f t="shared" ref="AV33:AV39" si="50">AI33*T33</f>
        <v>0</v>
      </c>
      <c r="AW33" s="125">
        <f t="shared" ref="AW33" si="51">AJ33*U33</f>
        <v>0</v>
      </c>
      <c r="AX33" s="125">
        <f t="shared" ref="AX33" si="52">AK33*V33</f>
        <v>0</v>
      </c>
      <c r="AY33" s="125">
        <f t="shared" ref="AY33" si="53">AL33*W33</f>
        <v>0</v>
      </c>
      <c r="AZ33" s="125">
        <f t="shared" ref="AZ33" si="54">AM33*X33</f>
        <v>0</v>
      </c>
      <c r="BA33" s="125">
        <f t="shared" ref="BA33" si="55">AN33*Y33</f>
        <v>0</v>
      </c>
      <c r="BB33" s="125">
        <f t="shared" ref="BB33" si="56">AO33*Z33</f>
        <v>0</v>
      </c>
      <c r="BC33" s="125">
        <f t="shared" ref="BC33" si="57">AP33*AA33</f>
        <v>0</v>
      </c>
      <c r="BD33" s="125">
        <f t="shared" ref="BD33" si="58">AQ33*AB33</f>
        <v>0</v>
      </c>
      <c r="BE33" s="125">
        <f t="shared" ref="BE33" si="59">AR33*AC33</f>
        <v>0</v>
      </c>
      <c r="BF33" s="127">
        <f>AS33*4%</f>
        <v>0</v>
      </c>
      <c r="BG33" s="128">
        <f t="shared" si="42"/>
        <v>0</v>
      </c>
      <c r="BH33" s="129">
        <f t="shared" si="43"/>
        <v>0</v>
      </c>
      <c r="BI33" s="130">
        <f t="shared" si="44"/>
        <v>0</v>
      </c>
      <c r="BJ33" s="248"/>
      <c r="BK33" s="257"/>
      <c r="BL33" s="121"/>
      <c r="BM33" s="120"/>
      <c r="BN33" s="120"/>
      <c r="BO33" s="117"/>
      <c r="BP33" s="117"/>
      <c r="BQ33" s="117"/>
      <c r="BR33" s="117"/>
      <c r="BS33" s="117"/>
      <c r="BT33" s="117"/>
      <c r="BU33" s="117"/>
      <c r="BV33" s="117"/>
      <c r="BW33" s="117"/>
      <c r="BX33" s="117"/>
      <c r="BY33" s="117"/>
      <c r="BZ33" s="117"/>
      <c r="CA33" s="117"/>
      <c r="CB33" s="117"/>
    </row>
    <row r="34" spans="1:98" s="118" customFormat="1" ht="24" customHeight="1" x14ac:dyDescent="0.2">
      <c r="A34" s="111"/>
      <c r="B34" s="291" t="s">
        <v>659</v>
      </c>
      <c r="C34" s="112" t="s">
        <v>109</v>
      </c>
      <c r="D34" s="212">
        <v>3</v>
      </c>
      <c r="E34" s="113"/>
      <c r="F34" s="114"/>
      <c r="G34" s="114">
        <v>3</v>
      </c>
      <c r="H34" s="114"/>
      <c r="I34" s="114"/>
      <c r="J34" s="114"/>
      <c r="K34" s="114"/>
      <c r="L34" s="114"/>
      <c r="M34" s="114"/>
      <c r="N34" s="114"/>
      <c r="O34" s="114"/>
      <c r="P34" s="114"/>
      <c r="Q34" s="115">
        <f>SUM(E34:P34)</f>
        <v>3</v>
      </c>
      <c r="R34" s="588" t="s">
        <v>71</v>
      </c>
      <c r="S34" s="281">
        <v>100000</v>
      </c>
      <c r="T34" s="131"/>
      <c r="U34" s="123"/>
      <c r="V34" s="123">
        <v>100000</v>
      </c>
      <c r="W34" s="123"/>
      <c r="X34" s="123"/>
      <c r="Y34" s="123"/>
      <c r="Z34" s="123"/>
      <c r="AA34" s="123"/>
      <c r="AB34" s="123"/>
      <c r="AC34" s="123"/>
      <c r="AD34" s="123"/>
      <c r="AE34" s="123"/>
      <c r="AF34" s="94">
        <f t="shared" ref="AF34:AF35" si="60">SUM(Q34*S34)</f>
        <v>300000</v>
      </c>
      <c r="AG34" s="95">
        <f t="shared" si="25"/>
        <v>0</v>
      </c>
      <c r="AH34" s="95">
        <f t="shared" si="26"/>
        <v>0</v>
      </c>
      <c r="AI34" s="95">
        <f t="shared" si="27"/>
        <v>300000</v>
      </c>
      <c r="AJ34" s="95">
        <f t="shared" si="28"/>
        <v>0</v>
      </c>
      <c r="AK34" s="95">
        <f t="shared" si="28"/>
        <v>0</v>
      </c>
      <c r="AL34" s="95">
        <f t="shared" si="28"/>
        <v>0</v>
      </c>
      <c r="AM34" s="95">
        <f t="shared" si="28"/>
        <v>0</v>
      </c>
      <c r="AN34" s="95">
        <f t="shared" si="28"/>
        <v>0</v>
      </c>
      <c r="AO34" s="95">
        <f t="shared" si="28"/>
        <v>0</v>
      </c>
      <c r="AP34" s="95">
        <f t="shared" si="28"/>
        <v>0</v>
      </c>
      <c r="AQ34" s="95">
        <f t="shared" si="28"/>
        <v>0</v>
      </c>
      <c r="AR34" s="95">
        <f t="shared" si="28"/>
        <v>0</v>
      </c>
      <c r="AS34" s="96">
        <f t="shared" si="47"/>
        <v>300000</v>
      </c>
      <c r="AT34" s="95">
        <f t="shared" ref="AT34:AT35" si="61">SUM(AG34*14%)</f>
        <v>0</v>
      </c>
      <c r="AU34" s="95">
        <f t="shared" ref="AU34" si="62">SUM(AH34*14%)</f>
        <v>0</v>
      </c>
      <c r="AV34" s="95"/>
      <c r="AW34" s="95">
        <f t="shared" ref="AW34:AW35" si="63">SUM(AJ34*14%)</f>
        <v>0</v>
      </c>
      <c r="AX34" s="95">
        <f t="shared" ref="AX34:AX35" si="64">SUM(AK34*14%)</f>
        <v>0</v>
      </c>
      <c r="AY34" s="95">
        <f t="shared" ref="AY34:AY35" si="65">SUM(AL34*14%)</f>
        <v>0</v>
      </c>
      <c r="AZ34" s="95">
        <f t="shared" ref="AZ34:AZ35" si="66">SUM(AM34*14%)</f>
        <v>0</v>
      </c>
      <c r="BA34" s="95">
        <f t="shared" ref="BA34:BA35" si="67">SUM(AN34*14%)</f>
        <v>0</v>
      </c>
      <c r="BB34" s="95">
        <f t="shared" ref="BB34:BB35" si="68">SUM(AO34*14%)</f>
        <v>0</v>
      </c>
      <c r="BC34" s="95">
        <f t="shared" ref="BC34:BC35" si="69">SUM(AP34*14%)</f>
        <v>0</v>
      </c>
      <c r="BD34" s="95">
        <f t="shared" ref="BD34:BD35" si="70">SUM(AQ34*14%)</f>
        <v>0</v>
      </c>
      <c r="BE34" s="95">
        <f t="shared" ref="BE34:BE35" si="71">SUM(AR34*14%)</f>
        <v>0</v>
      </c>
      <c r="BF34" s="97">
        <f>SUM(AT34:BE34)</f>
        <v>0</v>
      </c>
      <c r="BG34" s="128">
        <f t="shared" si="42"/>
        <v>0</v>
      </c>
      <c r="BH34" s="129">
        <f t="shared" si="43"/>
        <v>300000</v>
      </c>
      <c r="BI34" s="130">
        <f t="shared" si="44"/>
        <v>0</v>
      </c>
      <c r="BJ34" s="248">
        <f>SUM(Q34/D34)</f>
        <v>1</v>
      </c>
      <c r="BK34" s="257"/>
      <c r="BL34" s="121"/>
      <c r="BM34" s="120"/>
      <c r="BN34" s="120"/>
      <c r="BO34" s="117"/>
      <c r="BP34" s="117"/>
      <c r="BQ34" s="117"/>
      <c r="BR34" s="117"/>
      <c r="BS34" s="117"/>
      <c r="BT34" s="117"/>
      <c r="BU34" s="117"/>
      <c r="BV34" s="117"/>
      <c r="BW34" s="117"/>
      <c r="BX34" s="117"/>
      <c r="BY34" s="117"/>
      <c r="BZ34" s="117"/>
      <c r="CA34" s="117"/>
      <c r="CB34" s="117"/>
    </row>
    <row r="35" spans="1:98" s="118" customFormat="1" ht="24" customHeight="1" x14ac:dyDescent="0.2">
      <c r="A35" s="111"/>
      <c r="B35" s="291" t="s">
        <v>213</v>
      </c>
      <c r="C35" s="112" t="s">
        <v>109</v>
      </c>
      <c r="D35" s="212">
        <v>1</v>
      </c>
      <c r="E35" s="113"/>
      <c r="F35" s="114">
        <v>1</v>
      </c>
      <c r="G35" s="114"/>
      <c r="H35" s="114"/>
      <c r="I35" s="114"/>
      <c r="J35" s="114"/>
      <c r="K35" s="114"/>
      <c r="L35" s="114"/>
      <c r="M35" s="114"/>
      <c r="N35" s="114"/>
      <c r="O35" s="114"/>
      <c r="P35" s="114"/>
      <c r="Q35" s="115">
        <f>SUM(E35:P35)</f>
        <v>1</v>
      </c>
      <c r="R35" s="280" t="s">
        <v>207</v>
      </c>
      <c r="S35" s="289">
        <v>450000</v>
      </c>
      <c r="T35" s="281"/>
      <c r="U35" s="123">
        <v>450000</v>
      </c>
      <c r="V35" s="123"/>
      <c r="W35" s="123"/>
      <c r="X35" s="123"/>
      <c r="Y35" s="123"/>
      <c r="Z35" s="123"/>
      <c r="AA35" s="123"/>
      <c r="AB35" s="123"/>
      <c r="AC35" s="123"/>
      <c r="AD35" s="123"/>
      <c r="AE35" s="123"/>
      <c r="AF35" s="94">
        <f t="shared" si="60"/>
        <v>450000</v>
      </c>
      <c r="AG35" s="95">
        <f t="shared" si="25"/>
        <v>0</v>
      </c>
      <c r="AH35" s="95">
        <f t="shared" si="26"/>
        <v>450000</v>
      </c>
      <c r="AI35" s="95">
        <f t="shared" si="27"/>
        <v>0</v>
      </c>
      <c r="AJ35" s="95">
        <f t="shared" si="28"/>
        <v>0</v>
      </c>
      <c r="AK35" s="95">
        <f t="shared" si="28"/>
        <v>0</v>
      </c>
      <c r="AL35" s="95">
        <f t="shared" si="28"/>
        <v>0</v>
      </c>
      <c r="AM35" s="95">
        <f t="shared" si="28"/>
        <v>0</v>
      </c>
      <c r="AN35" s="95">
        <f t="shared" si="28"/>
        <v>0</v>
      </c>
      <c r="AO35" s="95">
        <f t="shared" si="28"/>
        <v>0</v>
      </c>
      <c r="AP35" s="95">
        <f t="shared" si="28"/>
        <v>0</v>
      </c>
      <c r="AQ35" s="95">
        <f t="shared" si="28"/>
        <v>0</v>
      </c>
      <c r="AR35" s="95">
        <f t="shared" si="28"/>
        <v>0</v>
      </c>
      <c r="AS35" s="96">
        <f t="shared" si="47"/>
        <v>450000</v>
      </c>
      <c r="AT35" s="95">
        <f t="shared" si="61"/>
        <v>0</v>
      </c>
      <c r="AU35" s="95"/>
      <c r="AV35" s="95">
        <f t="shared" ref="AV35" si="72">SUM(AI35*14%)</f>
        <v>0</v>
      </c>
      <c r="AW35" s="95">
        <f t="shared" si="63"/>
        <v>0</v>
      </c>
      <c r="AX35" s="95">
        <f t="shared" si="64"/>
        <v>0</v>
      </c>
      <c r="AY35" s="95">
        <f t="shared" si="65"/>
        <v>0</v>
      </c>
      <c r="AZ35" s="95">
        <f t="shared" si="66"/>
        <v>0</v>
      </c>
      <c r="BA35" s="95">
        <f t="shared" si="67"/>
        <v>0</v>
      </c>
      <c r="BB35" s="95">
        <f t="shared" si="68"/>
        <v>0</v>
      </c>
      <c r="BC35" s="95">
        <f t="shared" si="69"/>
        <v>0</v>
      </c>
      <c r="BD35" s="95">
        <f t="shared" si="70"/>
        <v>0</v>
      </c>
      <c r="BE35" s="95">
        <f t="shared" si="71"/>
        <v>0</v>
      </c>
      <c r="BF35" s="97">
        <f>SUM(AT35:BE35)</f>
        <v>0</v>
      </c>
      <c r="BG35" s="128">
        <f t="shared" si="42"/>
        <v>0</v>
      </c>
      <c r="BH35" s="129">
        <f t="shared" si="43"/>
        <v>450000</v>
      </c>
      <c r="BI35" s="130">
        <f t="shared" si="44"/>
        <v>0</v>
      </c>
      <c r="BJ35" s="248">
        <f>SUM(Q35/D35)</f>
        <v>1</v>
      </c>
      <c r="BK35" s="257"/>
      <c r="BL35" s="121"/>
      <c r="BM35" s="120"/>
      <c r="BN35" s="120"/>
      <c r="BO35" s="117"/>
      <c r="BP35" s="117"/>
      <c r="BQ35" s="117"/>
      <c r="BR35" s="117"/>
      <c r="BS35" s="117"/>
      <c r="BT35" s="117"/>
      <c r="BU35" s="117"/>
      <c r="BV35" s="117"/>
      <c r="BW35" s="117"/>
      <c r="BX35" s="117"/>
      <c r="BY35" s="117"/>
      <c r="BZ35" s="117"/>
      <c r="CA35" s="117"/>
      <c r="CB35" s="117"/>
    </row>
    <row r="36" spans="1:98" s="118" customFormat="1" ht="24" customHeight="1" x14ac:dyDescent="0.2">
      <c r="A36" s="111"/>
      <c r="B36" s="290" t="s">
        <v>214</v>
      </c>
      <c r="C36" s="112"/>
      <c r="D36" s="416"/>
      <c r="E36" s="113"/>
      <c r="F36" s="114"/>
      <c r="G36" s="114"/>
      <c r="H36" s="114"/>
      <c r="I36" s="114"/>
      <c r="J36" s="114"/>
      <c r="K36" s="114"/>
      <c r="L36" s="114"/>
      <c r="M36" s="114"/>
      <c r="N36" s="114"/>
      <c r="O36" s="114"/>
      <c r="P36" s="114"/>
      <c r="Q36" s="115"/>
      <c r="R36" s="282"/>
      <c r="S36" s="231"/>
      <c r="T36" s="281"/>
      <c r="U36" s="123"/>
      <c r="V36" s="123"/>
      <c r="W36" s="123"/>
      <c r="X36" s="123"/>
      <c r="Y36" s="123"/>
      <c r="Z36" s="123"/>
      <c r="AA36" s="123"/>
      <c r="AB36" s="123"/>
      <c r="AC36" s="123"/>
      <c r="AD36" s="123"/>
      <c r="AE36" s="123"/>
      <c r="AF36" s="124">
        <f>SUM(S36*E36)</f>
        <v>0</v>
      </c>
      <c r="AG36" s="125">
        <f t="shared" si="25"/>
        <v>0</v>
      </c>
      <c r="AH36" s="125">
        <f t="shared" si="26"/>
        <v>0</v>
      </c>
      <c r="AI36" s="125">
        <f t="shared" si="27"/>
        <v>0</v>
      </c>
      <c r="AJ36" s="125">
        <f t="shared" si="28"/>
        <v>0</v>
      </c>
      <c r="AK36" s="125">
        <f t="shared" si="28"/>
        <v>0</v>
      </c>
      <c r="AL36" s="125">
        <f t="shared" si="28"/>
        <v>0</v>
      </c>
      <c r="AM36" s="125">
        <f t="shared" si="28"/>
        <v>0</v>
      </c>
      <c r="AN36" s="125">
        <f t="shared" si="28"/>
        <v>0</v>
      </c>
      <c r="AO36" s="125">
        <f t="shared" si="28"/>
        <v>0</v>
      </c>
      <c r="AP36" s="125">
        <f t="shared" si="28"/>
        <v>0</v>
      </c>
      <c r="AQ36" s="125">
        <f t="shared" si="28"/>
        <v>0</v>
      </c>
      <c r="AR36" s="125">
        <f t="shared" si="28"/>
        <v>0</v>
      </c>
      <c r="AS36" s="126">
        <f t="shared" ref="AS36:AS43" si="73">SUM(AG36:AR36)</f>
        <v>0</v>
      </c>
      <c r="AT36" s="125">
        <f t="shared" si="48"/>
        <v>0</v>
      </c>
      <c r="AU36" s="125">
        <f t="shared" si="49"/>
        <v>0</v>
      </c>
      <c r="AV36" s="125">
        <f t="shared" si="50"/>
        <v>0</v>
      </c>
      <c r="AW36" s="125">
        <f t="shared" ref="AW36" si="74">AJ36*U36</f>
        <v>0</v>
      </c>
      <c r="AX36" s="125">
        <f t="shared" ref="AX36" si="75">AK36*V36</f>
        <v>0</v>
      </c>
      <c r="AY36" s="125">
        <f t="shared" ref="AY36" si="76">AL36*W36</f>
        <v>0</v>
      </c>
      <c r="AZ36" s="125">
        <f t="shared" ref="AZ36" si="77">AM36*X36</f>
        <v>0</v>
      </c>
      <c r="BA36" s="125">
        <f t="shared" ref="BA36" si="78">AN36*Y36</f>
        <v>0</v>
      </c>
      <c r="BB36" s="125">
        <f t="shared" ref="BB36" si="79">AO36*Z36</f>
        <v>0</v>
      </c>
      <c r="BC36" s="125">
        <f t="shared" ref="BC36" si="80">AP36*AA36</f>
        <v>0</v>
      </c>
      <c r="BD36" s="125">
        <f t="shared" ref="BD36" si="81">AQ36*AB36</f>
        <v>0</v>
      </c>
      <c r="BE36" s="125">
        <f t="shared" ref="BE36" si="82">AR36*AC36</f>
        <v>0</v>
      </c>
      <c r="BF36" s="127">
        <f>AS36*4%</f>
        <v>0</v>
      </c>
      <c r="BG36" s="128">
        <f t="shared" si="42"/>
        <v>0</v>
      </c>
      <c r="BH36" s="129">
        <f t="shared" si="43"/>
        <v>0</v>
      </c>
      <c r="BI36" s="130">
        <f t="shared" si="44"/>
        <v>0</v>
      </c>
      <c r="BJ36" s="248"/>
      <c r="BK36" s="257"/>
      <c r="BL36" s="121"/>
      <c r="BM36" s="120"/>
      <c r="BN36" s="120"/>
      <c r="BO36" s="117"/>
      <c r="BP36" s="117"/>
      <c r="BQ36" s="117"/>
      <c r="BR36" s="117"/>
      <c r="BS36" s="117"/>
      <c r="BT36" s="117"/>
      <c r="BU36" s="117"/>
      <c r="BV36" s="117"/>
      <c r="BW36" s="117"/>
      <c r="BX36" s="117"/>
      <c r="BY36" s="117"/>
      <c r="BZ36" s="117"/>
      <c r="CA36" s="117"/>
      <c r="CB36" s="117"/>
    </row>
    <row r="37" spans="1:98" s="118" customFormat="1" ht="24" customHeight="1" x14ac:dyDescent="0.2">
      <c r="A37" s="111"/>
      <c r="B37" s="291" t="s">
        <v>215</v>
      </c>
      <c r="C37" s="112" t="s">
        <v>109</v>
      </c>
      <c r="D37" s="212">
        <v>9</v>
      </c>
      <c r="E37" s="113"/>
      <c r="F37" s="114"/>
      <c r="G37" s="114">
        <v>9</v>
      </c>
      <c r="H37" s="114"/>
      <c r="I37" s="114"/>
      <c r="J37" s="114"/>
      <c r="K37" s="114"/>
      <c r="L37" s="114"/>
      <c r="M37" s="114"/>
      <c r="N37" s="114"/>
      <c r="O37" s="114"/>
      <c r="P37" s="114"/>
      <c r="Q37" s="115">
        <f>SUM(E37:P37)</f>
        <v>9</v>
      </c>
      <c r="R37" s="282" t="s">
        <v>207</v>
      </c>
      <c r="S37" s="231">
        <v>10000</v>
      </c>
      <c r="T37" s="281"/>
      <c r="U37" s="123"/>
      <c r="V37" s="123">
        <v>10000</v>
      </c>
      <c r="W37" s="123"/>
      <c r="X37" s="123"/>
      <c r="Y37" s="123"/>
      <c r="Z37" s="123"/>
      <c r="AA37" s="123"/>
      <c r="AB37" s="123"/>
      <c r="AC37" s="123"/>
      <c r="AD37" s="123"/>
      <c r="AE37" s="123"/>
      <c r="AF37" s="94">
        <f t="shared" ref="AF37:AF38" si="83">SUM(Q37*S37)</f>
        <v>90000</v>
      </c>
      <c r="AG37" s="95">
        <f t="shared" si="25"/>
        <v>0</v>
      </c>
      <c r="AH37" s="95">
        <f t="shared" si="26"/>
        <v>0</v>
      </c>
      <c r="AI37" s="95">
        <f t="shared" si="27"/>
        <v>90000</v>
      </c>
      <c r="AJ37" s="95">
        <f t="shared" si="28"/>
        <v>0</v>
      </c>
      <c r="AK37" s="95">
        <f t="shared" si="28"/>
        <v>0</v>
      </c>
      <c r="AL37" s="95">
        <f t="shared" si="28"/>
        <v>0</v>
      </c>
      <c r="AM37" s="95">
        <f t="shared" si="28"/>
        <v>0</v>
      </c>
      <c r="AN37" s="95">
        <f t="shared" si="28"/>
        <v>0</v>
      </c>
      <c r="AO37" s="95">
        <f t="shared" si="28"/>
        <v>0</v>
      </c>
      <c r="AP37" s="95">
        <f t="shared" si="28"/>
        <v>0</v>
      </c>
      <c r="AQ37" s="95">
        <f t="shared" si="28"/>
        <v>0</v>
      </c>
      <c r="AR37" s="95">
        <f t="shared" si="28"/>
        <v>0</v>
      </c>
      <c r="AS37" s="96">
        <f t="shared" si="73"/>
        <v>90000</v>
      </c>
      <c r="AT37" s="95">
        <f t="shared" ref="AT37:AT38" si="84">SUM(AG37*14%)</f>
        <v>0</v>
      </c>
      <c r="AU37" s="95">
        <f t="shared" ref="AU37" si="85">SUM(AH37*14%)</f>
        <v>0</v>
      </c>
      <c r="AV37" s="95"/>
      <c r="AW37" s="95">
        <f t="shared" ref="AW37:AW38" si="86">SUM(AJ37*14%)</f>
        <v>0</v>
      </c>
      <c r="AX37" s="95">
        <f t="shared" ref="AX37:AX38" si="87">SUM(AK37*14%)</f>
        <v>0</v>
      </c>
      <c r="AY37" s="95">
        <f t="shared" ref="AY37:AY38" si="88">SUM(AL37*14%)</f>
        <v>0</v>
      </c>
      <c r="AZ37" s="95">
        <f t="shared" ref="AZ37:AZ38" si="89">SUM(AM37*14%)</f>
        <v>0</v>
      </c>
      <c r="BA37" s="95">
        <f t="shared" ref="BA37:BA38" si="90">SUM(AN37*14%)</f>
        <v>0</v>
      </c>
      <c r="BB37" s="95">
        <f t="shared" ref="BB37:BB38" si="91">SUM(AO37*14%)</f>
        <v>0</v>
      </c>
      <c r="BC37" s="95">
        <f t="shared" ref="BC37:BC38" si="92">SUM(AP37*14%)</f>
        <v>0</v>
      </c>
      <c r="BD37" s="95">
        <f t="shared" ref="BD37:BD38" si="93">SUM(AQ37*14%)</f>
        <v>0</v>
      </c>
      <c r="BE37" s="95">
        <f t="shared" ref="BE37:BE38" si="94">SUM(AR37*14%)</f>
        <v>0</v>
      </c>
      <c r="BF37" s="97">
        <f>SUM(AT37:BE37)</f>
        <v>0</v>
      </c>
      <c r="BG37" s="128">
        <f t="shared" si="42"/>
        <v>0</v>
      </c>
      <c r="BH37" s="129">
        <f t="shared" si="43"/>
        <v>90000</v>
      </c>
      <c r="BI37" s="130">
        <f t="shared" si="44"/>
        <v>0</v>
      </c>
      <c r="BJ37" s="248">
        <f>SUM(Q37/D37)</f>
        <v>1</v>
      </c>
      <c r="BK37" s="257"/>
      <c r="BL37" s="121"/>
      <c r="BM37" s="120"/>
      <c r="BN37" s="120"/>
      <c r="BO37" s="117"/>
      <c r="BP37" s="117"/>
      <c r="BQ37" s="117"/>
      <c r="BR37" s="117"/>
      <c r="BS37" s="117"/>
      <c r="BT37" s="117"/>
      <c r="BU37" s="117"/>
      <c r="BV37" s="117"/>
      <c r="BW37" s="117"/>
      <c r="BX37" s="117"/>
      <c r="BY37" s="117"/>
      <c r="BZ37" s="117"/>
      <c r="CA37" s="117"/>
      <c r="CB37" s="117"/>
    </row>
    <row r="38" spans="1:98" s="118" customFormat="1" ht="24" customHeight="1" x14ac:dyDescent="0.2">
      <c r="A38" s="111"/>
      <c r="B38" s="291" t="s">
        <v>213</v>
      </c>
      <c r="C38" s="112" t="s">
        <v>109</v>
      </c>
      <c r="D38" s="212">
        <v>1</v>
      </c>
      <c r="E38" s="113"/>
      <c r="F38" s="114">
        <v>1</v>
      </c>
      <c r="G38" s="114"/>
      <c r="H38" s="114"/>
      <c r="I38" s="114"/>
      <c r="J38" s="114"/>
      <c r="K38" s="114"/>
      <c r="L38" s="114"/>
      <c r="M38" s="114"/>
      <c r="N38" s="114"/>
      <c r="O38" s="114"/>
      <c r="P38" s="114"/>
      <c r="Q38" s="115">
        <f>SUM(E38:P38)</f>
        <v>1</v>
      </c>
      <c r="R38" s="282" t="s">
        <v>70</v>
      </c>
      <c r="S38" s="289">
        <v>450000</v>
      </c>
      <c r="T38" s="93"/>
      <c r="U38" s="123">
        <v>450000</v>
      </c>
      <c r="V38" s="123"/>
      <c r="W38" s="123"/>
      <c r="X38" s="123"/>
      <c r="Y38" s="123"/>
      <c r="Z38" s="123"/>
      <c r="AA38" s="123"/>
      <c r="AB38" s="123"/>
      <c r="AC38" s="123"/>
      <c r="AD38" s="123"/>
      <c r="AE38" s="123"/>
      <c r="AF38" s="94">
        <f t="shared" si="83"/>
        <v>450000</v>
      </c>
      <c r="AG38" s="95">
        <f t="shared" si="25"/>
        <v>0</v>
      </c>
      <c r="AH38" s="95">
        <f t="shared" si="26"/>
        <v>450000</v>
      </c>
      <c r="AI38" s="95">
        <f t="shared" si="27"/>
        <v>0</v>
      </c>
      <c r="AJ38" s="95">
        <f t="shared" si="28"/>
        <v>0</v>
      </c>
      <c r="AK38" s="95">
        <f t="shared" si="28"/>
        <v>0</v>
      </c>
      <c r="AL38" s="95">
        <f t="shared" si="28"/>
        <v>0</v>
      </c>
      <c r="AM38" s="95">
        <f t="shared" si="28"/>
        <v>0</v>
      </c>
      <c r="AN38" s="95">
        <f t="shared" si="28"/>
        <v>0</v>
      </c>
      <c r="AO38" s="95">
        <f t="shared" si="28"/>
        <v>0</v>
      </c>
      <c r="AP38" s="95">
        <f t="shared" si="28"/>
        <v>0</v>
      </c>
      <c r="AQ38" s="95">
        <f t="shared" si="28"/>
        <v>0</v>
      </c>
      <c r="AR38" s="95">
        <f t="shared" si="28"/>
        <v>0</v>
      </c>
      <c r="AS38" s="96">
        <f t="shared" si="73"/>
        <v>450000</v>
      </c>
      <c r="AT38" s="95">
        <f t="shared" si="84"/>
        <v>0</v>
      </c>
      <c r="AU38" s="95"/>
      <c r="AV38" s="95">
        <f t="shared" ref="AV38" si="95">SUM(AI38*14%)</f>
        <v>0</v>
      </c>
      <c r="AW38" s="95">
        <f t="shared" si="86"/>
        <v>0</v>
      </c>
      <c r="AX38" s="95">
        <f t="shared" si="87"/>
        <v>0</v>
      </c>
      <c r="AY38" s="95">
        <f t="shared" si="88"/>
        <v>0</v>
      </c>
      <c r="AZ38" s="95">
        <f t="shared" si="89"/>
        <v>0</v>
      </c>
      <c r="BA38" s="95">
        <f t="shared" si="90"/>
        <v>0</v>
      </c>
      <c r="BB38" s="95">
        <f t="shared" si="91"/>
        <v>0</v>
      </c>
      <c r="BC38" s="95">
        <f t="shared" si="92"/>
        <v>0</v>
      </c>
      <c r="BD38" s="95">
        <f t="shared" si="93"/>
        <v>0</v>
      </c>
      <c r="BE38" s="95">
        <f t="shared" si="94"/>
        <v>0</v>
      </c>
      <c r="BF38" s="97">
        <f>SUM(AT38:BE38)</f>
        <v>0</v>
      </c>
      <c r="BG38" s="128">
        <f t="shared" si="42"/>
        <v>0</v>
      </c>
      <c r="BH38" s="129">
        <f t="shared" si="43"/>
        <v>450000</v>
      </c>
      <c r="BI38" s="130">
        <f t="shared" si="44"/>
        <v>0</v>
      </c>
      <c r="BJ38" s="248">
        <f>SUM(Q38/D38)</f>
        <v>1</v>
      </c>
      <c r="BK38" s="257"/>
      <c r="BL38" s="121"/>
      <c r="BM38" s="120"/>
      <c r="BN38" s="120"/>
      <c r="BO38" s="117"/>
      <c r="BP38" s="117"/>
      <c r="BQ38" s="117"/>
      <c r="BR38" s="117"/>
      <c r="BS38" s="117"/>
      <c r="BT38" s="117"/>
      <c r="BU38" s="117"/>
      <c r="BV38" s="117"/>
      <c r="BW38" s="117"/>
      <c r="BX38" s="117"/>
      <c r="BY38" s="117"/>
      <c r="BZ38" s="117"/>
      <c r="CA38" s="117"/>
      <c r="CB38" s="117"/>
    </row>
    <row r="39" spans="1:98" s="118" customFormat="1" ht="24" customHeight="1" x14ac:dyDescent="0.2">
      <c r="A39" s="111"/>
      <c r="B39" s="292" t="s">
        <v>216</v>
      </c>
      <c r="C39" s="112"/>
      <c r="D39" s="209"/>
      <c r="E39" s="113"/>
      <c r="F39" s="114"/>
      <c r="G39" s="114"/>
      <c r="H39" s="114"/>
      <c r="I39" s="114"/>
      <c r="J39" s="114"/>
      <c r="K39" s="114"/>
      <c r="L39" s="114"/>
      <c r="M39" s="114"/>
      <c r="N39" s="114"/>
      <c r="O39" s="114"/>
      <c r="P39" s="114"/>
      <c r="Q39" s="115"/>
      <c r="R39" s="588"/>
      <c r="S39" s="281"/>
      <c r="T39" s="131"/>
      <c r="U39" s="123"/>
      <c r="V39" s="123"/>
      <c r="W39" s="123"/>
      <c r="X39" s="123"/>
      <c r="Y39" s="123"/>
      <c r="Z39" s="123"/>
      <c r="AA39" s="123"/>
      <c r="AB39" s="123"/>
      <c r="AC39" s="123"/>
      <c r="AD39" s="123"/>
      <c r="AE39" s="123"/>
      <c r="AF39" s="124">
        <f>SUM(S39*E39)</f>
        <v>0</v>
      </c>
      <c r="AG39" s="125">
        <f t="shared" si="25"/>
        <v>0</v>
      </c>
      <c r="AH39" s="125">
        <f t="shared" si="26"/>
        <v>0</v>
      </c>
      <c r="AI39" s="125">
        <f t="shared" si="27"/>
        <v>0</v>
      </c>
      <c r="AJ39" s="125">
        <f t="shared" si="28"/>
        <v>0</v>
      </c>
      <c r="AK39" s="125">
        <f t="shared" si="28"/>
        <v>0</v>
      </c>
      <c r="AL39" s="125">
        <f t="shared" si="28"/>
        <v>0</v>
      </c>
      <c r="AM39" s="125">
        <f t="shared" si="28"/>
        <v>0</v>
      </c>
      <c r="AN39" s="125">
        <f t="shared" si="28"/>
        <v>0</v>
      </c>
      <c r="AO39" s="125">
        <f t="shared" si="28"/>
        <v>0</v>
      </c>
      <c r="AP39" s="125">
        <f t="shared" si="28"/>
        <v>0</v>
      </c>
      <c r="AQ39" s="125">
        <f t="shared" si="28"/>
        <v>0</v>
      </c>
      <c r="AR39" s="125">
        <f t="shared" si="28"/>
        <v>0</v>
      </c>
      <c r="AS39" s="126">
        <f t="shared" si="73"/>
        <v>0</v>
      </c>
      <c r="AT39" s="125">
        <f t="shared" si="48"/>
        <v>0</v>
      </c>
      <c r="AU39" s="125">
        <f t="shared" si="49"/>
        <v>0</v>
      </c>
      <c r="AV39" s="125">
        <f t="shared" si="50"/>
        <v>0</v>
      </c>
      <c r="AW39" s="125">
        <f t="shared" ref="AW39" si="96">AJ39*U39</f>
        <v>0</v>
      </c>
      <c r="AX39" s="125">
        <f t="shared" ref="AX39" si="97">AK39*V39</f>
        <v>0</v>
      </c>
      <c r="AY39" s="125">
        <f t="shared" ref="AY39" si="98">AL39*W39</f>
        <v>0</v>
      </c>
      <c r="AZ39" s="125">
        <f t="shared" ref="AZ39" si="99">AM39*X39</f>
        <v>0</v>
      </c>
      <c r="BA39" s="125">
        <f t="shared" ref="BA39" si="100">AN39*Y39</f>
        <v>0</v>
      </c>
      <c r="BB39" s="125">
        <f t="shared" ref="BB39" si="101">AO39*Z39</f>
        <v>0</v>
      </c>
      <c r="BC39" s="125">
        <f t="shared" ref="BC39" si="102">AP39*AA39</f>
        <v>0</v>
      </c>
      <c r="BD39" s="125">
        <f t="shared" ref="BD39" si="103">AQ39*AB39</f>
        <v>0</v>
      </c>
      <c r="BE39" s="125">
        <f t="shared" ref="BE39" si="104">AR39*AC39</f>
        <v>0</v>
      </c>
      <c r="BF39" s="127">
        <f>AS39*14%</f>
        <v>0</v>
      </c>
      <c r="BG39" s="128">
        <f t="shared" si="42"/>
        <v>0</v>
      </c>
      <c r="BH39" s="129">
        <f t="shared" si="43"/>
        <v>0</v>
      </c>
      <c r="BI39" s="130">
        <f t="shared" si="44"/>
        <v>0</v>
      </c>
      <c r="BJ39" s="248"/>
      <c r="BK39" s="257"/>
      <c r="BL39" s="121"/>
      <c r="BM39" s="120"/>
      <c r="BN39" s="120"/>
      <c r="BO39" s="117"/>
      <c r="BP39" s="117"/>
      <c r="BQ39" s="117"/>
      <c r="BR39" s="117"/>
      <c r="BS39" s="117"/>
      <c r="BT39" s="117"/>
      <c r="BU39" s="117"/>
      <c r="BV39" s="117"/>
      <c r="BW39" s="117"/>
      <c r="BX39" s="117"/>
      <c r="BY39" s="117"/>
      <c r="BZ39" s="117"/>
      <c r="CA39" s="117"/>
      <c r="CB39" s="117"/>
    </row>
    <row r="40" spans="1:98" s="118" customFormat="1" ht="24" customHeight="1" x14ac:dyDescent="0.2">
      <c r="A40" s="111"/>
      <c r="B40" s="293" t="s">
        <v>154</v>
      </c>
      <c r="C40" s="112" t="s">
        <v>109</v>
      </c>
      <c r="D40" s="413">
        <v>50</v>
      </c>
      <c r="E40" s="113"/>
      <c r="F40" s="114"/>
      <c r="G40" s="114"/>
      <c r="H40" s="114"/>
      <c r="I40" s="114">
        <v>50</v>
      </c>
      <c r="J40" s="114"/>
      <c r="K40" s="114"/>
      <c r="L40" s="114"/>
      <c r="M40" s="114"/>
      <c r="N40" s="114"/>
      <c r="O40" s="114"/>
      <c r="P40" s="114"/>
      <c r="Q40" s="115">
        <f>SUM(E40:P40)</f>
        <v>50</v>
      </c>
      <c r="R40" s="588" t="s">
        <v>71</v>
      </c>
      <c r="S40" s="281">
        <v>8800</v>
      </c>
      <c r="T40" s="131"/>
      <c r="U40" s="123"/>
      <c r="V40" s="123"/>
      <c r="W40" s="123"/>
      <c r="X40" s="123">
        <v>8000</v>
      </c>
      <c r="Y40" s="123"/>
      <c r="Z40" s="123"/>
      <c r="AA40" s="123"/>
      <c r="AB40" s="123"/>
      <c r="AC40" s="123"/>
      <c r="AD40" s="123"/>
      <c r="AE40" s="123"/>
      <c r="AF40" s="94">
        <f t="shared" ref="AF40:AF43" si="105">SUM(Q40*S40)</f>
        <v>440000</v>
      </c>
      <c r="AG40" s="95">
        <f t="shared" si="25"/>
        <v>0</v>
      </c>
      <c r="AH40" s="95">
        <f t="shared" si="26"/>
        <v>0</v>
      </c>
      <c r="AI40" s="95">
        <f t="shared" si="27"/>
        <v>0</v>
      </c>
      <c r="AJ40" s="95">
        <f t="shared" si="28"/>
        <v>0</v>
      </c>
      <c r="AK40" s="95">
        <f t="shared" si="28"/>
        <v>400000</v>
      </c>
      <c r="AL40" s="95">
        <f t="shared" si="28"/>
        <v>0</v>
      </c>
      <c r="AM40" s="95">
        <f t="shared" si="28"/>
        <v>0</v>
      </c>
      <c r="AN40" s="95">
        <f t="shared" si="28"/>
        <v>0</v>
      </c>
      <c r="AO40" s="95">
        <f t="shared" si="28"/>
        <v>0</v>
      </c>
      <c r="AP40" s="95">
        <f t="shared" si="28"/>
        <v>0</v>
      </c>
      <c r="AQ40" s="95">
        <f t="shared" si="28"/>
        <v>0</v>
      </c>
      <c r="AR40" s="95">
        <f t="shared" si="28"/>
        <v>0</v>
      </c>
      <c r="AS40" s="96">
        <f t="shared" si="73"/>
        <v>400000</v>
      </c>
      <c r="AT40" s="95">
        <f t="shared" ref="AT40:AT43" si="106">SUM(AG40*14%)</f>
        <v>0</v>
      </c>
      <c r="AU40" s="95">
        <f t="shared" ref="AU40:AU43" si="107">SUM(AH40*14%)</f>
        <v>0</v>
      </c>
      <c r="AV40" s="95">
        <f t="shared" ref="AV40:AV43" si="108">SUM(AI40*14%)</f>
        <v>0</v>
      </c>
      <c r="AW40" s="95">
        <f t="shared" ref="AW40:AW43" si="109">SUM(AJ40*14%)</f>
        <v>0</v>
      </c>
      <c r="AX40" s="95">
        <f>SUM(AK40*4%)</f>
        <v>16000</v>
      </c>
      <c r="AY40" s="95">
        <f t="shared" ref="AY40:AY43" si="110">SUM(AL40*14%)</f>
        <v>0</v>
      </c>
      <c r="AZ40" s="95">
        <f t="shared" ref="AZ40:AZ43" si="111">SUM(AM40*14%)</f>
        <v>0</v>
      </c>
      <c r="BA40" s="95">
        <f t="shared" ref="BA40:BA43" si="112">SUM(AN40*14%)</f>
        <v>0</v>
      </c>
      <c r="BB40" s="95">
        <f t="shared" ref="BB40:BB43" si="113">SUM(AO40*14%)</f>
        <v>0</v>
      </c>
      <c r="BC40" s="95">
        <f t="shared" ref="BC40:BC43" si="114">SUM(AP40*14%)</f>
        <v>0</v>
      </c>
      <c r="BD40" s="95">
        <f t="shared" ref="BD40:BD43" si="115">SUM(AQ40*14%)</f>
        <v>0</v>
      </c>
      <c r="BE40" s="95">
        <f t="shared" ref="BE40:BE43" si="116">SUM(AR40*14%)</f>
        <v>0</v>
      </c>
      <c r="BF40" s="97">
        <f>SUM(AT40:BE40)</f>
        <v>16000</v>
      </c>
      <c r="BG40" s="128">
        <f t="shared" si="42"/>
        <v>24000</v>
      </c>
      <c r="BH40" s="129">
        <f t="shared" si="43"/>
        <v>440000</v>
      </c>
      <c r="BI40" s="130">
        <f t="shared" si="44"/>
        <v>24000</v>
      </c>
      <c r="BJ40" s="248">
        <f>SUM(Q40/D40)</f>
        <v>1</v>
      </c>
      <c r="BK40" s="257"/>
      <c r="BL40" s="121"/>
      <c r="BM40" s="120"/>
      <c r="BN40" s="120"/>
      <c r="BO40" s="117"/>
      <c r="BP40" s="117"/>
      <c r="BQ40" s="117"/>
      <c r="BR40" s="117"/>
      <c r="BS40" s="117"/>
      <c r="BT40" s="117"/>
      <c r="BU40" s="117"/>
      <c r="BV40" s="117"/>
      <c r="BW40" s="117"/>
      <c r="BX40" s="117"/>
      <c r="BY40" s="117"/>
      <c r="BZ40" s="117"/>
      <c r="CA40" s="117"/>
      <c r="CB40" s="117"/>
    </row>
    <row r="41" spans="1:98" s="118" customFormat="1" ht="24" customHeight="1" x14ac:dyDescent="0.2">
      <c r="A41" s="111"/>
      <c r="B41" s="293" t="s">
        <v>219</v>
      </c>
      <c r="C41" s="112" t="s">
        <v>109</v>
      </c>
      <c r="D41" s="413">
        <v>2</v>
      </c>
      <c r="E41" s="113"/>
      <c r="F41" s="114"/>
      <c r="G41" s="114"/>
      <c r="H41" s="114"/>
      <c r="I41" s="114">
        <v>2</v>
      </c>
      <c r="J41" s="114"/>
      <c r="K41" s="114"/>
      <c r="L41" s="114"/>
      <c r="M41" s="114"/>
      <c r="N41" s="114"/>
      <c r="O41" s="114"/>
      <c r="P41" s="114"/>
      <c r="Q41" s="115">
        <f>SUM(E41:P41)</f>
        <v>2</v>
      </c>
      <c r="R41" s="588" t="s">
        <v>55</v>
      </c>
      <c r="S41" s="281">
        <v>35000</v>
      </c>
      <c r="T41" s="131"/>
      <c r="U41" s="123"/>
      <c r="V41" s="123"/>
      <c r="W41" s="123"/>
      <c r="X41" s="123">
        <v>30000</v>
      </c>
      <c r="Y41" s="123"/>
      <c r="Z41" s="123"/>
      <c r="AA41" s="123"/>
      <c r="AB41" s="123"/>
      <c r="AC41" s="123"/>
      <c r="AD41" s="123"/>
      <c r="AE41" s="123"/>
      <c r="AF41" s="94">
        <f t="shared" si="105"/>
        <v>70000</v>
      </c>
      <c r="AG41" s="95">
        <f t="shared" si="25"/>
        <v>0</v>
      </c>
      <c r="AH41" s="95">
        <f t="shared" si="26"/>
        <v>0</v>
      </c>
      <c r="AI41" s="95">
        <f t="shared" si="27"/>
        <v>0</v>
      </c>
      <c r="AJ41" s="95">
        <f t="shared" si="28"/>
        <v>0</v>
      </c>
      <c r="AK41" s="95">
        <f t="shared" si="28"/>
        <v>60000</v>
      </c>
      <c r="AL41" s="95">
        <f t="shared" si="28"/>
        <v>0</v>
      </c>
      <c r="AM41" s="95">
        <f t="shared" si="28"/>
        <v>0</v>
      </c>
      <c r="AN41" s="95">
        <f t="shared" si="28"/>
        <v>0</v>
      </c>
      <c r="AO41" s="95">
        <f t="shared" si="28"/>
        <v>0</v>
      </c>
      <c r="AP41" s="95">
        <f t="shared" si="28"/>
        <v>0</v>
      </c>
      <c r="AQ41" s="95">
        <f t="shared" si="28"/>
        <v>0</v>
      </c>
      <c r="AR41" s="95">
        <f t="shared" si="28"/>
        <v>0</v>
      </c>
      <c r="AS41" s="96">
        <f t="shared" si="73"/>
        <v>60000</v>
      </c>
      <c r="AT41" s="95">
        <f t="shared" si="106"/>
        <v>0</v>
      </c>
      <c r="AU41" s="95">
        <f t="shared" si="107"/>
        <v>0</v>
      </c>
      <c r="AV41" s="95">
        <f t="shared" si="108"/>
        <v>0</v>
      </c>
      <c r="AW41" s="95">
        <f t="shared" si="109"/>
        <v>0</v>
      </c>
      <c r="AX41" s="95">
        <f>SUM(AK41*4%)</f>
        <v>2400</v>
      </c>
      <c r="AY41" s="95">
        <f t="shared" si="110"/>
        <v>0</v>
      </c>
      <c r="AZ41" s="95">
        <f t="shared" si="111"/>
        <v>0</v>
      </c>
      <c r="BA41" s="95">
        <f t="shared" si="112"/>
        <v>0</v>
      </c>
      <c r="BB41" s="95">
        <f t="shared" si="113"/>
        <v>0</v>
      </c>
      <c r="BC41" s="95">
        <f t="shared" si="114"/>
        <v>0</v>
      </c>
      <c r="BD41" s="95">
        <f t="shared" si="115"/>
        <v>0</v>
      </c>
      <c r="BE41" s="95">
        <f t="shared" si="116"/>
        <v>0</v>
      </c>
      <c r="BF41" s="97">
        <f>SUM(AT41:BE41)</f>
        <v>2400</v>
      </c>
      <c r="BG41" s="128">
        <f t="shared" si="42"/>
        <v>7600</v>
      </c>
      <c r="BH41" s="129">
        <f t="shared" si="43"/>
        <v>70000</v>
      </c>
      <c r="BI41" s="130">
        <f t="shared" si="44"/>
        <v>7600</v>
      </c>
      <c r="BJ41" s="248">
        <f>SUM(Q41/D41)</f>
        <v>1</v>
      </c>
      <c r="BK41" s="257"/>
      <c r="BL41" s="121"/>
      <c r="BM41" s="120"/>
      <c r="BN41" s="120"/>
      <c r="BO41" s="117"/>
      <c r="BP41" s="117"/>
      <c r="BQ41" s="117"/>
      <c r="BR41" s="117"/>
      <c r="BS41" s="117"/>
      <c r="BT41" s="117"/>
      <c r="BU41" s="117"/>
      <c r="BV41" s="117"/>
      <c r="BW41" s="117"/>
      <c r="BX41" s="117"/>
      <c r="BY41" s="117"/>
      <c r="BZ41" s="117"/>
      <c r="CA41" s="117"/>
      <c r="CB41" s="117"/>
    </row>
    <row r="42" spans="1:98" s="118" customFormat="1" ht="24" customHeight="1" x14ac:dyDescent="0.2">
      <c r="A42" s="111"/>
      <c r="B42" s="293" t="s">
        <v>218</v>
      </c>
      <c r="C42" s="112" t="s">
        <v>109</v>
      </c>
      <c r="D42" s="209">
        <v>1</v>
      </c>
      <c r="E42" s="113"/>
      <c r="F42" s="114"/>
      <c r="G42" s="114"/>
      <c r="H42" s="114"/>
      <c r="I42" s="114"/>
      <c r="J42" s="114"/>
      <c r="K42" s="114"/>
      <c r="L42" s="114"/>
      <c r="M42" s="114"/>
      <c r="N42" s="114"/>
      <c r="O42" s="114"/>
      <c r="P42" s="114"/>
      <c r="Q42" s="115">
        <f>SUM(E42:P42)</f>
        <v>0</v>
      </c>
      <c r="R42" s="588" t="s">
        <v>75</v>
      </c>
      <c r="S42" s="233">
        <v>350000</v>
      </c>
      <c r="T42" s="131"/>
      <c r="U42" s="123"/>
      <c r="V42" s="123"/>
      <c r="W42" s="123"/>
      <c r="X42" s="123"/>
      <c r="Y42" s="123"/>
      <c r="Z42" s="123"/>
      <c r="AA42" s="123"/>
      <c r="AB42" s="123"/>
      <c r="AC42" s="123"/>
      <c r="AD42" s="123"/>
      <c r="AE42" s="123"/>
      <c r="AF42" s="94">
        <f t="shared" si="105"/>
        <v>0</v>
      </c>
      <c r="AG42" s="95">
        <f t="shared" si="25"/>
        <v>0</v>
      </c>
      <c r="AH42" s="95">
        <f t="shared" si="26"/>
        <v>0</v>
      </c>
      <c r="AI42" s="95">
        <f t="shared" si="27"/>
        <v>0</v>
      </c>
      <c r="AJ42" s="95">
        <f t="shared" ref="AJ42:AR43" si="117">W42*H42</f>
        <v>0</v>
      </c>
      <c r="AK42" s="95">
        <f t="shared" si="117"/>
        <v>0</v>
      </c>
      <c r="AL42" s="95">
        <f t="shared" si="117"/>
        <v>0</v>
      </c>
      <c r="AM42" s="95">
        <f t="shared" si="117"/>
        <v>0</v>
      </c>
      <c r="AN42" s="95">
        <f t="shared" si="117"/>
        <v>0</v>
      </c>
      <c r="AO42" s="95">
        <f t="shared" si="117"/>
        <v>0</v>
      </c>
      <c r="AP42" s="95">
        <f t="shared" si="117"/>
        <v>0</v>
      </c>
      <c r="AQ42" s="95">
        <f t="shared" si="117"/>
        <v>0</v>
      </c>
      <c r="AR42" s="95">
        <f t="shared" si="117"/>
        <v>0</v>
      </c>
      <c r="AS42" s="96">
        <f t="shared" si="73"/>
        <v>0</v>
      </c>
      <c r="AT42" s="95">
        <f t="shared" si="106"/>
        <v>0</v>
      </c>
      <c r="AU42" s="95">
        <f t="shared" si="107"/>
        <v>0</v>
      </c>
      <c r="AV42" s="95">
        <f t="shared" si="108"/>
        <v>0</v>
      </c>
      <c r="AW42" s="95">
        <f t="shared" si="109"/>
        <v>0</v>
      </c>
      <c r="AX42" s="95"/>
      <c r="AY42" s="95">
        <f t="shared" si="110"/>
        <v>0</v>
      </c>
      <c r="AZ42" s="95">
        <f t="shared" si="111"/>
        <v>0</v>
      </c>
      <c r="BA42" s="95">
        <f t="shared" si="112"/>
        <v>0</v>
      </c>
      <c r="BB42" s="95">
        <f t="shared" si="113"/>
        <v>0</v>
      </c>
      <c r="BC42" s="95">
        <f t="shared" si="114"/>
        <v>0</v>
      </c>
      <c r="BD42" s="95">
        <f t="shared" si="115"/>
        <v>0</v>
      </c>
      <c r="BE42" s="95">
        <f t="shared" si="116"/>
        <v>0</v>
      </c>
      <c r="BF42" s="97">
        <f>SUM(AT42:BE42)</f>
        <v>0</v>
      </c>
      <c r="BG42" s="128">
        <f t="shared" si="42"/>
        <v>0</v>
      </c>
      <c r="BH42" s="129">
        <f t="shared" si="43"/>
        <v>350000</v>
      </c>
      <c r="BI42" s="130">
        <f t="shared" si="44"/>
        <v>350000</v>
      </c>
      <c r="BJ42" s="248">
        <f>SUM(Q42/D42)</f>
        <v>0</v>
      </c>
      <c r="BK42" s="257"/>
      <c r="BL42" s="121"/>
      <c r="BM42" s="120"/>
      <c r="BN42" s="120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</row>
    <row r="43" spans="1:98" s="118" customFormat="1" ht="24" customHeight="1" thickBot="1" x14ac:dyDescent="0.25">
      <c r="A43" s="111"/>
      <c r="B43" s="293" t="s">
        <v>217</v>
      </c>
      <c r="C43" s="112" t="s">
        <v>109</v>
      </c>
      <c r="D43" s="414">
        <v>2</v>
      </c>
      <c r="E43" s="113"/>
      <c r="F43" s="114"/>
      <c r="G43" s="114"/>
      <c r="H43" s="114"/>
      <c r="I43" s="114">
        <v>2</v>
      </c>
      <c r="J43" s="114"/>
      <c r="K43" s="114"/>
      <c r="L43" s="114"/>
      <c r="M43" s="114"/>
      <c r="N43" s="114"/>
      <c r="O43" s="114"/>
      <c r="P43" s="114"/>
      <c r="Q43" s="115">
        <f>SUM(E43:P43)</f>
        <v>2</v>
      </c>
      <c r="R43" s="588" t="s">
        <v>75</v>
      </c>
      <c r="S43" s="233">
        <v>250000</v>
      </c>
      <c r="T43" s="131"/>
      <c r="U43" s="123"/>
      <c r="V43" s="123"/>
      <c r="W43" s="123"/>
      <c r="X43" s="123">
        <v>237500</v>
      </c>
      <c r="Y43" s="123"/>
      <c r="Z43" s="123"/>
      <c r="AA43" s="123"/>
      <c r="AB43" s="123"/>
      <c r="AC43" s="123"/>
      <c r="AD43" s="123"/>
      <c r="AE43" s="123"/>
      <c r="AF43" s="94">
        <f t="shared" si="105"/>
        <v>500000</v>
      </c>
      <c r="AG43" s="95">
        <f t="shared" si="25"/>
        <v>0</v>
      </c>
      <c r="AH43" s="95">
        <f t="shared" si="26"/>
        <v>0</v>
      </c>
      <c r="AI43" s="95">
        <f t="shared" si="27"/>
        <v>0</v>
      </c>
      <c r="AJ43" s="95">
        <f t="shared" si="117"/>
        <v>0</v>
      </c>
      <c r="AK43" s="95">
        <f t="shared" si="117"/>
        <v>475000</v>
      </c>
      <c r="AL43" s="95">
        <f t="shared" si="117"/>
        <v>0</v>
      </c>
      <c r="AM43" s="95">
        <f t="shared" si="117"/>
        <v>0</v>
      </c>
      <c r="AN43" s="95">
        <f t="shared" si="117"/>
        <v>0</v>
      </c>
      <c r="AO43" s="95">
        <f t="shared" si="117"/>
        <v>0</v>
      </c>
      <c r="AP43" s="95">
        <f t="shared" si="117"/>
        <v>0</v>
      </c>
      <c r="AQ43" s="95">
        <f t="shared" si="117"/>
        <v>0</v>
      </c>
      <c r="AR43" s="95">
        <f t="shared" si="117"/>
        <v>0</v>
      </c>
      <c r="AS43" s="96">
        <f t="shared" si="73"/>
        <v>475000</v>
      </c>
      <c r="AT43" s="95">
        <f t="shared" si="106"/>
        <v>0</v>
      </c>
      <c r="AU43" s="95">
        <f t="shared" si="107"/>
        <v>0</v>
      </c>
      <c r="AV43" s="95">
        <f t="shared" si="108"/>
        <v>0</v>
      </c>
      <c r="AW43" s="95">
        <f t="shared" si="109"/>
        <v>0</v>
      </c>
      <c r="AX43" s="95">
        <v>25000</v>
      </c>
      <c r="AY43" s="95">
        <f t="shared" si="110"/>
        <v>0</v>
      </c>
      <c r="AZ43" s="95">
        <f t="shared" si="111"/>
        <v>0</v>
      </c>
      <c r="BA43" s="95">
        <f t="shared" si="112"/>
        <v>0</v>
      </c>
      <c r="BB43" s="95">
        <f t="shared" si="113"/>
        <v>0</v>
      </c>
      <c r="BC43" s="95">
        <f t="shared" si="114"/>
        <v>0</v>
      </c>
      <c r="BD43" s="95">
        <f t="shared" si="115"/>
        <v>0</v>
      </c>
      <c r="BE43" s="95">
        <f t="shared" si="116"/>
        <v>0</v>
      </c>
      <c r="BF43" s="97">
        <f>SUM(AT43:BE43)</f>
        <v>25000</v>
      </c>
      <c r="BG43" s="128">
        <f t="shared" si="42"/>
        <v>0</v>
      </c>
      <c r="BH43" s="129">
        <f t="shared" si="43"/>
        <v>500000</v>
      </c>
      <c r="BI43" s="130">
        <f t="shared" si="44"/>
        <v>0</v>
      </c>
      <c r="BJ43" s="248">
        <f>SUM(Q43/D43)</f>
        <v>1</v>
      </c>
      <c r="BK43" s="257"/>
      <c r="BL43" s="121"/>
      <c r="BM43" s="120"/>
      <c r="BN43" s="120"/>
      <c r="BO43" s="117"/>
      <c r="BP43" s="117"/>
      <c r="BQ43" s="117"/>
      <c r="BR43" s="117"/>
      <c r="BS43" s="117"/>
      <c r="BT43" s="117"/>
      <c r="BU43" s="117"/>
      <c r="BV43" s="117"/>
      <c r="BW43" s="117"/>
      <c r="BX43" s="117"/>
      <c r="BY43" s="117"/>
      <c r="BZ43" s="117"/>
      <c r="CA43" s="117"/>
      <c r="CB43" s="117"/>
    </row>
    <row r="44" spans="1:98" s="54" customFormat="1" ht="24" customHeight="1" thickBot="1" x14ac:dyDescent="0.25">
      <c r="A44" s="62"/>
      <c r="B44" s="63" t="s">
        <v>15</v>
      </c>
      <c r="C44" s="63"/>
      <c r="D44" s="378"/>
      <c r="E44" s="65"/>
      <c r="F44" s="65"/>
      <c r="G44" s="65"/>
      <c r="H44" s="65"/>
      <c r="I44" s="65"/>
      <c r="J44" s="65"/>
      <c r="K44" s="65"/>
      <c r="L44" s="65"/>
      <c r="M44" s="65"/>
      <c r="N44" s="65"/>
      <c r="O44" s="65"/>
      <c r="P44" s="65"/>
      <c r="Q44" s="66"/>
      <c r="R44" s="102"/>
      <c r="S44" s="132"/>
      <c r="T44" s="133"/>
      <c r="U44" s="133"/>
      <c r="V44" s="133"/>
      <c r="W44" s="133"/>
      <c r="X44" s="133"/>
      <c r="Y44" s="133"/>
      <c r="Z44" s="133"/>
      <c r="AA44" s="133"/>
      <c r="AB44" s="133"/>
      <c r="AC44" s="133"/>
      <c r="AD44" s="133"/>
      <c r="AE44" s="133"/>
      <c r="AF44" s="134">
        <f t="shared" ref="AF44:BF44" si="118">SUM(AF26:AF43)</f>
        <v>4790000</v>
      </c>
      <c r="AG44" s="134">
        <f t="shared" si="118"/>
        <v>300000</v>
      </c>
      <c r="AH44" s="134">
        <f t="shared" si="118"/>
        <v>2425000</v>
      </c>
      <c r="AI44" s="134">
        <f t="shared" si="118"/>
        <v>390000</v>
      </c>
      <c r="AJ44" s="134">
        <f t="shared" ref="AJ44:AR44" si="119">SUM(AJ26:AJ43)</f>
        <v>100000</v>
      </c>
      <c r="AK44" s="134">
        <f t="shared" si="119"/>
        <v>935000</v>
      </c>
      <c r="AL44" s="134">
        <f t="shared" si="119"/>
        <v>0</v>
      </c>
      <c r="AM44" s="134">
        <f t="shared" si="119"/>
        <v>0</v>
      </c>
      <c r="AN44" s="134">
        <f t="shared" si="119"/>
        <v>0</v>
      </c>
      <c r="AO44" s="134">
        <f t="shared" si="119"/>
        <v>0</v>
      </c>
      <c r="AP44" s="134">
        <f t="shared" si="119"/>
        <v>0</v>
      </c>
      <c r="AQ44" s="134">
        <f t="shared" si="119"/>
        <v>0</v>
      </c>
      <c r="AR44" s="134">
        <f t="shared" si="119"/>
        <v>0</v>
      </c>
      <c r="AS44" s="134">
        <f t="shared" si="118"/>
        <v>4150000</v>
      </c>
      <c r="AT44" s="134">
        <f t="shared" ref="AT44:AV44" si="120">SUM(AT26:AT43)</f>
        <v>0</v>
      </c>
      <c r="AU44" s="134">
        <f t="shared" si="120"/>
        <v>48000</v>
      </c>
      <c r="AV44" s="134">
        <f t="shared" si="120"/>
        <v>0</v>
      </c>
      <c r="AW44" s="134">
        <f t="shared" ref="AW44:BE44" si="121">SUM(AW26:AW43)</f>
        <v>0</v>
      </c>
      <c r="AX44" s="134">
        <f t="shared" si="121"/>
        <v>43400</v>
      </c>
      <c r="AY44" s="134">
        <f t="shared" si="121"/>
        <v>0</v>
      </c>
      <c r="AZ44" s="134">
        <f t="shared" si="121"/>
        <v>0</v>
      </c>
      <c r="BA44" s="134">
        <f t="shared" si="121"/>
        <v>0</v>
      </c>
      <c r="BB44" s="134">
        <f t="shared" si="121"/>
        <v>0</v>
      </c>
      <c r="BC44" s="134">
        <f t="shared" si="121"/>
        <v>0</v>
      </c>
      <c r="BD44" s="134">
        <f t="shared" si="121"/>
        <v>0</v>
      </c>
      <c r="BE44" s="134">
        <f t="shared" si="121"/>
        <v>0</v>
      </c>
      <c r="BF44" s="134">
        <f t="shared" si="118"/>
        <v>91400</v>
      </c>
      <c r="BG44" s="135">
        <f t="shared" si="42"/>
        <v>548600</v>
      </c>
      <c r="BH44" s="134">
        <f>SUM(BH26:BH43)</f>
        <v>5040000</v>
      </c>
      <c r="BI44" s="134">
        <f>SUM(BI26:BI43)</f>
        <v>798600</v>
      </c>
      <c r="BJ44" s="249">
        <v>1</v>
      </c>
      <c r="BK44" s="259"/>
      <c r="BL44" s="69"/>
      <c r="BM44" s="69"/>
      <c r="BN44" s="69"/>
      <c r="BO44" s="69"/>
      <c r="BP44" s="69"/>
      <c r="BQ44" s="69"/>
      <c r="BR44" s="69"/>
      <c r="BS44" s="69"/>
      <c r="BT44" s="69"/>
      <c r="BU44" s="69"/>
      <c r="BV44" s="69"/>
      <c r="BW44" s="69"/>
      <c r="BX44" s="69"/>
      <c r="BY44" s="69"/>
      <c r="BZ44" s="69"/>
      <c r="CA44" s="69"/>
      <c r="CB44" s="69"/>
    </row>
    <row r="45" spans="1:98" s="29" customFormat="1" ht="24" customHeight="1" x14ac:dyDescent="0.2">
      <c r="A45" s="70"/>
      <c r="D45" s="379"/>
      <c r="E45" s="70"/>
      <c r="F45" s="70"/>
      <c r="G45" s="70"/>
      <c r="H45" s="70"/>
      <c r="I45" s="70"/>
      <c r="J45" s="70"/>
      <c r="K45" s="70"/>
      <c r="L45" s="70"/>
      <c r="M45" s="70"/>
      <c r="N45" s="70"/>
      <c r="O45" s="70"/>
      <c r="P45" s="70"/>
      <c r="Q45" s="70"/>
      <c r="R45" s="70"/>
      <c r="AE45" s="57"/>
      <c r="AS45" s="71"/>
      <c r="BF45" s="72">
        <f>SUM(AS44+BF44)</f>
        <v>4241400</v>
      </c>
      <c r="BG45" s="73">
        <f>AF44-AS44-BF44</f>
        <v>548600</v>
      </c>
      <c r="BH45" s="74">
        <f>SUM(BI44+AS44+BF44)</f>
        <v>5040000</v>
      </c>
      <c r="BI45" s="75">
        <f>SUM(BG44)</f>
        <v>548600</v>
      </c>
      <c r="BJ45" s="57" t="s">
        <v>78</v>
      </c>
      <c r="BK45" s="260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</row>
    <row r="46" spans="1:98" s="29" customFormat="1" ht="24" customHeight="1" x14ac:dyDescent="0.2">
      <c r="A46" s="70"/>
      <c r="D46" s="379"/>
      <c r="E46" s="70"/>
      <c r="F46" s="70"/>
      <c r="G46" s="70"/>
      <c r="H46" s="70"/>
      <c r="I46" s="70"/>
      <c r="J46" s="70"/>
      <c r="K46" s="70"/>
      <c r="L46" s="70"/>
      <c r="M46" s="70"/>
      <c r="N46" s="70"/>
      <c r="O46" s="70"/>
      <c r="P46" s="70"/>
      <c r="Q46" s="70"/>
      <c r="R46" s="70"/>
      <c r="AE46" s="57"/>
      <c r="AS46" s="57"/>
      <c r="AT46" s="170">
        <f>SUM(AG44+AT44)</f>
        <v>300000</v>
      </c>
      <c r="AU46" s="170">
        <f t="shared" ref="AU46" si="122">SUM(AH44+AU44)</f>
        <v>2473000</v>
      </c>
      <c r="AV46" s="170">
        <f t="shared" ref="AV46" si="123">SUM(AI44+AV44)</f>
        <v>390000</v>
      </c>
      <c r="AW46" s="170">
        <f t="shared" ref="AW46" si="124">SUM(AJ44+AW44)</f>
        <v>100000</v>
      </c>
      <c r="AX46" s="170">
        <f t="shared" ref="AX46" si="125">SUM(AK44+AX44)</f>
        <v>978400</v>
      </c>
      <c r="AY46" s="170">
        <f t="shared" ref="AY46" si="126">SUM(AL44+AY44)</f>
        <v>0</v>
      </c>
      <c r="AZ46" s="170">
        <f t="shared" ref="AZ46" si="127">SUM(AM44+AZ44)</f>
        <v>0</v>
      </c>
      <c r="BA46" s="170">
        <f t="shared" ref="BA46" si="128">SUM(AN44+BA44)</f>
        <v>0</v>
      </c>
      <c r="BB46" s="170">
        <f t="shared" ref="BB46" si="129">SUM(AO44+BB44)</f>
        <v>0</v>
      </c>
      <c r="BC46" s="170">
        <f t="shared" ref="BC46" si="130">SUM(AP44+BC44)</f>
        <v>0</v>
      </c>
      <c r="BD46" s="170">
        <f t="shared" ref="BD46" si="131">SUM(AQ44+BD44)</f>
        <v>0</v>
      </c>
      <c r="BE46" s="170">
        <f t="shared" ref="BE46" si="132">SUM(AR44+BE44)</f>
        <v>0</v>
      </c>
      <c r="BF46" s="170">
        <f>SUM(AT46:BE46)</f>
        <v>4241400</v>
      </c>
      <c r="BG46" s="57"/>
      <c r="BH46" s="76"/>
      <c r="BI46" s="77">
        <f>SUM(BI44-BI45)</f>
        <v>250000</v>
      </c>
      <c r="BJ46" s="57" t="s">
        <v>77</v>
      </c>
      <c r="BK46" s="260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</row>
    <row r="47" spans="1:98" s="29" customFormat="1" ht="24" customHeight="1" x14ac:dyDescent="0.2">
      <c r="A47" s="1015" t="s">
        <v>43</v>
      </c>
      <c r="B47" s="1016"/>
      <c r="C47" s="171" t="s">
        <v>220</v>
      </c>
      <c r="D47" s="174"/>
      <c r="E47" s="32"/>
      <c r="F47" s="32"/>
      <c r="G47" s="32"/>
      <c r="H47" s="32"/>
      <c r="I47" s="32"/>
      <c r="J47" s="32"/>
      <c r="K47" s="32"/>
      <c r="L47" s="32"/>
      <c r="M47" s="32"/>
      <c r="N47" s="32"/>
      <c r="O47" s="32"/>
      <c r="P47" s="32"/>
      <c r="Q47" s="32"/>
      <c r="R47" s="32"/>
      <c r="S47" s="32"/>
      <c r="T47" s="174"/>
      <c r="U47" s="174"/>
      <c r="V47" s="174"/>
      <c r="W47" s="174"/>
      <c r="X47" s="174"/>
      <c r="Y47" s="174"/>
      <c r="Z47" s="174"/>
      <c r="AA47" s="174"/>
      <c r="AB47" s="174"/>
      <c r="AC47" s="174"/>
      <c r="AD47" s="174"/>
      <c r="AE47" s="175"/>
      <c r="AF47" s="32"/>
      <c r="AG47" s="174"/>
      <c r="AH47" s="174"/>
      <c r="AI47" s="174"/>
      <c r="AJ47" s="174"/>
      <c r="AK47" s="174"/>
      <c r="AL47" s="174"/>
      <c r="AM47" s="174"/>
      <c r="AN47" s="174"/>
      <c r="AO47" s="174"/>
      <c r="AP47" s="174"/>
      <c r="AQ47" s="174"/>
      <c r="AR47" s="174"/>
      <c r="AS47" s="176"/>
      <c r="AT47" s="174"/>
      <c r="AU47" s="174"/>
      <c r="AV47" s="174"/>
      <c r="AW47" s="174"/>
      <c r="AX47" s="645"/>
      <c r="AY47" s="174"/>
      <c r="AZ47" s="174"/>
      <c r="BA47" s="174"/>
      <c r="BB47" s="174"/>
      <c r="BC47" s="174"/>
      <c r="BD47" s="174"/>
      <c r="BE47" s="174"/>
      <c r="BF47" s="176"/>
      <c r="BG47" s="176"/>
      <c r="BH47" s="173"/>
      <c r="BI47" s="177"/>
      <c r="BJ47" s="32"/>
      <c r="BK47" s="255"/>
      <c r="BL47" s="174"/>
      <c r="BM47" s="174"/>
      <c r="BN47" s="174"/>
      <c r="BO47" s="174"/>
      <c r="BP47" s="175"/>
      <c r="BQ47" s="174"/>
      <c r="BR47" s="174"/>
      <c r="BS47" s="174"/>
      <c r="BT47" s="174"/>
      <c r="BU47" s="174"/>
      <c r="BV47" s="176"/>
      <c r="BW47" s="176"/>
      <c r="BX47" s="176"/>
      <c r="BY47" s="173"/>
      <c r="BZ47" s="177"/>
      <c r="CA47" s="176"/>
      <c r="CB47" s="176"/>
      <c r="CC47" s="33"/>
      <c r="CD47" s="33"/>
      <c r="CE47" s="33"/>
      <c r="CF47" s="33"/>
      <c r="CG47" s="33"/>
      <c r="CH47" s="178"/>
      <c r="CI47" s="33"/>
      <c r="CJ47" s="33"/>
      <c r="CK47" s="33"/>
      <c r="CL47" s="33"/>
      <c r="CM47" s="33"/>
      <c r="CN47" s="33"/>
      <c r="CO47" s="33"/>
      <c r="CP47" s="33"/>
      <c r="CQ47" s="33"/>
      <c r="CR47" s="33"/>
      <c r="CS47" s="33"/>
      <c r="CT47" s="33"/>
    </row>
    <row r="48" spans="1:98" s="29" customFormat="1" ht="24" customHeight="1" x14ac:dyDescent="0.2">
      <c r="A48" s="1017" t="s">
        <v>44</v>
      </c>
      <c r="B48" s="1018"/>
      <c r="C48" s="180" t="s">
        <v>151</v>
      </c>
      <c r="D48" s="377"/>
      <c r="E48" s="181"/>
      <c r="F48" s="181"/>
      <c r="G48" s="181"/>
      <c r="H48" s="181"/>
      <c r="I48" s="181"/>
      <c r="J48" s="181"/>
      <c r="K48" s="181"/>
      <c r="L48" s="181"/>
      <c r="M48" s="181"/>
      <c r="N48" s="181"/>
      <c r="O48" s="181"/>
      <c r="P48" s="181"/>
      <c r="Q48" s="181"/>
      <c r="R48" s="181"/>
      <c r="S48" s="181"/>
      <c r="T48" s="182"/>
      <c r="U48" s="182"/>
      <c r="V48" s="182"/>
      <c r="W48" s="182"/>
      <c r="X48" s="182"/>
      <c r="Y48" s="182"/>
      <c r="Z48" s="182"/>
      <c r="AA48" s="182"/>
      <c r="AB48" s="182"/>
      <c r="AC48" s="182"/>
      <c r="AD48" s="182"/>
      <c r="AE48" s="183"/>
      <c r="AF48" s="181"/>
      <c r="AG48" s="182"/>
      <c r="AH48" s="182"/>
      <c r="AI48" s="182"/>
      <c r="AJ48" s="182"/>
      <c r="AK48" s="182"/>
      <c r="AL48" s="182"/>
      <c r="AM48" s="182"/>
      <c r="AN48" s="182"/>
      <c r="AO48" s="182"/>
      <c r="AP48" s="182"/>
      <c r="AQ48" s="182"/>
      <c r="AR48" s="182"/>
      <c r="AS48" s="183"/>
      <c r="AT48" s="182"/>
      <c r="AU48" s="182"/>
      <c r="AV48" s="182"/>
      <c r="AW48" s="182"/>
      <c r="AX48" s="182"/>
      <c r="AY48" s="182"/>
      <c r="AZ48" s="182"/>
      <c r="BA48" s="182"/>
      <c r="BB48" s="182"/>
      <c r="BC48" s="182"/>
      <c r="BD48" s="182"/>
      <c r="BE48" s="182"/>
      <c r="BF48" s="183"/>
      <c r="BG48" s="183"/>
      <c r="BH48" s="179"/>
      <c r="BI48" s="184"/>
      <c r="BJ48" s="32"/>
      <c r="BK48" s="255"/>
      <c r="BL48" s="32"/>
      <c r="BM48" s="32"/>
      <c r="BN48" s="32"/>
      <c r="BO48" s="32"/>
      <c r="BP48" s="32"/>
      <c r="BQ48" s="32"/>
      <c r="BR48" s="32"/>
      <c r="BS48" s="32"/>
      <c r="BT48" s="32"/>
      <c r="BU48" s="32"/>
      <c r="BV48" s="32"/>
      <c r="BW48" s="32"/>
      <c r="BX48" s="32"/>
      <c r="BY48" s="32"/>
      <c r="BZ48" s="32"/>
      <c r="CA48" s="176"/>
      <c r="CB48" s="176"/>
      <c r="CC48" s="33">
        <v>1100000</v>
      </c>
      <c r="CD48" s="33"/>
      <c r="CE48" s="33"/>
      <c r="CF48" s="33"/>
      <c r="CG48" s="33"/>
      <c r="CH48" s="178"/>
      <c r="CI48" s="33"/>
      <c r="CJ48" s="33"/>
      <c r="CK48" s="33"/>
      <c r="CL48" s="33"/>
      <c r="CM48" s="33"/>
      <c r="CN48" s="33"/>
      <c r="CO48" s="33"/>
      <c r="CP48" s="33"/>
      <c r="CQ48" s="33"/>
      <c r="CR48" s="33"/>
      <c r="CS48" s="33"/>
      <c r="CT48" s="33"/>
    </row>
    <row r="49" spans="1:98" s="8" customFormat="1" ht="24" customHeight="1" x14ac:dyDescent="0.2">
      <c r="A49" s="1019" t="s">
        <v>45</v>
      </c>
      <c r="B49" s="1022" t="s">
        <v>46</v>
      </c>
      <c r="C49" s="1022" t="s">
        <v>62</v>
      </c>
      <c r="D49" s="1025" t="s">
        <v>47</v>
      </c>
      <c r="E49" s="1025"/>
      <c r="F49" s="1025"/>
      <c r="G49" s="1025"/>
      <c r="H49" s="1025"/>
      <c r="I49" s="1025"/>
      <c r="J49" s="1025"/>
      <c r="K49" s="1025"/>
      <c r="L49" s="1025"/>
      <c r="M49" s="1025"/>
      <c r="N49" s="1025"/>
      <c r="O49" s="1025"/>
      <c r="P49" s="1025"/>
      <c r="Q49" s="1025"/>
      <c r="R49" s="1022" t="s">
        <v>59</v>
      </c>
      <c r="S49" s="1036" t="s">
        <v>56</v>
      </c>
      <c r="T49" s="1037"/>
      <c r="U49" s="1037"/>
      <c r="V49" s="1037"/>
      <c r="W49" s="1037"/>
      <c r="X49" s="1037"/>
      <c r="Y49" s="1037"/>
      <c r="Z49" s="1037"/>
      <c r="AA49" s="1037"/>
      <c r="AB49" s="1037"/>
      <c r="AC49" s="1037"/>
      <c r="AD49" s="1037"/>
      <c r="AE49" s="1038"/>
      <c r="AF49" s="1039" t="s">
        <v>38</v>
      </c>
      <c r="AG49" s="1039"/>
      <c r="AH49" s="1039"/>
      <c r="AI49" s="1039"/>
      <c r="AJ49" s="1039"/>
      <c r="AK49" s="1039"/>
      <c r="AL49" s="1039"/>
      <c r="AM49" s="1039"/>
      <c r="AN49" s="1039"/>
      <c r="AO49" s="1039"/>
      <c r="AP49" s="1039"/>
      <c r="AQ49" s="1039"/>
      <c r="AR49" s="1039"/>
      <c r="AS49" s="1039"/>
      <c r="AT49" s="1040" t="s">
        <v>82</v>
      </c>
      <c r="AU49" s="1041"/>
      <c r="AV49" s="1041"/>
      <c r="AW49" s="1041"/>
      <c r="AX49" s="1041"/>
      <c r="AY49" s="1041"/>
      <c r="AZ49" s="1041"/>
      <c r="BA49" s="1041"/>
      <c r="BB49" s="1041"/>
      <c r="BC49" s="1041"/>
      <c r="BD49" s="1041"/>
      <c r="BE49" s="1041"/>
      <c r="BF49" s="1042"/>
      <c r="BG49" s="1022" t="s">
        <v>78</v>
      </c>
      <c r="BH49" s="1022" t="s">
        <v>561</v>
      </c>
      <c r="BI49" s="1026" t="s">
        <v>79</v>
      </c>
      <c r="BJ49" s="173"/>
      <c r="BK49" s="32"/>
      <c r="BL49" s="32"/>
      <c r="BM49" s="32"/>
      <c r="BN49" s="32"/>
      <c r="BO49" s="32"/>
      <c r="BP49" s="32"/>
      <c r="BQ49" s="32"/>
      <c r="BR49" s="32"/>
      <c r="BS49" s="32"/>
      <c r="BT49" s="32"/>
      <c r="BU49" s="32"/>
      <c r="BV49" s="32"/>
      <c r="BW49" s="32"/>
      <c r="BX49" s="32"/>
      <c r="BY49" s="32"/>
      <c r="BZ49" s="32"/>
      <c r="CA49" s="34"/>
      <c r="CB49" s="34"/>
    </row>
    <row r="50" spans="1:98" s="8" customFormat="1" ht="24" customHeight="1" x14ac:dyDescent="0.2">
      <c r="A50" s="1020"/>
      <c r="B50" s="1023"/>
      <c r="C50" s="1023"/>
      <c r="D50" s="1091" t="s">
        <v>57</v>
      </c>
      <c r="E50" s="1031" t="s">
        <v>58</v>
      </c>
      <c r="F50" s="1032"/>
      <c r="G50" s="1032"/>
      <c r="H50" s="1032"/>
      <c r="I50" s="1032"/>
      <c r="J50" s="1032"/>
      <c r="K50" s="1032"/>
      <c r="L50" s="1032"/>
      <c r="M50" s="1032"/>
      <c r="N50" s="1032"/>
      <c r="O50" s="1032"/>
      <c r="P50" s="1032"/>
      <c r="Q50" s="1032"/>
      <c r="R50" s="1023"/>
      <c r="S50" s="1033" t="s">
        <v>57</v>
      </c>
      <c r="T50" s="1031" t="s">
        <v>58</v>
      </c>
      <c r="U50" s="1032"/>
      <c r="V50" s="1032"/>
      <c r="W50" s="1032"/>
      <c r="X50" s="1032"/>
      <c r="Y50" s="1032"/>
      <c r="Z50" s="1032"/>
      <c r="AA50" s="1032"/>
      <c r="AB50" s="1032"/>
      <c r="AC50" s="1032"/>
      <c r="AD50" s="1032"/>
      <c r="AE50" s="1035"/>
      <c r="AF50" s="1033" t="s">
        <v>57</v>
      </c>
      <c r="AG50" s="1031" t="s">
        <v>58</v>
      </c>
      <c r="AH50" s="1032"/>
      <c r="AI50" s="1032"/>
      <c r="AJ50" s="1032"/>
      <c r="AK50" s="1032"/>
      <c r="AL50" s="1032"/>
      <c r="AM50" s="1032"/>
      <c r="AN50" s="1032"/>
      <c r="AO50" s="1032"/>
      <c r="AP50" s="1032"/>
      <c r="AQ50" s="1032"/>
      <c r="AR50" s="1032"/>
      <c r="AS50" s="1035"/>
      <c r="AT50" s="1043"/>
      <c r="AU50" s="1044"/>
      <c r="AV50" s="1044"/>
      <c r="AW50" s="1044"/>
      <c r="AX50" s="1044"/>
      <c r="AY50" s="1044"/>
      <c r="AZ50" s="1044"/>
      <c r="BA50" s="1044"/>
      <c r="BB50" s="1044"/>
      <c r="BC50" s="1044"/>
      <c r="BD50" s="1044"/>
      <c r="BE50" s="1044"/>
      <c r="BF50" s="1045"/>
      <c r="BG50" s="1023"/>
      <c r="BH50" s="1023"/>
      <c r="BI50" s="1027"/>
      <c r="BJ50" s="173"/>
      <c r="BK50" s="32"/>
      <c r="BL50" s="32"/>
      <c r="BM50" s="32"/>
      <c r="BN50" s="32"/>
      <c r="BO50" s="32"/>
      <c r="BP50" s="32"/>
      <c r="BQ50" s="32"/>
      <c r="BR50" s="32"/>
      <c r="BS50" s="32"/>
      <c r="BT50" s="32"/>
      <c r="BU50" s="32"/>
      <c r="BV50" s="32"/>
      <c r="BW50" s="32"/>
      <c r="BX50" s="32"/>
      <c r="BY50" s="32"/>
      <c r="BZ50" s="32"/>
      <c r="CA50" s="34"/>
      <c r="CB50" s="34"/>
    </row>
    <row r="51" spans="1:98" s="6" customFormat="1" ht="24" customHeight="1" x14ac:dyDescent="0.2">
      <c r="A51" s="1021"/>
      <c r="B51" s="1024"/>
      <c r="C51" s="1024"/>
      <c r="D51" s="1092"/>
      <c r="E51" s="35">
        <v>1</v>
      </c>
      <c r="F51" s="35">
        <v>2</v>
      </c>
      <c r="G51" s="35">
        <v>3</v>
      </c>
      <c r="H51" s="35">
        <v>4</v>
      </c>
      <c r="I51" s="35">
        <v>5</v>
      </c>
      <c r="J51" s="35">
        <v>6</v>
      </c>
      <c r="K51" s="35">
        <v>7</v>
      </c>
      <c r="L51" s="35">
        <v>8</v>
      </c>
      <c r="M51" s="35">
        <v>9</v>
      </c>
      <c r="N51" s="35">
        <v>10</v>
      </c>
      <c r="O51" s="35">
        <v>11</v>
      </c>
      <c r="P51" s="35">
        <v>12</v>
      </c>
      <c r="Q51" s="35" t="s">
        <v>61</v>
      </c>
      <c r="R51" s="1024"/>
      <c r="S51" s="1034"/>
      <c r="T51" s="35">
        <v>1</v>
      </c>
      <c r="U51" s="35">
        <v>2</v>
      </c>
      <c r="V51" s="35">
        <v>3</v>
      </c>
      <c r="W51" s="35">
        <v>4</v>
      </c>
      <c r="X51" s="35">
        <v>5</v>
      </c>
      <c r="Y51" s="35">
        <v>6</v>
      </c>
      <c r="Z51" s="35">
        <v>7</v>
      </c>
      <c r="AA51" s="35">
        <v>8</v>
      </c>
      <c r="AB51" s="35">
        <v>9</v>
      </c>
      <c r="AC51" s="35">
        <v>10</v>
      </c>
      <c r="AD51" s="35">
        <v>11</v>
      </c>
      <c r="AE51" s="35">
        <v>12</v>
      </c>
      <c r="AF51" s="1034"/>
      <c r="AG51" s="35">
        <v>1</v>
      </c>
      <c r="AH51" s="35">
        <v>2</v>
      </c>
      <c r="AI51" s="35">
        <v>3</v>
      </c>
      <c r="AJ51" s="35">
        <v>4</v>
      </c>
      <c r="AK51" s="35">
        <v>5</v>
      </c>
      <c r="AL51" s="35">
        <v>6</v>
      </c>
      <c r="AM51" s="35">
        <v>7</v>
      </c>
      <c r="AN51" s="35">
        <v>8</v>
      </c>
      <c r="AO51" s="35">
        <v>9</v>
      </c>
      <c r="AP51" s="35">
        <v>10</v>
      </c>
      <c r="AQ51" s="35">
        <v>11</v>
      </c>
      <c r="AR51" s="35">
        <v>12</v>
      </c>
      <c r="AS51" s="35" t="s">
        <v>51</v>
      </c>
      <c r="AT51" s="266">
        <v>1</v>
      </c>
      <c r="AU51" s="266">
        <v>2</v>
      </c>
      <c r="AV51" s="266">
        <v>3</v>
      </c>
      <c r="AW51" s="266">
        <v>4</v>
      </c>
      <c r="AX51" s="266">
        <v>5</v>
      </c>
      <c r="AY51" s="266">
        <v>6</v>
      </c>
      <c r="AZ51" s="266">
        <v>7</v>
      </c>
      <c r="BA51" s="266">
        <v>8</v>
      </c>
      <c r="BB51" s="266">
        <v>9</v>
      </c>
      <c r="BC51" s="266">
        <v>10</v>
      </c>
      <c r="BD51" s="266">
        <v>11</v>
      </c>
      <c r="BE51" s="266">
        <v>12</v>
      </c>
      <c r="BF51" s="35" t="s">
        <v>51</v>
      </c>
      <c r="BG51" s="1024"/>
      <c r="BH51" s="1024"/>
      <c r="BI51" s="1028"/>
      <c r="BJ51" s="7"/>
      <c r="BK51" s="36"/>
      <c r="BL51" s="36"/>
      <c r="BM51" s="36"/>
      <c r="BN51" s="36"/>
      <c r="BO51" s="36"/>
      <c r="BP51" s="36"/>
      <c r="BQ51" s="36"/>
      <c r="BR51" s="36"/>
      <c r="BS51" s="36"/>
      <c r="BT51" s="36"/>
      <c r="BU51" s="36"/>
      <c r="BV51" s="36"/>
      <c r="BW51" s="36"/>
      <c r="BX51" s="36"/>
      <c r="BY51" s="36"/>
      <c r="BZ51" s="36"/>
      <c r="CA51" s="36"/>
      <c r="CB51" s="36"/>
    </row>
    <row r="52" spans="1:98" s="118" customFormat="1" ht="24" customHeight="1" x14ac:dyDescent="0.2">
      <c r="A52" s="111"/>
      <c r="B52" s="208" t="s">
        <v>221</v>
      </c>
      <c r="C52" s="112" t="s">
        <v>65</v>
      </c>
      <c r="D52" s="417">
        <v>30</v>
      </c>
      <c r="E52" s="113"/>
      <c r="F52" s="114">
        <v>30</v>
      </c>
      <c r="G52" s="114"/>
      <c r="H52" s="114"/>
      <c r="I52" s="114"/>
      <c r="J52" s="114"/>
      <c r="K52" s="114"/>
      <c r="L52" s="114"/>
      <c r="M52" s="114"/>
      <c r="N52" s="114"/>
      <c r="O52" s="114"/>
      <c r="P52" s="114"/>
      <c r="Q52" s="115">
        <f t="shared" ref="Q52:Q59" si="133">SUM(E52:P52)</f>
        <v>30</v>
      </c>
      <c r="R52" s="280" t="s">
        <v>71</v>
      </c>
      <c r="S52" s="287">
        <v>8800</v>
      </c>
      <c r="T52" s="281"/>
      <c r="U52" s="123">
        <v>8000</v>
      </c>
      <c r="V52" s="123"/>
      <c r="W52" s="123"/>
      <c r="X52" s="123"/>
      <c r="Y52" s="123"/>
      <c r="Z52" s="123"/>
      <c r="AA52" s="123"/>
      <c r="AB52" s="123"/>
      <c r="AC52" s="123"/>
      <c r="AD52" s="123"/>
      <c r="AE52" s="123"/>
      <c r="AF52" s="94">
        <f t="shared" ref="AF52:AF59" si="134">SUM(Q52*S52)</f>
        <v>264000</v>
      </c>
      <c r="AG52" s="95">
        <f t="shared" ref="AG52:AI59" si="135">T52*E52</f>
        <v>0</v>
      </c>
      <c r="AH52" s="95">
        <f t="shared" si="135"/>
        <v>240000</v>
      </c>
      <c r="AI52" s="95">
        <f t="shared" si="135"/>
        <v>0</v>
      </c>
      <c r="AJ52" s="95">
        <f t="shared" ref="AJ52:AR59" si="136">W52*H52</f>
        <v>0</v>
      </c>
      <c r="AK52" s="95">
        <f t="shared" si="136"/>
        <v>0</v>
      </c>
      <c r="AL52" s="95">
        <f t="shared" si="136"/>
        <v>0</v>
      </c>
      <c r="AM52" s="95">
        <f t="shared" si="136"/>
        <v>0</v>
      </c>
      <c r="AN52" s="95">
        <f t="shared" si="136"/>
        <v>0</v>
      </c>
      <c r="AO52" s="95">
        <f t="shared" si="136"/>
        <v>0</v>
      </c>
      <c r="AP52" s="95">
        <f t="shared" si="136"/>
        <v>0</v>
      </c>
      <c r="AQ52" s="95">
        <f t="shared" si="136"/>
        <v>0</v>
      </c>
      <c r="AR52" s="95">
        <f t="shared" si="136"/>
        <v>0</v>
      </c>
      <c r="AS52" s="96">
        <f t="shared" ref="AS52:AS59" si="137">SUM(AG52:AR52)</f>
        <v>240000</v>
      </c>
      <c r="AT52" s="95">
        <f t="shared" ref="AT52:AT59" si="138">SUM(AG52*14%)</f>
        <v>0</v>
      </c>
      <c r="AU52" s="95">
        <f>SUM(AH52*3%)</f>
        <v>7200</v>
      </c>
      <c r="AV52" s="95">
        <f t="shared" ref="AV52:AV59" si="139">SUM(AI52*14%)</f>
        <v>0</v>
      </c>
      <c r="AW52" s="95">
        <f t="shared" ref="AW52:AW59" si="140">SUM(AJ52*14%)</f>
        <v>0</v>
      </c>
      <c r="AX52" s="95">
        <f t="shared" ref="AX52:AX59" si="141">SUM(AK52*14%)</f>
        <v>0</v>
      </c>
      <c r="AY52" s="95">
        <f t="shared" ref="AY52:AY59" si="142">SUM(AL52*14%)</f>
        <v>0</v>
      </c>
      <c r="AZ52" s="95">
        <f t="shared" ref="AZ52:AZ59" si="143">SUM(AM52*14%)</f>
        <v>0</v>
      </c>
      <c r="BA52" s="95">
        <f t="shared" ref="BA52:BA59" si="144">SUM(AN52*14%)</f>
        <v>0</v>
      </c>
      <c r="BB52" s="95">
        <f t="shared" ref="BB52:BB59" si="145">SUM(AO52*14%)</f>
        <v>0</v>
      </c>
      <c r="BC52" s="95">
        <f t="shared" ref="BC52:BC59" si="146">SUM(AP52*14%)</f>
        <v>0</v>
      </c>
      <c r="BD52" s="95">
        <f t="shared" ref="BD52:BD59" si="147">SUM(AQ52*14%)</f>
        <v>0</v>
      </c>
      <c r="BE52" s="95">
        <f t="shared" ref="BE52:BE59" si="148">SUM(AR52*14%)</f>
        <v>0</v>
      </c>
      <c r="BF52" s="97">
        <f t="shared" ref="BF52:BF59" si="149">SUM(AT52:BE52)</f>
        <v>7200</v>
      </c>
      <c r="BG52" s="128">
        <f t="shared" ref="BG52:BG60" si="150">AF52-AS52-BF52</f>
        <v>16800</v>
      </c>
      <c r="BH52" s="129">
        <f t="shared" ref="BH52:BH59" si="151">S52*D52</f>
        <v>264000</v>
      </c>
      <c r="BI52" s="130">
        <f t="shared" ref="BI52:BI59" si="152">BH52-AS52-BF52</f>
        <v>16800</v>
      </c>
      <c r="BJ52" s="248">
        <f t="shared" ref="BJ52:BJ59" si="153">SUM(Q52/D52)</f>
        <v>1</v>
      </c>
      <c r="BK52" s="257"/>
      <c r="BL52" s="117"/>
      <c r="BM52" s="117"/>
      <c r="BN52" s="117"/>
      <c r="BO52" s="117"/>
      <c r="BP52" s="117"/>
      <c r="BQ52" s="117"/>
      <c r="BR52" s="117"/>
      <c r="BS52" s="117"/>
      <c r="BT52" s="117"/>
      <c r="BU52" s="117"/>
      <c r="BV52" s="117"/>
      <c r="BW52" s="117"/>
      <c r="BX52" s="117"/>
      <c r="BY52" s="117"/>
      <c r="BZ52" s="117"/>
      <c r="CA52" s="117"/>
      <c r="CB52" s="117"/>
    </row>
    <row r="53" spans="1:98" s="118" customFormat="1" ht="24" customHeight="1" x14ac:dyDescent="0.2">
      <c r="A53" s="111"/>
      <c r="B53" s="208" t="s">
        <v>222</v>
      </c>
      <c r="C53" s="112" t="s">
        <v>65</v>
      </c>
      <c r="D53" s="417">
        <v>30</v>
      </c>
      <c r="E53" s="113"/>
      <c r="F53" s="114">
        <v>30</v>
      </c>
      <c r="G53" s="114"/>
      <c r="H53" s="114"/>
      <c r="I53" s="114"/>
      <c r="J53" s="114"/>
      <c r="K53" s="114"/>
      <c r="L53" s="114"/>
      <c r="M53" s="114"/>
      <c r="N53" s="114"/>
      <c r="O53" s="114"/>
      <c r="P53" s="114"/>
      <c r="Q53" s="115">
        <f t="shared" si="133"/>
        <v>30</v>
      </c>
      <c r="R53" s="280" t="s">
        <v>71</v>
      </c>
      <c r="S53" s="287">
        <v>24200</v>
      </c>
      <c r="T53" s="281"/>
      <c r="U53" s="123">
        <v>22000</v>
      </c>
      <c r="V53" s="123"/>
      <c r="W53" s="123"/>
      <c r="X53" s="123"/>
      <c r="Y53" s="123"/>
      <c r="Z53" s="123"/>
      <c r="AA53" s="123"/>
      <c r="AB53" s="123"/>
      <c r="AC53" s="123"/>
      <c r="AD53" s="123"/>
      <c r="AE53" s="123"/>
      <c r="AF53" s="94">
        <f t="shared" si="134"/>
        <v>726000</v>
      </c>
      <c r="AG53" s="95">
        <f t="shared" si="135"/>
        <v>0</v>
      </c>
      <c r="AH53" s="95">
        <f t="shared" si="135"/>
        <v>660000</v>
      </c>
      <c r="AI53" s="95">
        <f t="shared" si="135"/>
        <v>0</v>
      </c>
      <c r="AJ53" s="95">
        <f t="shared" si="136"/>
        <v>0</v>
      </c>
      <c r="AK53" s="95">
        <f t="shared" si="136"/>
        <v>0</v>
      </c>
      <c r="AL53" s="95">
        <f t="shared" si="136"/>
        <v>0</v>
      </c>
      <c r="AM53" s="95">
        <f t="shared" si="136"/>
        <v>0</v>
      </c>
      <c r="AN53" s="95">
        <f t="shared" si="136"/>
        <v>0</v>
      </c>
      <c r="AO53" s="95">
        <f t="shared" si="136"/>
        <v>0</v>
      </c>
      <c r="AP53" s="95">
        <f t="shared" si="136"/>
        <v>0</v>
      </c>
      <c r="AQ53" s="95">
        <f t="shared" si="136"/>
        <v>0</v>
      </c>
      <c r="AR53" s="95">
        <f t="shared" si="136"/>
        <v>0</v>
      </c>
      <c r="AS53" s="96">
        <f t="shared" si="137"/>
        <v>660000</v>
      </c>
      <c r="AT53" s="95">
        <f t="shared" si="138"/>
        <v>0</v>
      </c>
      <c r="AU53" s="95">
        <f>SUM(AH53*3%)</f>
        <v>19800</v>
      </c>
      <c r="AV53" s="95">
        <f t="shared" si="139"/>
        <v>0</v>
      </c>
      <c r="AW53" s="95">
        <f t="shared" si="140"/>
        <v>0</v>
      </c>
      <c r="AX53" s="95">
        <f t="shared" si="141"/>
        <v>0</v>
      </c>
      <c r="AY53" s="95">
        <f t="shared" si="142"/>
        <v>0</v>
      </c>
      <c r="AZ53" s="95">
        <f t="shared" si="143"/>
        <v>0</v>
      </c>
      <c r="BA53" s="95">
        <f t="shared" si="144"/>
        <v>0</v>
      </c>
      <c r="BB53" s="95">
        <f t="shared" si="145"/>
        <v>0</v>
      </c>
      <c r="BC53" s="95">
        <f t="shared" si="146"/>
        <v>0</v>
      </c>
      <c r="BD53" s="95">
        <f t="shared" si="147"/>
        <v>0</v>
      </c>
      <c r="BE53" s="95">
        <f t="shared" si="148"/>
        <v>0</v>
      </c>
      <c r="BF53" s="97">
        <f t="shared" si="149"/>
        <v>19800</v>
      </c>
      <c r="BG53" s="128">
        <f t="shared" si="150"/>
        <v>46200</v>
      </c>
      <c r="BH53" s="129">
        <f t="shared" si="151"/>
        <v>726000</v>
      </c>
      <c r="BI53" s="130">
        <f t="shared" si="152"/>
        <v>46200</v>
      </c>
      <c r="BJ53" s="248">
        <f t="shared" si="153"/>
        <v>1</v>
      </c>
      <c r="BK53" s="257"/>
      <c r="BL53" s="117"/>
      <c r="BM53" s="117"/>
      <c r="BN53" s="117"/>
      <c r="BO53" s="117"/>
      <c r="BP53" s="117"/>
      <c r="BQ53" s="117"/>
      <c r="BR53" s="117"/>
      <c r="BS53" s="117"/>
      <c r="BT53" s="117"/>
      <c r="BU53" s="117"/>
      <c r="BV53" s="117"/>
      <c r="BW53" s="117"/>
      <c r="BX53" s="117"/>
      <c r="BY53" s="117"/>
      <c r="BZ53" s="117"/>
      <c r="CA53" s="117"/>
      <c r="CB53" s="117"/>
    </row>
    <row r="54" spans="1:98" s="118" customFormat="1" ht="24" customHeight="1" x14ac:dyDescent="0.2">
      <c r="A54" s="111"/>
      <c r="B54" s="208" t="s">
        <v>72</v>
      </c>
      <c r="C54" s="112" t="s">
        <v>65</v>
      </c>
      <c r="D54" s="418">
        <v>2</v>
      </c>
      <c r="E54" s="113"/>
      <c r="F54" s="114">
        <v>2</v>
      </c>
      <c r="G54" s="114"/>
      <c r="H54" s="114"/>
      <c r="I54" s="114"/>
      <c r="J54" s="114"/>
      <c r="K54" s="114"/>
      <c r="L54" s="114"/>
      <c r="M54" s="114"/>
      <c r="N54" s="114"/>
      <c r="O54" s="114"/>
      <c r="P54" s="114"/>
      <c r="Q54" s="115">
        <f t="shared" si="133"/>
        <v>2</v>
      </c>
      <c r="R54" s="280" t="s">
        <v>55</v>
      </c>
      <c r="S54" s="287">
        <v>35000</v>
      </c>
      <c r="T54" s="281"/>
      <c r="U54" s="123">
        <v>30000</v>
      </c>
      <c r="V54" s="123"/>
      <c r="W54" s="123"/>
      <c r="X54" s="123"/>
      <c r="Y54" s="123"/>
      <c r="Z54" s="123"/>
      <c r="AA54" s="123"/>
      <c r="AB54" s="123"/>
      <c r="AC54" s="123"/>
      <c r="AD54" s="123"/>
      <c r="AE54" s="123"/>
      <c r="AF54" s="94">
        <f t="shared" si="134"/>
        <v>70000</v>
      </c>
      <c r="AG54" s="95">
        <f t="shared" si="135"/>
        <v>0</v>
      </c>
      <c r="AH54" s="95">
        <f t="shared" si="135"/>
        <v>60000</v>
      </c>
      <c r="AI54" s="95">
        <f t="shared" si="135"/>
        <v>0</v>
      </c>
      <c r="AJ54" s="95">
        <f t="shared" si="136"/>
        <v>0</v>
      </c>
      <c r="AK54" s="95">
        <f t="shared" si="136"/>
        <v>0</v>
      </c>
      <c r="AL54" s="95">
        <f t="shared" si="136"/>
        <v>0</v>
      </c>
      <c r="AM54" s="95">
        <f t="shared" si="136"/>
        <v>0</v>
      </c>
      <c r="AN54" s="95">
        <f t="shared" si="136"/>
        <v>0</v>
      </c>
      <c r="AO54" s="95">
        <f t="shared" si="136"/>
        <v>0</v>
      </c>
      <c r="AP54" s="95">
        <f t="shared" si="136"/>
        <v>0</v>
      </c>
      <c r="AQ54" s="95">
        <f t="shared" si="136"/>
        <v>0</v>
      </c>
      <c r="AR54" s="95">
        <f t="shared" si="136"/>
        <v>0</v>
      </c>
      <c r="AS54" s="96">
        <f t="shared" si="137"/>
        <v>60000</v>
      </c>
      <c r="AT54" s="95">
        <f t="shared" si="138"/>
        <v>0</v>
      </c>
      <c r="AU54" s="95">
        <f>SUM(AH54*3%)</f>
        <v>1800</v>
      </c>
      <c r="AV54" s="95">
        <f t="shared" si="139"/>
        <v>0</v>
      </c>
      <c r="AW54" s="95">
        <f t="shared" si="140"/>
        <v>0</v>
      </c>
      <c r="AX54" s="95">
        <f t="shared" si="141"/>
        <v>0</v>
      </c>
      <c r="AY54" s="95">
        <f t="shared" si="142"/>
        <v>0</v>
      </c>
      <c r="AZ54" s="95">
        <f t="shared" si="143"/>
        <v>0</v>
      </c>
      <c r="BA54" s="95">
        <f t="shared" si="144"/>
        <v>0</v>
      </c>
      <c r="BB54" s="95">
        <f t="shared" si="145"/>
        <v>0</v>
      </c>
      <c r="BC54" s="95">
        <f t="shared" si="146"/>
        <v>0</v>
      </c>
      <c r="BD54" s="95">
        <f t="shared" si="147"/>
        <v>0</v>
      </c>
      <c r="BE54" s="95">
        <f t="shared" si="148"/>
        <v>0</v>
      </c>
      <c r="BF54" s="97">
        <f t="shared" si="149"/>
        <v>1800</v>
      </c>
      <c r="BG54" s="128">
        <f t="shared" si="150"/>
        <v>8200</v>
      </c>
      <c r="BH54" s="129">
        <f t="shared" si="151"/>
        <v>70000</v>
      </c>
      <c r="BI54" s="130">
        <f t="shared" si="152"/>
        <v>8200</v>
      </c>
      <c r="BJ54" s="248">
        <f t="shared" si="153"/>
        <v>1</v>
      </c>
      <c r="BK54" s="257"/>
      <c r="BL54" s="117"/>
      <c r="BM54" s="117"/>
      <c r="BN54" s="117"/>
      <c r="BO54" s="117"/>
      <c r="BP54" s="117"/>
      <c r="BQ54" s="117"/>
      <c r="BR54" s="117"/>
      <c r="BS54" s="117"/>
      <c r="BT54" s="117"/>
      <c r="BU54" s="117"/>
      <c r="BV54" s="117"/>
      <c r="BW54" s="117"/>
      <c r="BX54" s="117"/>
      <c r="BY54" s="117"/>
      <c r="BZ54" s="117"/>
      <c r="CA54" s="117"/>
      <c r="CB54" s="117"/>
    </row>
    <row r="55" spans="1:98" s="118" customFormat="1" ht="24" customHeight="1" x14ac:dyDescent="0.2">
      <c r="A55" s="111"/>
      <c r="B55" s="185" t="s">
        <v>224</v>
      </c>
      <c r="C55" s="112" t="s">
        <v>65</v>
      </c>
      <c r="D55" s="418">
        <v>15</v>
      </c>
      <c r="E55" s="113">
        <v>3</v>
      </c>
      <c r="F55" s="114">
        <v>12</v>
      </c>
      <c r="G55" s="114"/>
      <c r="H55" s="114"/>
      <c r="I55" s="114"/>
      <c r="J55" s="114"/>
      <c r="K55" s="114"/>
      <c r="L55" s="114"/>
      <c r="M55" s="114"/>
      <c r="N55" s="114"/>
      <c r="O55" s="114"/>
      <c r="P55" s="114"/>
      <c r="Q55" s="115">
        <f t="shared" si="133"/>
        <v>15</v>
      </c>
      <c r="R55" s="294" t="s">
        <v>8</v>
      </c>
      <c r="S55" s="295">
        <v>125000</v>
      </c>
      <c r="T55" s="281">
        <v>120000</v>
      </c>
      <c r="U55" s="123">
        <v>120000</v>
      </c>
      <c r="V55" s="123"/>
      <c r="W55" s="123"/>
      <c r="X55" s="123"/>
      <c r="Y55" s="123"/>
      <c r="Z55" s="123"/>
      <c r="AA55" s="123"/>
      <c r="AB55" s="123"/>
      <c r="AC55" s="123"/>
      <c r="AD55" s="123"/>
      <c r="AE55" s="123"/>
      <c r="AF55" s="94">
        <f t="shared" si="134"/>
        <v>1875000</v>
      </c>
      <c r="AG55" s="95">
        <f t="shared" si="135"/>
        <v>360000</v>
      </c>
      <c r="AH55" s="95">
        <f t="shared" si="135"/>
        <v>1440000</v>
      </c>
      <c r="AI55" s="95">
        <f t="shared" si="135"/>
        <v>0</v>
      </c>
      <c r="AJ55" s="95">
        <f t="shared" si="136"/>
        <v>0</v>
      </c>
      <c r="AK55" s="95">
        <f t="shared" si="136"/>
        <v>0</v>
      </c>
      <c r="AL55" s="95">
        <f t="shared" si="136"/>
        <v>0</v>
      </c>
      <c r="AM55" s="95">
        <f t="shared" si="136"/>
        <v>0</v>
      </c>
      <c r="AN55" s="95">
        <f t="shared" si="136"/>
        <v>0</v>
      </c>
      <c r="AO55" s="95">
        <f t="shared" si="136"/>
        <v>0</v>
      </c>
      <c r="AP55" s="95">
        <f t="shared" si="136"/>
        <v>0</v>
      </c>
      <c r="AQ55" s="95">
        <f t="shared" si="136"/>
        <v>0</v>
      </c>
      <c r="AR55" s="95">
        <f t="shared" si="136"/>
        <v>0</v>
      </c>
      <c r="AS55" s="96">
        <f t="shared" si="137"/>
        <v>1800000</v>
      </c>
      <c r="AT55" s="95">
        <f>SUM(AG55*4%)</f>
        <v>14400</v>
      </c>
      <c r="AU55" s="95">
        <f>SUM(AH55*3%)</f>
        <v>43200</v>
      </c>
      <c r="AV55" s="95">
        <f t="shared" si="139"/>
        <v>0</v>
      </c>
      <c r="AW55" s="95">
        <f t="shared" si="140"/>
        <v>0</v>
      </c>
      <c r="AX55" s="95">
        <f t="shared" si="141"/>
        <v>0</v>
      </c>
      <c r="AY55" s="95">
        <f t="shared" si="142"/>
        <v>0</v>
      </c>
      <c r="AZ55" s="95">
        <f t="shared" si="143"/>
        <v>0</v>
      </c>
      <c r="BA55" s="95">
        <f t="shared" si="144"/>
        <v>0</v>
      </c>
      <c r="BB55" s="95">
        <f t="shared" si="145"/>
        <v>0</v>
      </c>
      <c r="BC55" s="95">
        <f t="shared" si="146"/>
        <v>0</v>
      </c>
      <c r="BD55" s="95">
        <f t="shared" si="147"/>
        <v>0</v>
      </c>
      <c r="BE55" s="95">
        <f t="shared" si="148"/>
        <v>0</v>
      </c>
      <c r="BF55" s="97">
        <f t="shared" si="149"/>
        <v>57600</v>
      </c>
      <c r="BG55" s="128">
        <f t="shared" si="150"/>
        <v>17400</v>
      </c>
      <c r="BH55" s="129">
        <f t="shared" si="151"/>
        <v>1875000</v>
      </c>
      <c r="BI55" s="130">
        <f t="shared" si="152"/>
        <v>17400</v>
      </c>
      <c r="BJ55" s="248">
        <f t="shared" si="153"/>
        <v>1</v>
      </c>
      <c r="BK55" s="257"/>
      <c r="BL55" s="117"/>
      <c r="BM55" s="117"/>
      <c r="BN55" s="117"/>
      <c r="BO55" s="117"/>
      <c r="BP55" s="117"/>
      <c r="BQ55" s="117"/>
      <c r="BR55" s="117"/>
      <c r="BS55" s="117"/>
      <c r="BT55" s="117"/>
      <c r="BU55" s="117"/>
      <c r="BV55" s="117"/>
      <c r="BW55" s="117"/>
      <c r="BX55" s="117"/>
      <c r="BY55" s="117"/>
      <c r="BZ55" s="117"/>
      <c r="CA55" s="117"/>
      <c r="CB55" s="117"/>
    </row>
    <row r="56" spans="1:98" s="118" customFormat="1" ht="24" customHeight="1" x14ac:dyDescent="0.2">
      <c r="A56" s="111"/>
      <c r="B56" s="288" t="s">
        <v>225</v>
      </c>
      <c r="C56" s="112" t="s">
        <v>65</v>
      </c>
      <c r="D56" s="418">
        <v>3</v>
      </c>
      <c r="E56" s="113"/>
      <c r="F56" s="114">
        <v>3</v>
      </c>
      <c r="G56" s="114"/>
      <c r="H56" s="114"/>
      <c r="I56" s="114"/>
      <c r="J56" s="114"/>
      <c r="K56" s="114"/>
      <c r="L56" s="114"/>
      <c r="M56" s="114"/>
      <c r="N56" s="114"/>
      <c r="O56" s="114"/>
      <c r="P56" s="114"/>
      <c r="Q56" s="115">
        <f t="shared" si="133"/>
        <v>3</v>
      </c>
      <c r="R56" s="280" t="s">
        <v>229</v>
      </c>
      <c r="S56" s="295">
        <v>200000</v>
      </c>
      <c r="T56" s="281"/>
      <c r="U56" s="123">
        <v>200000</v>
      </c>
      <c r="V56" s="123"/>
      <c r="W56" s="123"/>
      <c r="X56" s="123"/>
      <c r="Y56" s="123"/>
      <c r="Z56" s="123"/>
      <c r="AA56" s="123"/>
      <c r="AB56" s="123"/>
      <c r="AC56" s="123"/>
      <c r="AD56" s="123"/>
      <c r="AE56" s="123"/>
      <c r="AF56" s="94">
        <f t="shared" si="134"/>
        <v>600000</v>
      </c>
      <c r="AG56" s="95">
        <f t="shared" si="135"/>
        <v>0</v>
      </c>
      <c r="AH56" s="95">
        <f t="shared" si="135"/>
        <v>600000</v>
      </c>
      <c r="AI56" s="95">
        <f t="shared" si="135"/>
        <v>0</v>
      </c>
      <c r="AJ56" s="95">
        <f t="shared" si="136"/>
        <v>0</v>
      </c>
      <c r="AK56" s="95">
        <f t="shared" si="136"/>
        <v>0</v>
      </c>
      <c r="AL56" s="95">
        <f t="shared" si="136"/>
        <v>0</v>
      </c>
      <c r="AM56" s="95">
        <f t="shared" si="136"/>
        <v>0</v>
      </c>
      <c r="AN56" s="95">
        <f t="shared" si="136"/>
        <v>0</v>
      </c>
      <c r="AO56" s="95">
        <f t="shared" si="136"/>
        <v>0</v>
      </c>
      <c r="AP56" s="95">
        <f t="shared" si="136"/>
        <v>0</v>
      </c>
      <c r="AQ56" s="95">
        <f t="shared" si="136"/>
        <v>0</v>
      </c>
      <c r="AR56" s="95">
        <f t="shared" si="136"/>
        <v>0</v>
      </c>
      <c r="AS56" s="96">
        <f t="shared" si="137"/>
        <v>600000</v>
      </c>
      <c r="AT56" s="95">
        <f t="shared" si="138"/>
        <v>0</v>
      </c>
      <c r="AU56" s="95"/>
      <c r="AV56" s="95">
        <f t="shared" si="139"/>
        <v>0</v>
      </c>
      <c r="AW56" s="95">
        <f t="shared" si="140"/>
        <v>0</v>
      </c>
      <c r="AX56" s="95">
        <f t="shared" si="141"/>
        <v>0</v>
      </c>
      <c r="AY56" s="95">
        <f t="shared" si="142"/>
        <v>0</v>
      </c>
      <c r="AZ56" s="95">
        <f t="shared" si="143"/>
        <v>0</v>
      </c>
      <c r="BA56" s="95">
        <f t="shared" si="144"/>
        <v>0</v>
      </c>
      <c r="BB56" s="95">
        <f t="shared" si="145"/>
        <v>0</v>
      </c>
      <c r="BC56" s="95">
        <f t="shared" si="146"/>
        <v>0</v>
      </c>
      <c r="BD56" s="95">
        <f t="shared" si="147"/>
        <v>0</v>
      </c>
      <c r="BE56" s="95">
        <f t="shared" si="148"/>
        <v>0</v>
      </c>
      <c r="BF56" s="97">
        <f t="shared" si="149"/>
        <v>0</v>
      </c>
      <c r="BG56" s="128">
        <f t="shared" si="150"/>
        <v>0</v>
      </c>
      <c r="BH56" s="129">
        <f t="shared" si="151"/>
        <v>600000</v>
      </c>
      <c r="BI56" s="130">
        <f t="shared" si="152"/>
        <v>0</v>
      </c>
      <c r="BJ56" s="248">
        <f t="shared" si="153"/>
        <v>1</v>
      </c>
      <c r="BK56" s="258"/>
      <c r="BL56" s="121"/>
      <c r="BM56" s="120"/>
      <c r="BN56" s="120"/>
      <c r="BO56" s="117"/>
      <c r="BP56" s="117"/>
      <c r="BQ56" s="117"/>
      <c r="BR56" s="117"/>
      <c r="BS56" s="117"/>
      <c r="BT56" s="117"/>
      <c r="BU56" s="117"/>
      <c r="BV56" s="117"/>
      <c r="BW56" s="117"/>
      <c r="BX56" s="117"/>
      <c r="BY56" s="117"/>
      <c r="BZ56" s="117"/>
      <c r="CA56" s="117"/>
      <c r="CB56" s="117"/>
    </row>
    <row r="57" spans="1:98" s="118" customFormat="1" ht="24" customHeight="1" x14ac:dyDescent="0.2">
      <c r="A57" s="111"/>
      <c r="B57" s="189" t="s">
        <v>226</v>
      </c>
      <c r="C57" s="112" t="s">
        <v>65</v>
      </c>
      <c r="D57" s="418">
        <v>1</v>
      </c>
      <c r="E57" s="113"/>
      <c r="F57" s="114"/>
      <c r="G57" s="114"/>
      <c r="H57" s="114"/>
      <c r="I57" s="114"/>
      <c r="J57" s="114"/>
      <c r="K57" s="114"/>
      <c r="L57" s="114"/>
      <c r="M57" s="114"/>
      <c r="N57" s="114"/>
      <c r="O57" s="114"/>
      <c r="P57" s="114"/>
      <c r="Q57" s="115">
        <f t="shared" si="133"/>
        <v>0</v>
      </c>
      <c r="R57" s="282" t="s">
        <v>124</v>
      </c>
      <c r="S57" s="295">
        <v>200000</v>
      </c>
      <c r="T57" s="281"/>
      <c r="U57" s="123"/>
      <c r="V57" s="123"/>
      <c r="W57" s="123"/>
      <c r="X57" s="123"/>
      <c r="Y57" s="123"/>
      <c r="Z57" s="123"/>
      <c r="AA57" s="123"/>
      <c r="AB57" s="123"/>
      <c r="AC57" s="123"/>
      <c r="AD57" s="123"/>
      <c r="AE57" s="123"/>
      <c r="AF57" s="94">
        <f t="shared" si="134"/>
        <v>0</v>
      </c>
      <c r="AG57" s="95">
        <f t="shared" si="135"/>
        <v>0</v>
      </c>
      <c r="AH57" s="95">
        <f t="shared" si="135"/>
        <v>0</v>
      </c>
      <c r="AI57" s="95">
        <f t="shared" si="135"/>
        <v>0</v>
      </c>
      <c r="AJ57" s="95">
        <f t="shared" si="136"/>
        <v>0</v>
      </c>
      <c r="AK57" s="95">
        <f t="shared" si="136"/>
        <v>0</v>
      </c>
      <c r="AL57" s="95">
        <f t="shared" si="136"/>
        <v>0</v>
      </c>
      <c r="AM57" s="95">
        <f t="shared" si="136"/>
        <v>0</v>
      </c>
      <c r="AN57" s="95">
        <f t="shared" si="136"/>
        <v>0</v>
      </c>
      <c r="AO57" s="95">
        <f t="shared" si="136"/>
        <v>0</v>
      </c>
      <c r="AP57" s="95">
        <f t="shared" si="136"/>
        <v>0</v>
      </c>
      <c r="AQ57" s="95">
        <f t="shared" si="136"/>
        <v>0</v>
      </c>
      <c r="AR57" s="95">
        <f t="shared" si="136"/>
        <v>0</v>
      </c>
      <c r="AS57" s="96">
        <f t="shared" si="137"/>
        <v>0</v>
      </c>
      <c r="AT57" s="95">
        <f t="shared" si="138"/>
        <v>0</v>
      </c>
      <c r="AU57" s="95">
        <f t="shared" ref="AU57:AU59" si="154">SUM(AH57*14%)</f>
        <v>0</v>
      </c>
      <c r="AV57" s="95">
        <f t="shared" si="139"/>
        <v>0</v>
      </c>
      <c r="AW57" s="95">
        <f t="shared" si="140"/>
        <v>0</v>
      </c>
      <c r="AX57" s="95">
        <f t="shared" si="141"/>
        <v>0</v>
      </c>
      <c r="AY57" s="95">
        <f t="shared" si="142"/>
        <v>0</v>
      </c>
      <c r="AZ57" s="95">
        <f t="shared" si="143"/>
        <v>0</v>
      </c>
      <c r="BA57" s="95">
        <f t="shared" si="144"/>
        <v>0</v>
      </c>
      <c r="BB57" s="95">
        <f t="shared" si="145"/>
        <v>0</v>
      </c>
      <c r="BC57" s="95">
        <f t="shared" si="146"/>
        <v>0</v>
      </c>
      <c r="BD57" s="95">
        <f t="shared" si="147"/>
        <v>0</v>
      </c>
      <c r="BE57" s="95">
        <f t="shared" si="148"/>
        <v>0</v>
      </c>
      <c r="BF57" s="97">
        <f t="shared" si="149"/>
        <v>0</v>
      </c>
      <c r="BG57" s="128">
        <f t="shared" si="150"/>
        <v>0</v>
      </c>
      <c r="BH57" s="129">
        <f t="shared" si="151"/>
        <v>200000</v>
      </c>
      <c r="BI57" s="130">
        <f t="shared" si="152"/>
        <v>200000</v>
      </c>
      <c r="BJ57" s="248">
        <f t="shared" si="153"/>
        <v>0</v>
      </c>
      <c r="BK57" s="258"/>
      <c r="BL57" s="121"/>
      <c r="BM57" s="120"/>
      <c r="BN57" s="120"/>
      <c r="BO57" s="117"/>
      <c r="BP57" s="117"/>
      <c r="BQ57" s="117"/>
      <c r="BR57" s="117"/>
      <c r="BS57" s="117"/>
      <c r="BT57" s="117"/>
      <c r="BU57" s="117"/>
      <c r="BV57" s="117"/>
      <c r="BW57" s="117"/>
      <c r="BX57" s="117"/>
      <c r="BY57" s="117"/>
      <c r="BZ57" s="117"/>
      <c r="CA57" s="117"/>
      <c r="CB57" s="117"/>
    </row>
    <row r="58" spans="1:98" s="118" customFormat="1" ht="24" customHeight="1" x14ac:dyDescent="0.2">
      <c r="A58" s="111"/>
      <c r="B58" s="208" t="s">
        <v>227</v>
      </c>
      <c r="C58" s="112" t="s">
        <v>65</v>
      </c>
      <c r="D58" s="418">
        <v>2</v>
      </c>
      <c r="E58" s="113"/>
      <c r="F58" s="114"/>
      <c r="G58" s="114"/>
      <c r="H58" s="114"/>
      <c r="I58" s="114"/>
      <c r="J58" s="114"/>
      <c r="K58" s="114"/>
      <c r="L58" s="114"/>
      <c r="M58" s="114"/>
      <c r="N58" s="114"/>
      <c r="O58" s="114"/>
      <c r="P58" s="114"/>
      <c r="Q58" s="115">
        <f t="shared" si="133"/>
        <v>0</v>
      </c>
      <c r="R58" s="282" t="s">
        <v>8</v>
      </c>
      <c r="S58" s="295">
        <v>150000</v>
      </c>
      <c r="T58" s="281"/>
      <c r="U58" s="123"/>
      <c r="V58" s="123"/>
      <c r="W58" s="123"/>
      <c r="X58" s="123"/>
      <c r="Y58" s="123"/>
      <c r="Z58" s="123"/>
      <c r="AA58" s="123"/>
      <c r="AB58" s="123"/>
      <c r="AC58" s="123"/>
      <c r="AD58" s="123"/>
      <c r="AE58" s="123"/>
      <c r="AF58" s="94">
        <f t="shared" si="134"/>
        <v>0</v>
      </c>
      <c r="AG58" s="95">
        <f t="shared" si="135"/>
        <v>0</v>
      </c>
      <c r="AH58" s="95">
        <f t="shared" si="135"/>
        <v>0</v>
      </c>
      <c r="AI58" s="95">
        <f t="shared" si="135"/>
        <v>0</v>
      </c>
      <c r="AJ58" s="95">
        <f t="shared" si="136"/>
        <v>0</v>
      </c>
      <c r="AK58" s="95">
        <f t="shared" si="136"/>
        <v>0</v>
      </c>
      <c r="AL58" s="95">
        <f t="shared" si="136"/>
        <v>0</v>
      </c>
      <c r="AM58" s="95">
        <f t="shared" si="136"/>
        <v>0</v>
      </c>
      <c r="AN58" s="95">
        <f t="shared" si="136"/>
        <v>0</v>
      </c>
      <c r="AO58" s="95">
        <f t="shared" si="136"/>
        <v>0</v>
      </c>
      <c r="AP58" s="95">
        <f t="shared" si="136"/>
        <v>0</v>
      </c>
      <c r="AQ58" s="95">
        <f t="shared" si="136"/>
        <v>0</v>
      </c>
      <c r="AR58" s="95">
        <f t="shared" si="136"/>
        <v>0</v>
      </c>
      <c r="AS58" s="96">
        <f t="shared" si="137"/>
        <v>0</v>
      </c>
      <c r="AT58" s="95">
        <f t="shared" si="138"/>
        <v>0</v>
      </c>
      <c r="AU58" s="95">
        <f t="shared" si="154"/>
        <v>0</v>
      </c>
      <c r="AV58" s="95">
        <f t="shared" si="139"/>
        <v>0</v>
      </c>
      <c r="AW58" s="95">
        <f t="shared" si="140"/>
        <v>0</v>
      </c>
      <c r="AX58" s="95">
        <f t="shared" si="141"/>
        <v>0</v>
      </c>
      <c r="AY58" s="95">
        <f t="shared" si="142"/>
        <v>0</v>
      </c>
      <c r="AZ58" s="95">
        <f t="shared" si="143"/>
        <v>0</v>
      </c>
      <c r="BA58" s="95">
        <f t="shared" si="144"/>
        <v>0</v>
      </c>
      <c r="BB58" s="95">
        <f t="shared" si="145"/>
        <v>0</v>
      </c>
      <c r="BC58" s="95">
        <f t="shared" si="146"/>
        <v>0</v>
      </c>
      <c r="BD58" s="95">
        <f t="shared" si="147"/>
        <v>0</v>
      </c>
      <c r="BE58" s="95">
        <f t="shared" si="148"/>
        <v>0</v>
      </c>
      <c r="BF58" s="97">
        <f t="shared" si="149"/>
        <v>0</v>
      </c>
      <c r="BG58" s="128">
        <f t="shared" si="150"/>
        <v>0</v>
      </c>
      <c r="BH58" s="129">
        <f t="shared" si="151"/>
        <v>300000</v>
      </c>
      <c r="BI58" s="130">
        <f t="shared" si="152"/>
        <v>300000</v>
      </c>
      <c r="BJ58" s="248">
        <f t="shared" si="153"/>
        <v>0</v>
      </c>
      <c r="BK58" s="258"/>
      <c r="BL58" s="121"/>
      <c r="BM58" s="120"/>
      <c r="BN58" s="120"/>
      <c r="BO58" s="117"/>
      <c r="BP58" s="117"/>
      <c r="BQ58" s="117"/>
      <c r="BR58" s="117"/>
      <c r="BS58" s="117"/>
      <c r="BT58" s="117"/>
      <c r="BU58" s="117"/>
      <c r="BV58" s="117"/>
      <c r="BW58" s="117"/>
      <c r="BX58" s="117"/>
      <c r="BY58" s="117"/>
      <c r="BZ58" s="117"/>
      <c r="CA58" s="117"/>
      <c r="CB58" s="117"/>
    </row>
    <row r="59" spans="1:98" s="118" customFormat="1" ht="24" customHeight="1" thickBot="1" x14ac:dyDescent="0.25">
      <c r="A59" s="111"/>
      <c r="B59" s="208" t="s">
        <v>228</v>
      </c>
      <c r="C59" s="112" t="s">
        <v>65</v>
      </c>
      <c r="D59" s="418">
        <v>2</v>
      </c>
      <c r="E59" s="113"/>
      <c r="F59" s="114"/>
      <c r="G59" s="114"/>
      <c r="H59" s="114"/>
      <c r="I59" s="114"/>
      <c r="J59" s="114"/>
      <c r="K59" s="114"/>
      <c r="L59" s="114"/>
      <c r="M59" s="114"/>
      <c r="N59" s="114"/>
      <c r="O59" s="114"/>
      <c r="P59" s="114"/>
      <c r="Q59" s="115">
        <f t="shared" si="133"/>
        <v>0</v>
      </c>
      <c r="R59" s="282" t="s">
        <v>8</v>
      </c>
      <c r="S59" s="295">
        <v>500000</v>
      </c>
      <c r="T59" s="93"/>
      <c r="U59" s="123"/>
      <c r="V59" s="123"/>
      <c r="W59" s="123"/>
      <c r="X59" s="123"/>
      <c r="Y59" s="123"/>
      <c r="Z59" s="123"/>
      <c r="AA59" s="123"/>
      <c r="AB59" s="123"/>
      <c r="AC59" s="123"/>
      <c r="AD59" s="123"/>
      <c r="AE59" s="123"/>
      <c r="AF59" s="94">
        <f t="shared" si="134"/>
        <v>0</v>
      </c>
      <c r="AG59" s="95">
        <f t="shared" si="135"/>
        <v>0</v>
      </c>
      <c r="AH59" s="95">
        <f t="shared" si="135"/>
        <v>0</v>
      </c>
      <c r="AI59" s="95">
        <f t="shared" si="135"/>
        <v>0</v>
      </c>
      <c r="AJ59" s="95">
        <f t="shared" si="136"/>
        <v>0</v>
      </c>
      <c r="AK59" s="95">
        <f t="shared" si="136"/>
        <v>0</v>
      </c>
      <c r="AL59" s="95">
        <f t="shared" si="136"/>
        <v>0</v>
      </c>
      <c r="AM59" s="95">
        <f t="shared" si="136"/>
        <v>0</v>
      </c>
      <c r="AN59" s="95">
        <f t="shared" si="136"/>
        <v>0</v>
      </c>
      <c r="AO59" s="95">
        <f t="shared" si="136"/>
        <v>0</v>
      </c>
      <c r="AP59" s="95">
        <f t="shared" si="136"/>
        <v>0</v>
      </c>
      <c r="AQ59" s="95">
        <f t="shared" si="136"/>
        <v>0</v>
      </c>
      <c r="AR59" s="95">
        <f t="shared" si="136"/>
        <v>0</v>
      </c>
      <c r="AS59" s="96">
        <f t="shared" si="137"/>
        <v>0</v>
      </c>
      <c r="AT59" s="95">
        <f t="shared" si="138"/>
        <v>0</v>
      </c>
      <c r="AU59" s="95">
        <f t="shared" si="154"/>
        <v>0</v>
      </c>
      <c r="AV59" s="95">
        <f t="shared" si="139"/>
        <v>0</v>
      </c>
      <c r="AW59" s="95">
        <f t="shared" si="140"/>
        <v>0</v>
      </c>
      <c r="AX59" s="95">
        <f t="shared" si="141"/>
        <v>0</v>
      </c>
      <c r="AY59" s="95">
        <f t="shared" si="142"/>
        <v>0</v>
      </c>
      <c r="AZ59" s="95">
        <f t="shared" si="143"/>
        <v>0</v>
      </c>
      <c r="BA59" s="95">
        <f t="shared" si="144"/>
        <v>0</v>
      </c>
      <c r="BB59" s="95">
        <f t="shared" si="145"/>
        <v>0</v>
      </c>
      <c r="BC59" s="95">
        <f t="shared" si="146"/>
        <v>0</v>
      </c>
      <c r="BD59" s="95">
        <f t="shared" si="147"/>
        <v>0</v>
      </c>
      <c r="BE59" s="95">
        <f t="shared" si="148"/>
        <v>0</v>
      </c>
      <c r="BF59" s="97">
        <f t="shared" si="149"/>
        <v>0</v>
      </c>
      <c r="BG59" s="128">
        <f t="shared" si="150"/>
        <v>0</v>
      </c>
      <c r="BH59" s="129">
        <f t="shared" si="151"/>
        <v>1000000</v>
      </c>
      <c r="BI59" s="130">
        <f t="shared" si="152"/>
        <v>1000000</v>
      </c>
      <c r="BJ59" s="248">
        <f t="shared" si="153"/>
        <v>0</v>
      </c>
      <c r="BK59" s="258"/>
      <c r="BL59" s="121"/>
      <c r="BM59" s="120"/>
      <c r="BN59" s="120"/>
      <c r="BO59" s="117"/>
      <c r="BP59" s="117"/>
      <c r="BQ59" s="117"/>
      <c r="BR59" s="117"/>
      <c r="BS59" s="117"/>
      <c r="BT59" s="117"/>
      <c r="BU59" s="117"/>
      <c r="BV59" s="117"/>
      <c r="BW59" s="117"/>
      <c r="BX59" s="117"/>
      <c r="BY59" s="117"/>
      <c r="BZ59" s="117"/>
      <c r="CA59" s="117"/>
      <c r="CB59" s="117"/>
    </row>
    <row r="60" spans="1:98" s="54" customFormat="1" ht="24" customHeight="1" thickBot="1" x14ac:dyDescent="0.25">
      <c r="A60" s="62"/>
      <c r="B60" s="63" t="s">
        <v>15</v>
      </c>
      <c r="C60" s="63"/>
      <c r="D60" s="378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6"/>
      <c r="R60" s="102"/>
      <c r="S60" s="132"/>
      <c r="T60" s="133"/>
      <c r="U60" s="133"/>
      <c r="V60" s="133"/>
      <c r="W60" s="133"/>
      <c r="X60" s="133"/>
      <c r="Y60" s="133"/>
      <c r="Z60" s="133"/>
      <c r="AA60" s="133"/>
      <c r="AB60" s="133"/>
      <c r="AC60" s="133"/>
      <c r="AD60" s="133"/>
      <c r="AE60" s="133"/>
      <c r="AF60" s="134">
        <f t="shared" ref="AF60:BF60" si="155">SUM(AF52:AF59)</f>
        <v>3535000</v>
      </c>
      <c r="AG60" s="134">
        <f t="shared" si="155"/>
        <v>360000</v>
      </c>
      <c r="AH60" s="134">
        <f t="shared" si="155"/>
        <v>3000000</v>
      </c>
      <c r="AI60" s="134">
        <f t="shared" si="155"/>
        <v>0</v>
      </c>
      <c r="AJ60" s="134">
        <f t="shared" ref="AJ60:AR60" si="156">SUM(AJ52:AJ59)</f>
        <v>0</v>
      </c>
      <c r="AK60" s="134">
        <f t="shared" si="156"/>
        <v>0</v>
      </c>
      <c r="AL60" s="134">
        <f t="shared" si="156"/>
        <v>0</v>
      </c>
      <c r="AM60" s="134">
        <f t="shared" si="156"/>
        <v>0</v>
      </c>
      <c r="AN60" s="134">
        <f t="shared" si="156"/>
        <v>0</v>
      </c>
      <c r="AO60" s="134">
        <f t="shared" si="156"/>
        <v>0</v>
      </c>
      <c r="AP60" s="134">
        <f t="shared" si="156"/>
        <v>0</v>
      </c>
      <c r="AQ60" s="134">
        <f t="shared" si="156"/>
        <v>0</v>
      </c>
      <c r="AR60" s="134">
        <f t="shared" si="156"/>
        <v>0</v>
      </c>
      <c r="AS60" s="134">
        <f t="shared" si="155"/>
        <v>3360000</v>
      </c>
      <c r="AT60" s="134">
        <f t="shared" ref="AT60:AV60" si="157">SUM(AT52:AT59)</f>
        <v>14400</v>
      </c>
      <c r="AU60" s="134">
        <f t="shared" si="157"/>
        <v>72000</v>
      </c>
      <c r="AV60" s="134">
        <f t="shared" si="157"/>
        <v>0</v>
      </c>
      <c r="AW60" s="134">
        <f t="shared" ref="AW60:BE60" si="158">SUM(AW52:AW59)</f>
        <v>0</v>
      </c>
      <c r="AX60" s="134">
        <f t="shared" si="158"/>
        <v>0</v>
      </c>
      <c r="AY60" s="134">
        <f t="shared" si="158"/>
        <v>0</v>
      </c>
      <c r="AZ60" s="134">
        <f t="shared" si="158"/>
        <v>0</v>
      </c>
      <c r="BA60" s="134">
        <f t="shared" si="158"/>
        <v>0</v>
      </c>
      <c r="BB60" s="134">
        <f t="shared" si="158"/>
        <v>0</v>
      </c>
      <c r="BC60" s="134">
        <f t="shared" si="158"/>
        <v>0</v>
      </c>
      <c r="BD60" s="134">
        <f t="shared" si="158"/>
        <v>0</v>
      </c>
      <c r="BE60" s="134">
        <f t="shared" si="158"/>
        <v>0</v>
      </c>
      <c r="BF60" s="134">
        <f t="shared" si="155"/>
        <v>86400</v>
      </c>
      <c r="BG60" s="135">
        <f t="shared" si="150"/>
        <v>88600</v>
      </c>
      <c r="BH60" s="134">
        <f>SUM(BH52:BH59)</f>
        <v>5035000</v>
      </c>
      <c r="BI60" s="134">
        <f>SUM(BI52:BI59)</f>
        <v>1588600</v>
      </c>
      <c r="BJ60" s="249">
        <v>1</v>
      </c>
      <c r="BK60" s="259"/>
      <c r="BL60" s="69"/>
      <c r="BM60" s="69"/>
      <c r="BN60" s="69"/>
      <c r="BO60" s="69"/>
      <c r="BP60" s="69"/>
      <c r="BQ60" s="69"/>
      <c r="BR60" s="69"/>
      <c r="BS60" s="69"/>
      <c r="BT60" s="69"/>
      <c r="BU60" s="69"/>
      <c r="BV60" s="69"/>
      <c r="BW60" s="69"/>
      <c r="BX60" s="69"/>
      <c r="BY60" s="69"/>
      <c r="BZ60" s="69"/>
      <c r="CA60" s="69"/>
      <c r="CB60" s="69"/>
    </row>
    <row r="61" spans="1:98" s="29" customFormat="1" ht="24" customHeight="1" x14ac:dyDescent="0.2">
      <c r="A61" s="70"/>
      <c r="D61" s="379"/>
      <c r="E61" s="70"/>
      <c r="F61" s="70"/>
      <c r="G61" s="70"/>
      <c r="H61" s="70"/>
      <c r="I61" s="70"/>
      <c r="J61" s="70"/>
      <c r="K61" s="70"/>
      <c r="L61" s="70"/>
      <c r="M61" s="70"/>
      <c r="N61" s="70"/>
      <c r="O61" s="70"/>
      <c r="P61" s="70"/>
      <c r="Q61" s="70"/>
      <c r="R61" s="70"/>
      <c r="AE61" s="57"/>
      <c r="AS61" s="71"/>
      <c r="BF61" s="72">
        <f>SUM(AS60+BF60)</f>
        <v>3446400</v>
      </c>
      <c r="BG61" s="73">
        <f>AF60-AS60-BF60</f>
        <v>88600</v>
      </c>
      <c r="BH61" s="74">
        <f>SUM(BI60+AS60+BF60)</f>
        <v>5035000</v>
      </c>
      <c r="BI61" s="75">
        <f>SUM(BG60)</f>
        <v>88600</v>
      </c>
      <c r="BJ61" s="57" t="s">
        <v>78</v>
      </c>
      <c r="BK61" s="260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</row>
    <row r="62" spans="1:98" s="29" customFormat="1" ht="24" customHeight="1" x14ac:dyDescent="0.2">
      <c r="A62" s="70"/>
      <c r="D62" s="379"/>
      <c r="E62" s="70"/>
      <c r="F62" s="70"/>
      <c r="G62" s="70"/>
      <c r="H62" s="70"/>
      <c r="I62" s="70"/>
      <c r="J62" s="70"/>
      <c r="K62" s="70"/>
      <c r="L62" s="70"/>
      <c r="M62" s="70"/>
      <c r="N62" s="70"/>
      <c r="O62" s="70"/>
      <c r="P62" s="70"/>
      <c r="Q62" s="70"/>
      <c r="R62" s="70"/>
      <c r="AE62" s="57"/>
      <c r="AS62" s="57"/>
      <c r="AT62" s="170">
        <f>SUM(AG60+AT60)</f>
        <v>374400</v>
      </c>
      <c r="AU62" s="170">
        <f t="shared" ref="AU62" si="159">SUM(AH60+AU60)</f>
        <v>3072000</v>
      </c>
      <c r="AV62" s="170">
        <f t="shared" ref="AV62" si="160">SUM(AI60+AV60)</f>
        <v>0</v>
      </c>
      <c r="AW62" s="170">
        <f t="shared" ref="AW62" si="161">SUM(AJ60+AW60)</f>
        <v>0</v>
      </c>
      <c r="AX62" s="170">
        <f t="shared" ref="AX62" si="162">SUM(AK60+AX60)</f>
        <v>0</v>
      </c>
      <c r="AY62" s="170">
        <f t="shared" ref="AY62" si="163">SUM(AL60+AY60)</f>
        <v>0</v>
      </c>
      <c r="AZ62" s="170">
        <f t="shared" ref="AZ62" si="164">SUM(AM60+AZ60)</f>
        <v>0</v>
      </c>
      <c r="BA62" s="170">
        <f t="shared" ref="BA62" si="165">SUM(AN60+BA60)</f>
        <v>0</v>
      </c>
      <c r="BB62" s="170">
        <f t="shared" ref="BB62" si="166">SUM(AO60+BB60)</f>
        <v>0</v>
      </c>
      <c r="BC62" s="170">
        <f t="shared" ref="BC62" si="167">SUM(AP60+BC60)</f>
        <v>0</v>
      </c>
      <c r="BD62" s="170">
        <f t="shared" ref="BD62" si="168">SUM(AQ60+BD60)</f>
        <v>0</v>
      </c>
      <c r="BE62" s="170">
        <f t="shared" ref="BE62" si="169">SUM(AR60+BE60)</f>
        <v>0</v>
      </c>
      <c r="BF62" s="170">
        <f>SUM(AT62:BE62)</f>
        <v>3446400</v>
      </c>
      <c r="BG62" s="57"/>
      <c r="BH62" s="76"/>
      <c r="BI62" s="77">
        <f>SUM(BI60-BI61)</f>
        <v>1500000</v>
      </c>
      <c r="BJ62" s="57" t="s">
        <v>77</v>
      </c>
      <c r="BK62" s="260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</row>
    <row r="63" spans="1:98" s="29" customFormat="1" ht="24" customHeight="1" x14ac:dyDescent="0.2">
      <c r="A63" s="1015" t="s">
        <v>43</v>
      </c>
      <c r="B63" s="1016"/>
      <c r="C63" s="171" t="s">
        <v>230</v>
      </c>
      <c r="D63" s="174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Q63" s="32"/>
      <c r="R63" s="32"/>
      <c r="S63" s="32"/>
      <c r="T63" s="174"/>
      <c r="U63" s="174"/>
      <c r="V63" s="174"/>
      <c r="W63" s="174"/>
      <c r="X63" s="174"/>
      <c r="Y63" s="174"/>
      <c r="Z63" s="174"/>
      <c r="AA63" s="174"/>
      <c r="AB63" s="174"/>
      <c r="AC63" s="174"/>
      <c r="AD63" s="174"/>
      <c r="AE63" s="175"/>
      <c r="AF63" s="32"/>
      <c r="AG63" s="174"/>
      <c r="AH63" s="174"/>
      <c r="AI63" s="174"/>
      <c r="AJ63" s="174"/>
      <c r="AK63" s="174"/>
      <c r="AL63" s="174"/>
      <c r="AM63" s="174"/>
      <c r="AN63" s="174"/>
      <c r="AO63" s="174"/>
      <c r="AP63" s="174"/>
      <c r="AQ63" s="174"/>
      <c r="AR63" s="174"/>
      <c r="AS63" s="176"/>
      <c r="AT63" s="174"/>
      <c r="AU63" s="174"/>
      <c r="AV63" s="174"/>
      <c r="AW63" s="174"/>
      <c r="AX63" s="174"/>
      <c r="AY63" s="174"/>
      <c r="AZ63" s="174"/>
      <c r="BA63" s="174"/>
      <c r="BB63" s="174"/>
      <c r="BC63" s="174"/>
      <c r="BD63" s="174"/>
      <c r="BE63" s="174"/>
      <c r="BF63" s="176"/>
      <c r="BG63" s="176"/>
      <c r="BH63" s="173"/>
      <c r="BI63" s="177"/>
      <c r="BJ63" s="32"/>
      <c r="BK63" s="255"/>
      <c r="BL63" s="174"/>
      <c r="BM63" s="174"/>
      <c r="BN63" s="174"/>
      <c r="BO63" s="174"/>
      <c r="BP63" s="175"/>
      <c r="BQ63" s="174"/>
      <c r="BR63" s="174"/>
      <c r="BS63" s="174"/>
      <c r="BT63" s="174"/>
      <c r="BU63" s="174"/>
      <c r="BV63" s="176"/>
      <c r="BW63" s="176"/>
      <c r="BX63" s="176"/>
      <c r="BY63" s="173"/>
      <c r="BZ63" s="177"/>
      <c r="CA63" s="176"/>
      <c r="CB63" s="176"/>
      <c r="CC63" s="33"/>
      <c r="CD63" s="33"/>
      <c r="CE63" s="33"/>
      <c r="CF63" s="33"/>
      <c r="CG63" s="33"/>
      <c r="CH63" s="178"/>
      <c r="CI63" s="33"/>
      <c r="CJ63" s="33"/>
      <c r="CK63" s="33"/>
      <c r="CL63" s="33"/>
      <c r="CM63" s="33"/>
      <c r="CN63" s="33"/>
      <c r="CO63" s="33"/>
      <c r="CP63" s="33"/>
      <c r="CQ63" s="33"/>
      <c r="CR63" s="33"/>
      <c r="CS63" s="33"/>
      <c r="CT63" s="33"/>
    </row>
    <row r="64" spans="1:98" s="29" customFormat="1" ht="24" customHeight="1" x14ac:dyDescent="0.2">
      <c r="A64" s="1017" t="s">
        <v>44</v>
      </c>
      <c r="B64" s="1018"/>
      <c r="C64" s="180" t="s">
        <v>151</v>
      </c>
      <c r="D64" s="377"/>
      <c r="E64" s="181"/>
      <c r="F64" s="181"/>
      <c r="G64" s="181"/>
      <c r="H64" s="181"/>
      <c r="I64" s="181"/>
      <c r="J64" s="181"/>
      <c r="K64" s="181"/>
      <c r="L64" s="181"/>
      <c r="M64" s="181"/>
      <c r="N64" s="181"/>
      <c r="O64" s="181"/>
      <c r="P64" s="181"/>
      <c r="Q64" s="181"/>
      <c r="R64" s="181"/>
      <c r="S64" s="181"/>
      <c r="T64" s="182"/>
      <c r="U64" s="182"/>
      <c r="V64" s="182"/>
      <c r="W64" s="182"/>
      <c r="X64" s="182"/>
      <c r="Y64" s="182"/>
      <c r="Z64" s="182"/>
      <c r="AA64" s="182"/>
      <c r="AB64" s="182"/>
      <c r="AC64" s="182"/>
      <c r="AD64" s="182"/>
      <c r="AE64" s="183"/>
      <c r="AF64" s="181"/>
      <c r="AG64" s="182"/>
      <c r="AH64" s="182"/>
      <c r="AI64" s="182"/>
      <c r="AJ64" s="182"/>
      <c r="AK64" s="182"/>
      <c r="AL64" s="182"/>
      <c r="AM64" s="182"/>
      <c r="AN64" s="182"/>
      <c r="AO64" s="182"/>
      <c r="AP64" s="182"/>
      <c r="AQ64" s="182"/>
      <c r="AR64" s="182"/>
      <c r="AS64" s="183"/>
      <c r="AT64" s="182"/>
      <c r="AU64" s="182"/>
      <c r="AV64" s="182"/>
      <c r="AW64" s="182"/>
      <c r="AX64" s="182"/>
      <c r="AY64" s="182"/>
      <c r="AZ64" s="182"/>
      <c r="BA64" s="182"/>
      <c r="BB64" s="182"/>
      <c r="BC64" s="182"/>
      <c r="BD64" s="182"/>
      <c r="BE64" s="182"/>
      <c r="BF64" s="183"/>
      <c r="BG64" s="183"/>
      <c r="BH64" s="179"/>
      <c r="BI64" s="184"/>
      <c r="BJ64" s="32"/>
      <c r="BK64" s="255"/>
      <c r="BL64" s="32"/>
      <c r="BM64" s="32"/>
      <c r="BN64" s="32"/>
      <c r="BO64" s="32"/>
      <c r="BP64" s="32"/>
      <c r="BQ64" s="32"/>
      <c r="BR64" s="32"/>
      <c r="BS64" s="32"/>
      <c r="BT64" s="32"/>
      <c r="BU64" s="32"/>
      <c r="BV64" s="32"/>
      <c r="BW64" s="32"/>
      <c r="BX64" s="32"/>
      <c r="BY64" s="32"/>
      <c r="BZ64" s="32"/>
      <c r="CA64" s="176"/>
      <c r="CB64" s="176"/>
      <c r="CC64" s="33">
        <v>1100000</v>
      </c>
      <c r="CD64" s="33"/>
      <c r="CE64" s="33"/>
      <c r="CF64" s="33"/>
      <c r="CG64" s="33"/>
      <c r="CH64" s="178"/>
      <c r="CI64" s="33"/>
      <c r="CJ64" s="33"/>
      <c r="CK64" s="33"/>
      <c r="CL64" s="33"/>
      <c r="CM64" s="33"/>
      <c r="CN64" s="33"/>
      <c r="CO64" s="33"/>
      <c r="CP64" s="33"/>
      <c r="CQ64" s="33"/>
      <c r="CR64" s="33"/>
      <c r="CS64" s="33"/>
      <c r="CT64" s="33"/>
    </row>
    <row r="65" spans="1:80" s="8" customFormat="1" ht="24" customHeight="1" x14ac:dyDescent="0.2">
      <c r="A65" s="1019" t="s">
        <v>45</v>
      </c>
      <c r="B65" s="1022" t="s">
        <v>46</v>
      </c>
      <c r="C65" s="1022" t="s">
        <v>62</v>
      </c>
      <c r="D65" s="1025" t="s">
        <v>47</v>
      </c>
      <c r="E65" s="1025"/>
      <c r="F65" s="1025"/>
      <c r="G65" s="1025"/>
      <c r="H65" s="1025"/>
      <c r="I65" s="1025"/>
      <c r="J65" s="1025"/>
      <c r="K65" s="1025"/>
      <c r="L65" s="1025"/>
      <c r="M65" s="1025"/>
      <c r="N65" s="1025"/>
      <c r="O65" s="1025"/>
      <c r="P65" s="1025"/>
      <c r="Q65" s="1025"/>
      <c r="R65" s="1022" t="s">
        <v>59</v>
      </c>
      <c r="S65" s="1036" t="s">
        <v>56</v>
      </c>
      <c r="T65" s="1037"/>
      <c r="U65" s="1037"/>
      <c r="V65" s="1037"/>
      <c r="W65" s="1037"/>
      <c r="X65" s="1037"/>
      <c r="Y65" s="1037"/>
      <c r="Z65" s="1037"/>
      <c r="AA65" s="1037"/>
      <c r="AB65" s="1037"/>
      <c r="AC65" s="1037"/>
      <c r="AD65" s="1037"/>
      <c r="AE65" s="1038"/>
      <c r="AF65" s="1039" t="s">
        <v>38</v>
      </c>
      <c r="AG65" s="1039"/>
      <c r="AH65" s="1039"/>
      <c r="AI65" s="1039"/>
      <c r="AJ65" s="1039"/>
      <c r="AK65" s="1039"/>
      <c r="AL65" s="1039"/>
      <c r="AM65" s="1039"/>
      <c r="AN65" s="1039"/>
      <c r="AO65" s="1039"/>
      <c r="AP65" s="1039"/>
      <c r="AQ65" s="1039"/>
      <c r="AR65" s="1039"/>
      <c r="AS65" s="1039"/>
      <c r="AT65" s="1040" t="s">
        <v>82</v>
      </c>
      <c r="AU65" s="1041"/>
      <c r="AV65" s="1041"/>
      <c r="AW65" s="1041"/>
      <c r="AX65" s="1041"/>
      <c r="AY65" s="1041"/>
      <c r="AZ65" s="1041"/>
      <c r="BA65" s="1041"/>
      <c r="BB65" s="1041"/>
      <c r="BC65" s="1041"/>
      <c r="BD65" s="1041"/>
      <c r="BE65" s="1041"/>
      <c r="BF65" s="1042"/>
      <c r="BG65" s="1022" t="s">
        <v>78</v>
      </c>
      <c r="BH65" s="1022" t="s">
        <v>561</v>
      </c>
      <c r="BI65" s="1026" t="s">
        <v>79</v>
      </c>
      <c r="BJ65" s="173"/>
      <c r="BK65" s="32"/>
      <c r="BL65" s="32"/>
      <c r="BM65" s="32"/>
      <c r="BN65" s="32"/>
      <c r="BO65" s="32"/>
      <c r="BP65" s="32"/>
      <c r="BQ65" s="32"/>
      <c r="BR65" s="32"/>
      <c r="BS65" s="32"/>
      <c r="BT65" s="32"/>
      <c r="BU65" s="32"/>
      <c r="BV65" s="32"/>
      <c r="BW65" s="32"/>
      <c r="BX65" s="32"/>
      <c r="BY65" s="32"/>
      <c r="BZ65" s="32"/>
      <c r="CA65" s="34"/>
      <c r="CB65" s="34"/>
    </row>
    <row r="66" spans="1:80" s="8" customFormat="1" ht="24" customHeight="1" x14ac:dyDescent="0.2">
      <c r="A66" s="1020"/>
      <c r="B66" s="1023"/>
      <c r="C66" s="1023"/>
      <c r="D66" s="1033" t="s">
        <v>57</v>
      </c>
      <c r="E66" s="1031" t="s">
        <v>58</v>
      </c>
      <c r="F66" s="1032"/>
      <c r="G66" s="1032"/>
      <c r="H66" s="1032"/>
      <c r="I66" s="1032"/>
      <c r="J66" s="1032"/>
      <c r="K66" s="1032"/>
      <c r="L66" s="1032"/>
      <c r="M66" s="1032"/>
      <c r="N66" s="1032"/>
      <c r="O66" s="1032"/>
      <c r="P66" s="1032"/>
      <c r="Q66" s="1032"/>
      <c r="R66" s="1023"/>
      <c r="S66" s="1033" t="s">
        <v>57</v>
      </c>
      <c r="T66" s="1031" t="s">
        <v>58</v>
      </c>
      <c r="U66" s="1032"/>
      <c r="V66" s="1032"/>
      <c r="W66" s="1032"/>
      <c r="X66" s="1032"/>
      <c r="Y66" s="1032"/>
      <c r="Z66" s="1032"/>
      <c r="AA66" s="1032"/>
      <c r="AB66" s="1032"/>
      <c r="AC66" s="1032"/>
      <c r="AD66" s="1032"/>
      <c r="AE66" s="1035"/>
      <c r="AF66" s="1033" t="s">
        <v>57</v>
      </c>
      <c r="AG66" s="1031" t="s">
        <v>58</v>
      </c>
      <c r="AH66" s="1032"/>
      <c r="AI66" s="1032"/>
      <c r="AJ66" s="1032"/>
      <c r="AK66" s="1032"/>
      <c r="AL66" s="1032"/>
      <c r="AM66" s="1032"/>
      <c r="AN66" s="1032"/>
      <c r="AO66" s="1032"/>
      <c r="AP66" s="1032"/>
      <c r="AQ66" s="1032"/>
      <c r="AR66" s="1032"/>
      <c r="AS66" s="1035"/>
      <c r="AT66" s="1043"/>
      <c r="AU66" s="1044"/>
      <c r="AV66" s="1044"/>
      <c r="AW66" s="1044"/>
      <c r="AX66" s="1044"/>
      <c r="AY66" s="1044"/>
      <c r="AZ66" s="1044"/>
      <c r="BA66" s="1044"/>
      <c r="BB66" s="1044"/>
      <c r="BC66" s="1044"/>
      <c r="BD66" s="1044"/>
      <c r="BE66" s="1044"/>
      <c r="BF66" s="1045"/>
      <c r="BG66" s="1023"/>
      <c r="BH66" s="1023"/>
      <c r="BI66" s="1027"/>
      <c r="BJ66" s="173"/>
      <c r="BK66" s="32"/>
      <c r="BL66" s="32"/>
      <c r="BM66" s="32"/>
      <c r="BN66" s="32"/>
      <c r="BO66" s="32"/>
      <c r="BP66" s="32"/>
      <c r="BQ66" s="32"/>
      <c r="BR66" s="32"/>
      <c r="BS66" s="32"/>
      <c r="BT66" s="32"/>
      <c r="BU66" s="32"/>
      <c r="BV66" s="32"/>
      <c r="BW66" s="32"/>
      <c r="BX66" s="32"/>
      <c r="BY66" s="32"/>
      <c r="BZ66" s="32"/>
      <c r="CA66" s="34"/>
      <c r="CB66" s="34"/>
    </row>
    <row r="67" spans="1:80" s="6" customFormat="1" ht="24" customHeight="1" x14ac:dyDescent="0.2">
      <c r="A67" s="1021"/>
      <c r="B67" s="1024"/>
      <c r="C67" s="1024"/>
      <c r="D67" s="1093"/>
      <c r="E67" s="35">
        <v>1</v>
      </c>
      <c r="F67" s="35">
        <v>2</v>
      </c>
      <c r="G67" s="35">
        <v>3</v>
      </c>
      <c r="H67" s="35">
        <v>4</v>
      </c>
      <c r="I67" s="35">
        <v>5</v>
      </c>
      <c r="J67" s="35">
        <v>6</v>
      </c>
      <c r="K67" s="35">
        <v>7</v>
      </c>
      <c r="L67" s="35">
        <v>8</v>
      </c>
      <c r="M67" s="35">
        <v>9</v>
      </c>
      <c r="N67" s="35">
        <v>10</v>
      </c>
      <c r="O67" s="35">
        <v>11</v>
      </c>
      <c r="P67" s="35">
        <v>12</v>
      </c>
      <c r="Q67" s="35" t="s">
        <v>61</v>
      </c>
      <c r="R67" s="1024"/>
      <c r="S67" s="1034"/>
      <c r="T67" s="35">
        <v>1</v>
      </c>
      <c r="U67" s="35">
        <v>2</v>
      </c>
      <c r="V67" s="35">
        <v>3</v>
      </c>
      <c r="W67" s="35">
        <v>4</v>
      </c>
      <c r="X67" s="35">
        <v>5</v>
      </c>
      <c r="Y67" s="35">
        <v>6</v>
      </c>
      <c r="Z67" s="35">
        <v>7</v>
      </c>
      <c r="AA67" s="35">
        <v>8</v>
      </c>
      <c r="AB67" s="35">
        <v>9</v>
      </c>
      <c r="AC67" s="35">
        <v>10</v>
      </c>
      <c r="AD67" s="35">
        <v>11</v>
      </c>
      <c r="AE67" s="35">
        <v>12</v>
      </c>
      <c r="AF67" s="1034"/>
      <c r="AG67" s="35">
        <v>1</v>
      </c>
      <c r="AH67" s="35">
        <v>2</v>
      </c>
      <c r="AI67" s="35">
        <v>3</v>
      </c>
      <c r="AJ67" s="35">
        <v>4</v>
      </c>
      <c r="AK67" s="35">
        <v>5</v>
      </c>
      <c r="AL67" s="35">
        <v>6</v>
      </c>
      <c r="AM67" s="35">
        <v>7</v>
      </c>
      <c r="AN67" s="35">
        <v>8</v>
      </c>
      <c r="AO67" s="35">
        <v>9</v>
      </c>
      <c r="AP67" s="35">
        <v>10</v>
      </c>
      <c r="AQ67" s="35">
        <v>11</v>
      </c>
      <c r="AR67" s="35">
        <v>12</v>
      </c>
      <c r="AS67" s="35" t="s">
        <v>51</v>
      </c>
      <c r="AT67" s="266">
        <v>1</v>
      </c>
      <c r="AU67" s="266">
        <v>2</v>
      </c>
      <c r="AV67" s="266">
        <v>3</v>
      </c>
      <c r="AW67" s="266">
        <v>4</v>
      </c>
      <c r="AX67" s="266">
        <v>5</v>
      </c>
      <c r="AY67" s="266">
        <v>6</v>
      </c>
      <c r="AZ67" s="266">
        <v>7</v>
      </c>
      <c r="BA67" s="266">
        <v>8</v>
      </c>
      <c r="BB67" s="266">
        <v>9</v>
      </c>
      <c r="BC67" s="266">
        <v>10</v>
      </c>
      <c r="BD67" s="266">
        <v>11</v>
      </c>
      <c r="BE67" s="266">
        <v>12</v>
      </c>
      <c r="BF67" s="35" t="s">
        <v>51</v>
      </c>
      <c r="BG67" s="1024"/>
      <c r="BH67" s="1024"/>
      <c r="BI67" s="1028"/>
      <c r="BJ67" s="7"/>
      <c r="BK67" s="36"/>
      <c r="BL67" s="36"/>
      <c r="BM67" s="36"/>
      <c r="BN67" s="36"/>
      <c r="BO67" s="36"/>
      <c r="BP67" s="36"/>
      <c r="BQ67" s="36"/>
      <c r="BR67" s="36"/>
      <c r="BS67" s="36"/>
      <c r="BT67" s="36"/>
      <c r="BU67" s="36"/>
      <c r="BV67" s="36"/>
      <c r="BW67" s="36"/>
      <c r="BX67" s="36"/>
      <c r="BY67" s="36"/>
      <c r="BZ67" s="36"/>
      <c r="CA67" s="36"/>
      <c r="CB67" s="36"/>
    </row>
    <row r="68" spans="1:80" s="118" customFormat="1" ht="24" customHeight="1" x14ac:dyDescent="0.2">
      <c r="A68" s="111"/>
      <c r="B68" s="296" t="s">
        <v>231</v>
      </c>
      <c r="C68" s="112" t="s">
        <v>236</v>
      </c>
      <c r="D68" s="209">
        <v>420</v>
      </c>
      <c r="E68" s="796">
        <v>70</v>
      </c>
      <c r="F68" s="796">
        <v>35</v>
      </c>
      <c r="G68" s="797">
        <v>35</v>
      </c>
      <c r="H68" s="797"/>
      <c r="I68" s="797">
        <v>35</v>
      </c>
      <c r="J68" s="797">
        <v>35</v>
      </c>
      <c r="K68" s="114">
        <v>35</v>
      </c>
      <c r="L68" s="114">
        <v>35</v>
      </c>
      <c r="M68" s="114">
        <v>35</v>
      </c>
      <c r="N68" s="114">
        <v>35</v>
      </c>
      <c r="O68" s="114">
        <v>35</v>
      </c>
      <c r="P68" s="817">
        <v>35</v>
      </c>
      <c r="Q68" s="115">
        <f>SUM(E68:P68)</f>
        <v>420</v>
      </c>
      <c r="R68" s="280" t="s">
        <v>195</v>
      </c>
      <c r="S68" s="233">
        <v>150000</v>
      </c>
      <c r="T68" s="233">
        <v>150000</v>
      </c>
      <c r="U68" s="233">
        <v>150000</v>
      </c>
      <c r="V68" s="123">
        <v>150000</v>
      </c>
      <c r="W68" s="123"/>
      <c r="X68" s="123">
        <v>150000</v>
      </c>
      <c r="Y68" s="123">
        <v>150000</v>
      </c>
      <c r="Z68" s="123">
        <v>150000</v>
      </c>
      <c r="AA68" s="123">
        <v>150000</v>
      </c>
      <c r="AB68" s="123">
        <v>150000</v>
      </c>
      <c r="AC68" s="123">
        <v>150000</v>
      </c>
      <c r="AD68" s="123">
        <v>150000</v>
      </c>
      <c r="AE68" s="123">
        <v>150000</v>
      </c>
      <c r="AF68" s="94">
        <f t="shared" ref="AF68:AF71" si="170">SUM(Q68*S68)</f>
        <v>63000000</v>
      </c>
      <c r="AG68" s="95">
        <f t="shared" ref="AG68:AI71" si="171">T68*E68</f>
        <v>10500000</v>
      </c>
      <c r="AH68" s="95">
        <f t="shared" si="171"/>
        <v>5250000</v>
      </c>
      <c r="AI68" s="95">
        <f t="shared" si="171"/>
        <v>5250000</v>
      </c>
      <c r="AJ68" s="95">
        <f t="shared" ref="AJ68:AR71" si="172">W68*H68</f>
        <v>0</v>
      </c>
      <c r="AK68" s="95">
        <f t="shared" si="172"/>
        <v>5250000</v>
      </c>
      <c r="AL68" s="95">
        <f t="shared" si="172"/>
        <v>5250000</v>
      </c>
      <c r="AM68" s="95">
        <f t="shared" si="172"/>
        <v>5250000</v>
      </c>
      <c r="AN68" s="95">
        <f t="shared" si="172"/>
        <v>5250000</v>
      </c>
      <c r="AO68" s="95">
        <f t="shared" si="172"/>
        <v>5250000</v>
      </c>
      <c r="AP68" s="95">
        <f t="shared" si="172"/>
        <v>5250000</v>
      </c>
      <c r="AQ68" s="95">
        <f t="shared" si="172"/>
        <v>5250000</v>
      </c>
      <c r="AR68" s="95">
        <f t="shared" si="172"/>
        <v>5250000</v>
      </c>
      <c r="AS68" s="96">
        <f t="shared" ref="AS68:AS71" si="173">SUM(AG68:AR68)</f>
        <v>63000000</v>
      </c>
      <c r="AT68" s="95"/>
      <c r="AU68" s="95"/>
      <c r="AV68" s="95"/>
      <c r="AW68" s="95"/>
      <c r="AX68" s="95"/>
      <c r="AY68" s="95"/>
      <c r="AZ68" s="95"/>
      <c r="BA68" s="95"/>
      <c r="BB68" s="95"/>
      <c r="BC68" s="95"/>
      <c r="BD68" s="95"/>
      <c r="BE68" s="95"/>
      <c r="BF68" s="97">
        <f>SUM(AT68:BE68)</f>
        <v>0</v>
      </c>
      <c r="BG68" s="128">
        <f>AF68-AS68-BF68</f>
        <v>0</v>
      </c>
      <c r="BH68" s="129">
        <f>S68*D68</f>
        <v>63000000</v>
      </c>
      <c r="BI68" s="130">
        <f>BH68-AS68-BF68</f>
        <v>0</v>
      </c>
      <c r="BJ68" s="248">
        <f>SUM(Q68/D68)</f>
        <v>1</v>
      </c>
      <c r="BK68" s="257">
        <v>1</v>
      </c>
      <c r="BL68" s="117"/>
      <c r="BM68" s="117"/>
      <c r="BN68" s="117"/>
      <c r="BO68" s="117"/>
      <c r="BP68" s="117"/>
      <c r="BQ68" s="117"/>
      <c r="BR68" s="117"/>
      <c r="BS68" s="117"/>
      <c r="BT68" s="117"/>
      <c r="BU68" s="117"/>
      <c r="BV68" s="117"/>
      <c r="BW68" s="117"/>
      <c r="BX68" s="117"/>
      <c r="BY68" s="117"/>
      <c r="BZ68" s="117"/>
      <c r="CA68" s="117"/>
      <c r="CB68" s="117"/>
    </row>
    <row r="69" spans="1:80" s="118" customFormat="1" ht="24" customHeight="1" x14ac:dyDescent="0.2">
      <c r="A69" s="111"/>
      <c r="B69" s="296" t="s">
        <v>232</v>
      </c>
      <c r="C69" s="112" t="s">
        <v>236</v>
      </c>
      <c r="D69" s="209">
        <v>132</v>
      </c>
      <c r="E69" s="796">
        <v>22</v>
      </c>
      <c r="F69" s="796">
        <v>11</v>
      </c>
      <c r="G69" s="797">
        <v>11</v>
      </c>
      <c r="H69" s="797"/>
      <c r="I69" s="797">
        <v>11</v>
      </c>
      <c r="J69" s="797">
        <v>11</v>
      </c>
      <c r="K69" s="114">
        <v>11</v>
      </c>
      <c r="L69" s="114">
        <v>11</v>
      </c>
      <c r="M69" s="114">
        <v>11</v>
      </c>
      <c r="N69" s="114">
        <v>11</v>
      </c>
      <c r="O69" s="114">
        <v>11</v>
      </c>
      <c r="P69" s="817">
        <v>11</v>
      </c>
      <c r="Q69" s="115">
        <f>SUM(E69:P69)</f>
        <v>132</v>
      </c>
      <c r="R69" s="280" t="s">
        <v>195</v>
      </c>
      <c r="S69" s="233">
        <v>150000</v>
      </c>
      <c r="T69" s="233">
        <v>150000</v>
      </c>
      <c r="U69" s="233">
        <v>150000</v>
      </c>
      <c r="V69" s="123">
        <v>150000</v>
      </c>
      <c r="W69" s="123"/>
      <c r="X69" s="123">
        <v>150000</v>
      </c>
      <c r="Y69" s="123">
        <v>150000</v>
      </c>
      <c r="Z69" s="123">
        <v>150000</v>
      </c>
      <c r="AA69" s="123">
        <v>150000</v>
      </c>
      <c r="AB69" s="123">
        <v>150000</v>
      </c>
      <c r="AC69" s="123">
        <v>150000</v>
      </c>
      <c r="AD69" s="123">
        <v>150000</v>
      </c>
      <c r="AE69" s="123">
        <v>150000</v>
      </c>
      <c r="AF69" s="94">
        <f t="shared" si="170"/>
        <v>19800000</v>
      </c>
      <c r="AG69" s="95">
        <f t="shared" si="171"/>
        <v>3300000</v>
      </c>
      <c r="AH69" s="95">
        <f t="shared" si="171"/>
        <v>1650000</v>
      </c>
      <c r="AI69" s="95">
        <f t="shared" si="171"/>
        <v>1650000</v>
      </c>
      <c r="AJ69" s="95">
        <f t="shared" si="172"/>
        <v>0</v>
      </c>
      <c r="AK69" s="95">
        <f t="shared" si="172"/>
        <v>1650000</v>
      </c>
      <c r="AL69" s="95">
        <f t="shared" si="172"/>
        <v>1650000</v>
      </c>
      <c r="AM69" s="95">
        <f t="shared" si="172"/>
        <v>1650000</v>
      </c>
      <c r="AN69" s="95">
        <f t="shared" si="172"/>
        <v>1650000</v>
      </c>
      <c r="AO69" s="95">
        <f t="shared" si="172"/>
        <v>1650000</v>
      </c>
      <c r="AP69" s="95">
        <f t="shared" si="172"/>
        <v>1650000</v>
      </c>
      <c r="AQ69" s="95">
        <f t="shared" si="172"/>
        <v>1650000</v>
      </c>
      <c r="AR69" s="95">
        <f t="shared" si="172"/>
        <v>1650000</v>
      </c>
      <c r="AS69" s="96">
        <f t="shared" si="173"/>
        <v>19800000</v>
      </c>
      <c r="AT69" s="95"/>
      <c r="AU69" s="95"/>
      <c r="AV69" s="95"/>
      <c r="AW69" s="95"/>
      <c r="AX69" s="95"/>
      <c r="AY69" s="95"/>
      <c r="AZ69" s="95"/>
      <c r="BA69" s="95"/>
      <c r="BB69" s="95"/>
      <c r="BC69" s="95"/>
      <c r="BD69" s="95"/>
      <c r="BE69" s="95"/>
      <c r="BF69" s="97">
        <f>SUM(AT69:BE69)</f>
        <v>0</v>
      </c>
      <c r="BG69" s="128">
        <f>AF69-AS69-BF69</f>
        <v>0</v>
      </c>
      <c r="BH69" s="129">
        <f>S69*D69</f>
        <v>19800000</v>
      </c>
      <c r="BI69" s="130">
        <f>BH69-AS69-BF69</f>
        <v>0</v>
      </c>
      <c r="BJ69" s="248">
        <f>SUM(Q69/D69)</f>
        <v>1</v>
      </c>
      <c r="BK69" s="257">
        <v>2</v>
      </c>
      <c r="BL69" s="117"/>
      <c r="BM69" s="117"/>
      <c r="BN69" s="117"/>
      <c r="BO69" s="117"/>
      <c r="BP69" s="117"/>
      <c r="BQ69" s="117"/>
      <c r="BR69" s="117"/>
      <c r="BS69" s="117"/>
      <c r="BT69" s="117"/>
      <c r="BU69" s="117"/>
      <c r="BV69" s="117"/>
      <c r="BW69" s="117"/>
      <c r="BX69" s="117"/>
      <c r="BY69" s="117"/>
      <c r="BZ69" s="117"/>
      <c r="CA69" s="117"/>
      <c r="CB69" s="117"/>
    </row>
    <row r="70" spans="1:80" s="118" customFormat="1" ht="24" customHeight="1" x14ac:dyDescent="0.2">
      <c r="A70" s="111"/>
      <c r="B70" s="296" t="s">
        <v>233</v>
      </c>
      <c r="C70" s="112" t="s">
        <v>236</v>
      </c>
      <c r="D70" s="419">
        <v>60</v>
      </c>
      <c r="E70" s="796">
        <v>10</v>
      </c>
      <c r="F70" s="796">
        <v>5</v>
      </c>
      <c r="G70" s="797">
        <v>5</v>
      </c>
      <c r="H70" s="797"/>
      <c r="I70" s="797">
        <v>5</v>
      </c>
      <c r="J70" s="797">
        <v>5</v>
      </c>
      <c r="K70" s="114">
        <v>5</v>
      </c>
      <c r="L70" s="114">
        <v>5</v>
      </c>
      <c r="M70" s="114">
        <v>5</v>
      </c>
      <c r="N70" s="114">
        <v>5</v>
      </c>
      <c r="O70" s="114">
        <v>5</v>
      </c>
      <c r="P70" s="817">
        <v>5</v>
      </c>
      <c r="Q70" s="115">
        <f>SUM(E70:P70)</f>
        <v>60</v>
      </c>
      <c r="R70" s="280" t="s">
        <v>195</v>
      </c>
      <c r="S70" s="233">
        <v>450000</v>
      </c>
      <c r="T70" s="233">
        <v>450000</v>
      </c>
      <c r="U70" s="233">
        <v>450000</v>
      </c>
      <c r="V70" s="233">
        <v>450000</v>
      </c>
      <c r="W70" s="233"/>
      <c r="X70" s="233">
        <v>450000</v>
      </c>
      <c r="Y70" s="233">
        <v>450000</v>
      </c>
      <c r="Z70" s="233">
        <v>450000</v>
      </c>
      <c r="AA70" s="233">
        <v>450000</v>
      </c>
      <c r="AB70" s="233">
        <v>450000</v>
      </c>
      <c r="AC70" s="233">
        <v>450000</v>
      </c>
      <c r="AD70" s="233">
        <v>450000</v>
      </c>
      <c r="AE70" s="233">
        <v>450000</v>
      </c>
      <c r="AF70" s="94">
        <f t="shared" si="170"/>
        <v>27000000</v>
      </c>
      <c r="AG70" s="95">
        <f t="shared" si="171"/>
        <v>4500000</v>
      </c>
      <c r="AH70" s="95">
        <f t="shared" si="171"/>
        <v>2250000</v>
      </c>
      <c r="AI70" s="95">
        <f t="shared" si="171"/>
        <v>2250000</v>
      </c>
      <c r="AJ70" s="95">
        <f t="shared" si="172"/>
        <v>0</v>
      </c>
      <c r="AK70" s="95">
        <f t="shared" si="172"/>
        <v>2250000</v>
      </c>
      <c r="AL70" s="95">
        <f t="shared" si="172"/>
        <v>2250000</v>
      </c>
      <c r="AM70" s="95">
        <f t="shared" si="172"/>
        <v>2250000</v>
      </c>
      <c r="AN70" s="95">
        <f t="shared" si="172"/>
        <v>2250000</v>
      </c>
      <c r="AO70" s="95">
        <f t="shared" si="172"/>
        <v>2250000</v>
      </c>
      <c r="AP70" s="95">
        <f t="shared" si="172"/>
        <v>2250000</v>
      </c>
      <c r="AQ70" s="95">
        <f t="shared" si="172"/>
        <v>2250000</v>
      </c>
      <c r="AR70" s="95">
        <f t="shared" si="172"/>
        <v>2250000</v>
      </c>
      <c r="AS70" s="96">
        <f t="shared" si="173"/>
        <v>27000000</v>
      </c>
      <c r="AT70" s="95"/>
      <c r="AU70" s="95"/>
      <c r="AV70" s="95"/>
      <c r="AW70" s="95"/>
      <c r="AX70" s="95"/>
      <c r="AY70" s="95"/>
      <c r="AZ70" s="95"/>
      <c r="BA70" s="95"/>
      <c r="BB70" s="95"/>
      <c r="BC70" s="95"/>
      <c r="BD70" s="95"/>
      <c r="BE70" s="95"/>
      <c r="BF70" s="97">
        <f>SUM(AT70:BE70)</f>
        <v>0</v>
      </c>
      <c r="BG70" s="128">
        <f>AF70-AS70-BF70</f>
        <v>0</v>
      </c>
      <c r="BH70" s="129">
        <f>S70*D70</f>
        <v>27000000</v>
      </c>
      <c r="BI70" s="130">
        <f>BH70-AS70-BF70</f>
        <v>0</v>
      </c>
      <c r="BJ70" s="248">
        <f>SUM(Q70/D70)</f>
        <v>1</v>
      </c>
      <c r="BK70" s="257">
        <v>3</v>
      </c>
      <c r="BL70" s="117"/>
      <c r="BM70" s="117"/>
      <c r="BN70" s="117"/>
      <c r="BO70" s="117"/>
      <c r="BP70" s="117"/>
      <c r="BQ70" s="117"/>
      <c r="BR70" s="117"/>
      <c r="BS70" s="117"/>
      <c r="BT70" s="117"/>
      <c r="BU70" s="117"/>
      <c r="BV70" s="117"/>
      <c r="BW70" s="117"/>
      <c r="BX70" s="117"/>
      <c r="BY70" s="117"/>
      <c r="BZ70" s="117"/>
      <c r="CA70" s="117"/>
      <c r="CB70" s="117"/>
    </row>
    <row r="71" spans="1:80" s="118" customFormat="1" ht="24" customHeight="1" x14ac:dyDescent="0.2">
      <c r="A71" s="111"/>
      <c r="B71" s="296" t="s">
        <v>234</v>
      </c>
      <c r="C71" s="112" t="s">
        <v>236</v>
      </c>
      <c r="D71" s="209">
        <v>360</v>
      </c>
      <c r="E71" s="796">
        <v>38</v>
      </c>
      <c r="F71" s="796">
        <v>24</v>
      </c>
      <c r="G71" s="797"/>
      <c r="H71" s="797">
        <v>24</v>
      </c>
      <c r="I71" s="797">
        <v>17</v>
      </c>
      <c r="J71" s="797">
        <v>20</v>
      </c>
      <c r="K71" s="114">
        <v>21</v>
      </c>
      <c r="L71" s="114">
        <v>26</v>
      </c>
      <c r="M71" s="114">
        <v>26</v>
      </c>
      <c r="N71" s="114">
        <v>24</v>
      </c>
      <c r="O71" s="114">
        <v>21</v>
      </c>
      <c r="P71" s="817">
        <v>21</v>
      </c>
      <c r="Q71" s="115">
        <f>SUM(E71:P71)</f>
        <v>262</v>
      </c>
      <c r="R71" s="294" t="s">
        <v>3</v>
      </c>
      <c r="S71" s="586">
        <v>100000</v>
      </c>
      <c r="T71" s="586">
        <v>85000</v>
      </c>
      <c r="U71" s="123">
        <v>85000</v>
      </c>
      <c r="V71" s="123"/>
      <c r="W71" s="123">
        <v>85000</v>
      </c>
      <c r="X71" s="123">
        <v>85000</v>
      </c>
      <c r="Y71" s="123">
        <v>85000</v>
      </c>
      <c r="Z71" s="702">
        <v>85000</v>
      </c>
      <c r="AA71" s="123">
        <v>85000</v>
      </c>
      <c r="AB71" s="123">
        <v>85000</v>
      </c>
      <c r="AC71" s="123">
        <v>85000</v>
      </c>
      <c r="AD71" s="123">
        <v>85000</v>
      </c>
      <c r="AE71" s="123">
        <v>85000</v>
      </c>
      <c r="AF71" s="94">
        <f t="shared" si="170"/>
        <v>26200000</v>
      </c>
      <c r="AG71" s="95">
        <f t="shared" si="171"/>
        <v>3230000</v>
      </c>
      <c r="AH71" s="95">
        <f t="shared" si="171"/>
        <v>2040000</v>
      </c>
      <c r="AI71" s="95">
        <f t="shared" si="171"/>
        <v>0</v>
      </c>
      <c r="AJ71" s="95">
        <f t="shared" si="172"/>
        <v>2040000</v>
      </c>
      <c r="AK71" s="95">
        <f t="shared" si="172"/>
        <v>1445000</v>
      </c>
      <c r="AL71" s="95">
        <f t="shared" si="172"/>
        <v>1700000</v>
      </c>
      <c r="AM71" s="95">
        <f t="shared" si="172"/>
        <v>1785000</v>
      </c>
      <c r="AN71" s="95">
        <v>2125000</v>
      </c>
      <c r="AO71" s="95">
        <f t="shared" si="172"/>
        <v>2210000</v>
      </c>
      <c r="AP71" s="95">
        <f t="shared" si="172"/>
        <v>2040000</v>
      </c>
      <c r="AQ71" s="95">
        <f t="shared" si="172"/>
        <v>1785000</v>
      </c>
      <c r="AR71" s="95">
        <f t="shared" si="172"/>
        <v>1785000</v>
      </c>
      <c r="AS71" s="96">
        <f t="shared" si="173"/>
        <v>22185000</v>
      </c>
      <c r="AT71" s="95">
        <f>SUM(AG71*14%)</f>
        <v>452200.00000000006</v>
      </c>
      <c r="AU71" s="95">
        <f>SUM(AH71*14%)</f>
        <v>285600</v>
      </c>
      <c r="AV71" s="95">
        <f>SUM(AI71*14%)</f>
        <v>0</v>
      </c>
      <c r="AW71" s="95">
        <f t="shared" ref="AW71" si="174">SUM(AJ71*14%)</f>
        <v>285600</v>
      </c>
      <c r="AX71" s="95">
        <f>SUM(AK71*3%)</f>
        <v>43350</v>
      </c>
      <c r="AY71" s="95">
        <f>SUM(AL71*3%)</f>
        <v>51000</v>
      </c>
      <c r="AZ71" s="95">
        <f>SUM(AM71*3%)</f>
        <v>53550</v>
      </c>
      <c r="BA71" s="95">
        <v>106250</v>
      </c>
      <c r="BB71" s="95">
        <f>SUM(AO71*14%)</f>
        <v>309400.00000000006</v>
      </c>
      <c r="BC71" s="95">
        <f t="shared" ref="BC71" si="175">SUM(AP71*14%)</f>
        <v>285600</v>
      </c>
      <c r="BD71" s="95">
        <f>SUM(AQ71*3%)</f>
        <v>53550</v>
      </c>
      <c r="BE71" s="95">
        <f>SUM(AR71*3%)</f>
        <v>53550</v>
      </c>
      <c r="BF71" s="97">
        <f>SUM(AT71:BE71)</f>
        <v>1979650</v>
      </c>
      <c r="BG71" s="128">
        <f>AF71-AS71-BF71</f>
        <v>2035350</v>
      </c>
      <c r="BH71" s="129">
        <f>S71*D71</f>
        <v>36000000</v>
      </c>
      <c r="BI71" s="130">
        <f>BH71-AS71-BF71</f>
        <v>11835350</v>
      </c>
      <c r="BJ71" s="248">
        <f>SUM(Q71/D71)</f>
        <v>0.72777777777777775</v>
      </c>
      <c r="BK71" s="257">
        <v>4</v>
      </c>
      <c r="BL71" s="117"/>
      <c r="BM71" s="117"/>
      <c r="BN71" s="117"/>
      <c r="BO71" s="117"/>
      <c r="BP71" s="117"/>
      <c r="BQ71" s="117"/>
      <c r="BR71" s="117"/>
      <c r="BS71" s="117"/>
      <c r="BT71" s="117"/>
      <c r="BU71" s="117"/>
      <c r="BV71" s="117"/>
      <c r="BW71" s="117"/>
      <c r="BX71" s="117"/>
      <c r="BY71" s="117"/>
      <c r="BZ71" s="117"/>
      <c r="CA71" s="117"/>
      <c r="CB71" s="117"/>
    </row>
    <row r="72" spans="1:80" s="118" customFormat="1" ht="24" customHeight="1" x14ac:dyDescent="0.2">
      <c r="A72" s="111"/>
      <c r="B72" s="298" t="s">
        <v>235</v>
      </c>
      <c r="C72" s="112"/>
      <c r="D72" s="419"/>
      <c r="E72" s="113"/>
      <c r="F72" s="114"/>
      <c r="G72" s="114"/>
      <c r="H72" s="114"/>
      <c r="I72" s="114"/>
      <c r="J72" s="114"/>
      <c r="K72" s="114"/>
      <c r="L72" s="114"/>
      <c r="M72" s="114"/>
      <c r="N72" s="114"/>
      <c r="O72" s="114"/>
      <c r="P72" s="114"/>
      <c r="Q72" s="115"/>
      <c r="R72" s="280"/>
      <c r="S72" s="233"/>
      <c r="T72" s="281"/>
      <c r="U72" s="123"/>
      <c r="V72" s="123"/>
      <c r="W72" s="123"/>
      <c r="X72" s="123"/>
      <c r="Y72" s="123"/>
      <c r="Z72" s="123"/>
      <c r="AA72" s="123"/>
      <c r="AB72" s="123"/>
      <c r="AC72" s="123"/>
      <c r="AD72" s="123"/>
      <c r="AE72" s="123"/>
      <c r="AF72" s="124"/>
      <c r="AG72" s="125"/>
      <c r="AH72" s="125"/>
      <c r="AI72" s="125"/>
      <c r="AJ72" s="125"/>
      <c r="AK72" s="125"/>
      <c r="AL72" s="125"/>
      <c r="AM72" s="125"/>
      <c r="AN72" s="125"/>
      <c r="AO72" s="125"/>
      <c r="AP72" s="125"/>
      <c r="AQ72" s="125"/>
      <c r="AR72" s="125"/>
      <c r="AS72" s="126"/>
      <c r="AT72" s="125"/>
      <c r="AU72" s="125"/>
      <c r="AV72" s="125"/>
      <c r="AW72" s="125"/>
      <c r="AX72" s="125"/>
      <c r="AY72" s="125"/>
      <c r="AZ72" s="125"/>
      <c r="BA72" s="125"/>
      <c r="BB72" s="125"/>
      <c r="BC72" s="125"/>
      <c r="BD72" s="125"/>
      <c r="BE72" s="125"/>
      <c r="BF72" s="127"/>
      <c r="BG72" s="128"/>
      <c r="BH72" s="129"/>
      <c r="BI72" s="130"/>
      <c r="BJ72" s="248"/>
      <c r="BK72" s="257"/>
      <c r="BL72" s="121"/>
      <c r="BM72" s="120"/>
      <c r="BN72" s="120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</row>
    <row r="73" spans="1:80" s="118" customFormat="1" ht="24" customHeight="1" x14ac:dyDescent="0.2">
      <c r="A73" s="111"/>
      <c r="B73" s="212" t="s">
        <v>595</v>
      </c>
      <c r="C73" s="112" t="s">
        <v>236</v>
      </c>
      <c r="D73" s="209">
        <v>300</v>
      </c>
      <c r="E73" s="299"/>
      <c r="F73" s="114"/>
      <c r="G73" s="114"/>
      <c r="H73" s="114"/>
      <c r="I73" s="114"/>
      <c r="J73" s="114"/>
      <c r="K73" s="114"/>
      <c r="L73" s="114"/>
      <c r="M73" s="114"/>
      <c r="N73" s="114"/>
      <c r="O73" s="114"/>
      <c r="P73" s="114"/>
      <c r="Q73" s="115">
        <f t="shared" ref="Q73:Q79" si="176">SUM(E73:P73)</f>
        <v>0</v>
      </c>
      <c r="R73" s="300" t="s">
        <v>71</v>
      </c>
      <c r="S73" s="233">
        <v>24200</v>
      </c>
      <c r="T73" s="281"/>
      <c r="U73" s="123"/>
      <c r="V73" s="123"/>
      <c r="W73" s="123"/>
      <c r="X73" s="123"/>
      <c r="Y73" s="123"/>
      <c r="Z73" s="123"/>
      <c r="AA73" s="123"/>
      <c r="AB73" s="123"/>
      <c r="AC73" s="123"/>
      <c r="AD73" s="123"/>
      <c r="AE73" s="123"/>
      <c r="AF73" s="94">
        <f t="shared" ref="AF73:AF79" si="177">SUM(Q73*S73)</f>
        <v>0</v>
      </c>
      <c r="AG73" s="95">
        <f t="shared" ref="AG73:AG85" si="178">T73*E73</f>
        <v>0</v>
      </c>
      <c r="AH73" s="95">
        <f t="shared" ref="AH73:AH85" si="179">U73*F73</f>
        <v>0</v>
      </c>
      <c r="AI73" s="95">
        <f t="shared" ref="AI73:AI85" si="180">V73*G73</f>
        <v>0</v>
      </c>
      <c r="AJ73" s="95">
        <f t="shared" ref="AJ73:AR85" si="181">W73*H73</f>
        <v>0</v>
      </c>
      <c r="AK73" s="95">
        <f t="shared" si="181"/>
        <v>0</v>
      </c>
      <c r="AL73" s="95">
        <f t="shared" si="181"/>
        <v>0</v>
      </c>
      <c r="AM73" s="95">
        <f t="shared" si="181"/>
        <v>0</v>
      </c>
      <c r="AN73" s="95">
        <f t="shared" si="181"/>
        <v>0</v>
      </c>
      <c r="AO73" s="95">
        <f t="shared" si="181"/>
        <v>0</v>
      </c>
      <c r="AP73" s="95">
        <f t="shared" si="181"/>
        <v>0</v>
      </c>
      <c r="AQ73" s="95">
        <f t="shared" si="181"/>
        <v>0</v>
      </c>
      <c r="AR73" s="95">
        <f t="shared" si="181"/>
        <v>0</v>
      </c>
      <c r="AS73" s="96">
        <f t="shared" ref="AS73:AS79" si="182">SUM(AG73:AR73)</f>
        <v>0</v>
      </c>
      <c r="AT73" s="95">
        <f t="shared" ref="AT73:AT79" si="183">SUM(AG73*14%)</f>
        <v>0</v>
      </c>
      <c r="AU73" s="95">
        <f t="shared" ref="AU73:AU79" si="184">SUM(AH73*14%)</f>
        <v>0</v>
      </c>
      <c r="AV73" s="95">
        <f t="shared" ref="AV73:AV79" si="185">SUM(AI73*14%)</f>
        <v>0</v>
      </c>
      <c r="AW73" s="95">
        <f t="shared" ref="AW73:AW79" si="186">SUM(AJ73*14%)</f>
        <v>0</v>
      </c>
      <c r="AX73" s="95">
        <f t="shared" ref="AX73:AX79" si="187">SUM(AK73*14%)</f>
        <v>0</v>
      </c>
      <c r="AY73" s="95">
        <f t="shared" ref="AY73:AY79" si="188">SUM(AL73*14%)</f>
        <v>0</v>
      </c>
      <c r="AZ73" s="95">
        <f t="shared" ref="AZ73:AZ79" si="189">SUM(AM73*14%)</f>
        <v>0</v>
      </c>
      <c r="BA73" s="95">
        <f t="shared" ref="BA73:BA79" si="190">SUM(AN73*14%)</f>
        <v>0</v>
      </c>
      <c r="BB73" s="95">
        <f t="shared" ref="BB73:BB79" si="191">SUM(AO73*14%)</f>
        <v>0</v>
      </c>
      <c r="BC73" s="95">
        <f t="shared" ref="BC73:BC79" si="192">SUM(AP73*14%)</f>
        <v>0</v>
      </c>
      <c r="BD73" s="95">
        <f t="shared" ref="BD73:BD79" si="193">SUM(AQ73*14%)</f>
        <v>0</v>
      </c>
      <c r="BE73" s="95">
        <f t="shared" ref="BE73:BE79" si="194">SUM(AR73*14%)</f>
        <v>0</v>
      </c>
      <c r="BF73" s="97">
        <f t="shared" ref="BF73:BF79" si="195">SUM(AT73:BE73)</f>
        <v>0</v>
      </c>
      <c r="BG73" s="128">
        <f t="shared" ref="BG73:BG86" si="196">AF73-AS73-BF73</f>
        <v>0</v>
      </c>
      <c r="BH73" s="129">
        <f t="shared" ref="BH73:BH85" si="197">S73*D73</f>
        <v>7260000</v>
      </c>
      <c r="BI73" s="130">
        <f t="shared" ref="BI73:BI85" si="198">BH73-AS73-BF73</f>
        <v>7260000</v>
      </c>
      <c r="BJ73" s="248">
        <f t="shared" ref="BJ73:BJ79" si="199">SUM(Q73/D73)</f>
        <v>0</v>
      </c>
      <c r="BK73" s="257">
        <v>6</v>
      </c>
      <c r="BL73" s="798">
        <f>SUM(BH73:BH79)</f>
        <v>29512260</v>
      </c>
      <c r="BM73" s="120"/>
      <c r="BN73" s="120"/>
      <c r="BO73" s="117"/>
      <c r="BP73" s="117"/>
      <c r="BQ73" s="117"/>
      <c r="BR73" s="117"/>
      <c r="BS73" s="117"/>
      <c r="BT73" s="117"/>
      <c r="BU73" s="117"/>
      <c r="BV73" s="117"/>
      <c r="BW73" s="117"/>
      <c r="BX73" s="117"/>
      <c r="BY73" s="117"/>
      <c r="BZ73" s="117"/>
      <c r="CA73" s="117"/>
      <c r="CB73" s="117"/>
    </row>
    <row r="74" spans="1:80" s="118" customFormat="1" ht="24" customHeight="1" x14ac:dyDescent="0.2">
      <c r="A74" s="111"/>
      <c r="B74" s="212" t="s">
        <v>237</v>
      </c>
      <c r="C74" s="112" t="s">
        <v>236</v>
      </c>
      <c r="D74" s="209">
        <v>300</v>
      </c>
      <c r="E74" s="299"/>
      <c r="F74" s="114"/>
      <c r="G74" s="114"/>
      <c r="H74" s="114"/>
      <c r="I74" s="114"/>
      <c r="J74" s="114"/>
      <c r="K74" s="114"/>
      <c r="L74" s="114"/>
      <c r="M74" s="114"/>
      <c r="N74" s="114"/>
      <c r="O74" s="114"/>
      <c r="P74" s="114"/>
      <c r="Q74" s="115">
        <f t="shared" si="176"/>
        <v>0</v>
      </c>
      <c r="R74" s="300" t="s">
        <v>71</v>
      </c>
      <c r="S74" s="305">
        <v>8800</v>
      </c>
      <c r="T74" s="281"/>
      <c r="U74" s="123"/>
      <c r="V74" s="123"/>
      <c r="W74" s="123"/>
      <c r="X74" s="123"/>
      <c r="Y74" s="123"/>
      <c r="Z74" s="123"/>
      <c r="AA74" s="123"/>
      <c r="AB74" s="123"/>
      <c r="AC74" s="123"/>
      <c r="AD74" s="123"/>
      <c r="AE74" s="123"/>
      <c r="AF74" s="94">
        <f t="shared" si="177"/>
        <v>0</v>
      </c>
      <c r="AG74" s="95">
        <f t="shared" si="178"/>
        <v>0</v>
      </c>
      <c r="AH74" s="95">
        <f t="shared" si="179"/>
        <v>0</v>
      </c>
      <c r="AI74" s="95">
        <f t="shared" si="180"/>
        <v>0</v>
      </c>
      <c r="AJ74" s="95">
        <f t="shared" si="181"/>
        <v>0</v>
      </c>
      <c r="AK74" s="95">
        <f t="shared" si="181"/>
        <v>0</v>
      </c>
      <c r="AL74" s="95">
        <f t="shared" si="181"/>
        <v>0</v>
      </c>
      <c r="AM74" s="95">
        <f t="shared" si="181"/>
        <v>0</v>
      </c>
      <c r="AN74" s="95">
        <f t="shared" si="181"/>
        <v>0</v>
      </c>
      <c r="AO74" s="95">
        <f t="shared" si="181"/>
        <v>0</v>
      </c>
      <c r="AP74" s="95">
        <f t="shared" si="181"/>
        <v>0</v>
      </c>
      <c r="AQ74" s="95">
        <f t="shared" si="181"/>
        <v>0</v>
      </c>
      <c r="AR74" s="95">
        <f t="shared" si="181"/>
        <v>0</v>
      </c>
      <c r="AS74" s="96">
        <f t="shared" si="182"/>
        <v>0</v>
      </c>
      <c r="AT74" s="95">
        <f t="shared" si="183"/>
        <v>0</v>
      </c>
      <c r="AU74" s="95">
        <f t="shared" si="184"/>
        <v>0</v>
      </c>
      <c r="AV74" s="95">
        <f t="shared" si="185"/>
        <v>0</v>
      </c>
      <c r="AW74" s="95">
        <f t="shared" si="186"/>
        <v>0</v>
      </c>
      <c r="AX74" s="95">
        <f t="shared" si="187"/>
        <v>0</v>
      </c>
      <c r="AY74" s="95">
        <f t="shared" si="188"/>
        <v>0</v>
      </c>
      <c r="AZ74" s="95">
        <f t="shared" si="189"/>
        <v>0</v>
      </c>
      <c r="BA74" s="95">
        <f t="shared" si="190"/>
        <v>0</v>
      </c>
      <c r="BB74" s="95">
        <f t="shared" si="191"/>
        <v>0</v>
      </c>
      <c r="BC74" s="95">
        <f t="shared" si="192"/>
        <v>0</v>
      </c>
      <c r="BD74" s="95">
        <f t="shared" si="193"/>
        <v>0</v>
      </c>
      <c r="BE74" s="95">
        <f t="shared" si="194"/>
        <v>0</v>
      </c>
      <c r="BF74" s="97">
        <f t="shared" si="195"/>
        <v>0</v>
      </c>
      <c r="BG74" s="128">
        <f t="shared" si="196"/>
        <v>0</v>
      </c>
      <c r="BH74" s="129">
        <f t="shared" si="197"/>
        <v>2640000</v>
      </c>
      <c r="BI74" s="130">
        <f t="shared" si="198"/>
        <v>2640000</v>
      </c>
      <c r="BJ74" s="248">
        <f t="shared" si="199"/>
        <v>0</v>
      </c>
      <c r="BK74" s="257">
        <v>7</v>
      </c>
      <c r="BL74" s="798"/>
      <c r="BM74" s="120"/>
      <c r="BN74" s="120"/>
      <c r="BO74" s="117"/>
      <c r="BP74" s="117"/>
      <c r="BQ74" s="117"/>
      <c r="BR74" s="117"/>
      <c r="BS74" s="117"/>
      <c r="BT74" s="117"/>
      <c r="BU74" s="117"/>
      <c r="BV74" s="117"/>
      <c r="BW74" s="117"/>
      <c r="BX74" s="117"/>
      <c r="BY74" s="117"/>
      <c r="BZ74" s="117"/>
      <c r="CA74" s="117"/>
      <c r="CB74" s="117"/>
    </row>
    <row r="75" spans="1:80" s="118" customFormat="1" ht="24" customHeight="1" x14ac:dyDescent="0.2">
      <c r="A75" s="111"/>
      <c r="B75" s="212" t="s">
        <v>238</v>
      </c>
      <c r="C75" s="112" t="s">
        <v>236</v>
      </c>
      <c r="D75" s="209">
        <v>10</v>
      </c>
      <c r="E75" s="299"/>
      <c r="F75" s="114"/>
      <c r="G75" s="114"/>
      <c r="H75" s="114"/>
      <c r="I75" s="114"/>
      <c r="J75" s="114"/>
      <c r="K75" s="114"/>
      <c r="L75" s="114"/>
      <c r="M75" s="114"/>
      <c r="N75" s="114"/>
      <c r="O75" s="114"/>
      <c r="P75" s="114"/>
      <c r="Q75" s="115">
        <f t="shared" si="176"/>
        <v>0</v>
      </c>
      <c r="R75" s="300" t="s">
        <v>53</v>
      </c>
      <c r="S75" s="302">
        <v>625000</v>
      </c>
      <c r="T75" s="93"/>
      <c r="U75" s="123"/>
      <c r="V75" s="123"/>
      <c r="W75" s="123"/>
      <c r="X75" s="123"/>
      <c r="Y75" s="123"/>
      <c r="Z75" s="123"/>
      <c r="AA75" s="123"/>
      <c r="AB75" s="123"/>
      <c r="AC75" s="123"/>
      <c r="AD75" s="123"/>
      <c r="AE75" s="123"/>
      <c r="AF75" s="94">
        <f t="shared" si="177"/>
        <v>0</v>
      </c>
      <c r="AG75" s="95">
        <f t="shared" si="178"/>
        <v>0</v>
      </c>
      <c r="AH75" s="95">
        <f t="shared" si="179"/>
        <v>0</v>
      </c>
      <c r="AI75" s="95">
        <f t="shared" si="180"/>
        <v>0</v>
      </c>
      <c r="AJ75" s="95">
        <f t="shared" si="181"/>
        <v>0</v>
      </c>
      <c r="AK75" s="95">
        <f t="shared" si="181"/>
        <v>0</v>
      </c>
      <c r="AL75" s="95">
        <f t="shared" si="181"/>
        <v>0</v>
      </c>
      <c r="AM75" s="95">
        <f t="shared" si="181"/>
        <v>0</v>
      </c>
      <c r="AN75" s="95">
        <f t="shared" si="181"/>
        <v>0</v>
      </c>
      <c r="AO75" s="95">
        <f t="shared" si="181"/>
        <v>0</v>
      </c>
      <c r="AP75" s="95">
        <f t="shared" si="181"/>
        <v>0</v>
      </c>
      <c r="AQ75" s="95">
        <f t="shared" si="181"/>
        <v>0</v>
      </c>
      <c r="AR75" s="95">
        <f t="shared" si="181"/>
        <v>0</v>
      </c>
      <c r="AS75" s="96">
        <f t="shared" si="182"/>
        <v>0</v>
      </c>
      <c r="AT75" s="95">
        <f t="shared" si="183"/>
        <v>0</v>
      </c>
      <c r="AU75" s="95">
        <f t="shared" si="184"/>
        <v>0</v>
      </c>
      <c r="AV75" s="95">
        <f t="shared" si="185"/>
        <v>0</v>
      </c>
      <c r="AW75" s="95">
        <f t="shared" si="186"/>
        <v>0</v>
      </c>
      <c r="AX75" s="95">
        <f t="shared" si="187"/>
        <v>0</v>
      </c>
      <c r="AY75" s="95">
        <f t="shared" si="188"/>
        <v>0</v>
      </c>
      <c r="AZ75" s="95">
        <f t="shared" si="189"/>
        <v>0</v>
      </c>
      <c r="BA75" s="95">
        <f t="shared" si="190"/>
        <v>0</v>
      </c>
      <c r="BB75" s="95">
        <f t="shared" si="191"/>
        <v>0</v>
      </c>
      <c r="BC75" s="95">
        <f t="shared" si="192"/>
        <v>0</v>
      </c>
      <c r="BD75" s="95">
        <f t="shared" si="193"/>
        <v>0</v>
      </c>
      <c r="BE75" s="95">
        <f t="shared" si="194"/>
        <v>0</v>
      </c>
      <c r="BF75" s="97">
        <f t="shared" si="195"/>
        <v>0</v>
      </c>
      <c r="BG75" s="128">
        <f t="shared" si="196"/>
        <v>0</v>
      </c>
      <c r="BH75" s="129">
        <f t="shared" si="197"/>
        <v>6250000</v>
      </c>
      <c r="BI75" s="130">
        <f t="shared" si="198"/>
        <v>6250000</v>
      </c>
      <c r="BJ75" s="248">
        <f t="shared" si="199"/>
        <v>0</v>
      </c>
      <c r="BK75" s="257">
        <v>8</v>
      </c>
      <c r="BL75" s="121"/>
      <c r="BM75" s="120"/>
      <c r="BN75" s="120"/>
      <c r="BO75" s="117"/>
      <c r="BP75" s="117"/>
      <c r="BQ75" s="117"/>
      <c r="BR75" s="117"/>
      <c r="BS75" s="117"/>
      <c r="BT75" s="117"/>
      <c r="BU75" s="117"/>
      <c r="BV75" s="117"/>
      <c r="BW75" s="117"/>
      <c r="BX75" s="117"/>
      <c r="BY75" s="117"/>
      <c r="BZ75" s="117"/>
      <c r="CA75" s="117"/>
      <c r="CB75" s="117"/>
    </row>
    <row r="76" spans="1:80" s="118" customFormat="1" ht="24" customHeight="1" x14ac:dyDescent="0.2">
      <c r="A76" s="111"/>
      <c r="B76" s="212" t="s">
        <v>239</v>
      </c>
      <c r="C76" s="112" t="s">
        <v>236</v>
      </c>
      <c r="D76" s="209">
        <v>10</v>
      </c>
      <c r="E76" s="299"/>
      <c r="F76" s="114"/>
      <c r="G76" s="114"/>
      <c r="H76" s="114"/>
      <c r="I76" s="114"/>
      <c r="J76" s="114"/>
      <c r="K76" s="114"/>
      <c r="L76" s="114"/>
      <c r="M76" s="114"/>
      <c r="N76" s="114"/>
      <c r="O76" s="114"/>
      <c r="P76" s="114"/>
      <c r="Q76" s="115">
        <f t="shared" si="176"/>
        <v>0</v>
      </c>
      <c r="R76" s="300" t="s">
        <v>53</v>
      </c>
      <c r="S76" s="302">
        <v>240000</v>
      </c>
      <c r="T76" s="131"/>
      <c r="U76" s="123"/>
      <c r="V76" s="123"/>
      <c r="W76" s="123"/>
      <c r="X76" s="123"/>
      <c r="Y76" s="123"/>
      <c r="Z76" s="123"/>
      <c r="AA76" s="123"/>
      <c r="AB76" s="123"/>
      <c r="AC76" s="123"/>
      <c r="AD76" s="123"/>
      <c r="AE76" s="123"/>
      <c r="AF76" s="94">
        <f t="shared" si="177"/>
        <v>0</v>
      </c>
      <c r="AG76" s="95">
        <f t="shared" si="178"/>
        <v>0</v>
      </c>
      <c r="AH76" s="95">
        <f t="shared" si="179"/>
        <v>0</v>
      </c>
      <c r="AI76" s="95">
        <f t="shared" si="180"/>
        <v>0</v>
      </c>
      <c r="AJ76" s="95">
        <f t="shared" si="181"/>
        <v>0</v>
      </c>
      <c r="AK76" s="95">
        <f t="shared" si="181"/>
        <v>0</v>
      </c>
      <c r="AL76" s="95">
        <f t="shared" si="181"/>
        <v>0</v>
      </c>
      <c r="AM76" s="95">
        <f t="shared" si="181"/>
        <v>0</v>
      </c>
      <c r="AN76" s="95">
        <f t="shared" si="181"/>
        <v>0</v>
      </c>
      <c r="AO76" s="95">
        <f t="shared" si="181"/>
        <v>0</v>
      </c>
      <c r="AP76" s="95">
        <f t="shared" si="181"/>
        <v>0</v>
      </c>
      <c r="AQ76" s="95">
        <f t="shared" si="181"/>
        <v>0</v>
      </c>
      <c r="AR76" s="95">
        <f t="shared" si="181"/>
        <v>0</v>
      </c>
      <c r="AS76" s="96">
        <f t="shared" si="182"/>
        <v>0</v>
      </c>
      <c r="AT76" s="95">
        <f t="shared" si="183"/>
        <v>0</v>
      </c>
      <c r="AU76" s="95">
        <f t="shared" si="184"/>
        <v>0</v>
      </c>
      <c r="AV76" s="95">
        <f t="shared" si="185"/>
        <v>0</v>
      </c>
      <c r="AW76" s="95">
        <f t="shared" si="186"/>
        <v>0</v>
      </c>
      <c r="AX76" s="95">
        <f t="shared" si="187"/>
        <v>0</v>
      </c>
      <c r="AY76" s="95">
        <f t="shared" si="188"/>
        <v>0</v>
      </c>
      <c r="AZ76" s="95">
        <f t="shared" si="189"/>
        <v>0</v>
      </c>
      <c r="BA76" s="95">
        <f t="shared" si="190"/>
        <v>0</v>
      </c>
      <c r="BB76" s="95">
        <f t="shared" si="191"/>
        <v>0</v>
      </c>
      <c r="BC76" s="95">
        <f t="shared" si="192"/>
        <v>0</v>
      </c>
      <c r="BD76" s="95">
        <f t="shared" si="193"/>
        <v>0</v>
      </c>
      <c r="BE76" s="95">
        <f t="shared" si="194"/>
        <v>0</v>
      </c>
      <c r="BF76" s="97">
        <f t="shared" si="195"/>
        <v>0</v>
      </c>
      <c r="BG76" s="128">
        <f t="shared" si="196"/>
        <v>0</v>
      </c>
      <c r="BH76" s="129">
        <f t="shared" si="197"/>
        <v>2400000</v>
      </c>
      <c r="BI76" s="130">
        <f t="shared" si="198"/>
        <v>2400000</v>
      </c>
      <c r="BJ76" s="248">
        <f t="shared" si="199"/>
        <v>0</v>
      </c>
      <c r="BK76" s="257">
        <v>9</v>
      </c>
      <c r="BL76" s="121"/>
      <c r="BM76" s="120"/>
      <c r="BN76" s="120"/>
      <c r="BO76" s="117"/>
      <c r="BP76" s="117"/>
      <c r="BQ76" s="117"/>
      <c r="BR76" s="117"/>
      <c r="BS76" s="117"/>
      <c r="BT76" s="117"/>
      <c r="BU76" s="117"/>
      <c r="BV76" s="117"/>
      <c r="BW76" s="117"/>
      <c r="BX76" s="117"/>
      <c r="BY76" s="117"/>
      <c r="BZ76" s="117"/>
      <c r="CA76" s="117"/>
      <c r="CB76" s="117"/>
    </row>
    <row r="77" spans="1:80" s="118" customFormat="1" ht="24" customHeight="1" x14ac:dyDescent="0.2">
      <c r="A77" s="111"/>
      <c r="B77" s="303" t="s">
        <v>240</v>
      </c>
      <c r="C77" s="112" t="s">
        <v>236</v>
      </c>
      <c r="D77" s="209">
        <v>72</v>
      </c>
      <c r="E77" s="304"/>
      <c r="F77" s="114"/>
      <c r="G77" s="114"/>
      <c r="H77" s="114"/>
      <c r="I77" s="114"/>
      <c r="J77" s="114"/>
      <c r="K77" s="114"/>
      <c r="L77" s="114"/>
      <c r="M77" s="114"/>
      <c r="N77" s="114"/>
      <c r="O77" s="114"/>
      <c r="P77" s="114"/>
      <c r="Q77" s="115">
        <f t="shared" si="176"/>
        <v>0</v>
      </c>
      <c r="R77" s="282" t="s">
        <v>249</v>
      </c>
      <c r="S77" s="305">
        <v>350</v>
      </c>
      <c r="T77" s="281"/>
      <c r="U77" s="123"/>
      <c r="V77" s="123"/>
      <c r="W77" s="123"/>
      <c r="X77" s="123"/>
      <c r="Y77" s="123"/>
      <c r="Z77" s="123"/>
      <c r="AA77" s="123"/>
      <c r="AB77" s="123"/>
      <c r="AC77" s="123"/>
      <c r="AD77" s="123"/>
      <c r="AE77" s="123"/>
      <c r="AF77" s="94">
        <f t="shared" si="177"/>
        <v>0</v>
      </c>
      <c r="AG77" s="95">
        <f t="shared" si="178"/>
        <v>0</v>
      </c>
      <c r="AH77" s="95">
        <f t="shared" si="179"/>
        <v>0</v>
      </c>
      <c r="AI77" s="95">
        <f t="shared" si="180"/>
        <v>0</v>
      </c>
      <c r="AJ77" s="95">
        <f t="shared" si="181"/>
        <v>0</v>
      </c>
      <c r="AK77" s="95">
        <f t="shared" si="181"/>
        <v>0</v>
      </c>
      <c r="AL77" s="95">
        <f t="shared" si="181"/>
        <v>0</v>
      </c>
      <c r="AM77" s="95">
        <f t="shared" si="181"/>
        <v>0</v>
      </c>
      <c r="AN77" s="95">
        <f t="shared" si="181"/>
        <v>0</v>
      </c>
      <c r="AO77" s="95">
        <f t="shared" si="181"/>
        <v>0</v>
      </c>
      <c r="AP77" s="95">
        <f t="shared" si="181"/>
        <v>0</v>
      </c>
      <c r="AQ77" s="95">
        <f t="shared" si="181"/>
        <v>0</v>
      </c>
      <c r="AR77" s="95">
        <f t="shared" si="181"/>
        <v>0</v>
      </c>
      <c r="AS77" s="96">
        <f t="shared" si="182"/>
        <v>0</v>
      </c>
      <c r="AT77" s="95">
        <f t="shared" si="183"/>
        <v>0</v>
      </c>
      <c r="AU77" s="95">
        <f t="shared" si="184"/>
        <v>0</v>
      </c>
      <c r="AV77" s="95">
        <f t="shared" si="185"/>
        <v>0</v>
      </c>
      <c r="AW77" s="95">
        <f t="shared" si="186"/>
        <v>0</v>
      </c>
      <c r="AX77" s="95">
        <f t="shared" si="187"/>
        <v>0</v>
      </c>
      <c r="AY77" s="95">
        <f t="shared" si="188"/>
        <v>0</v>
      </c>
      <c r="AZ77" s="95">
        <f t="shared" si="189"/>
        <v>0</v>
      </c>
      <c r="BA77" s="95">
        <f t="shared" si="190"/>
        <v>0</v>
      </c>
      <c r="BB77" s="95">
        <f t="shared" si="191"/>
        <v>0</v>
      </c>
      <c r="BC77" s="95">
        <f t="shared" si="192"/>
        <v>0</v>
      </c>
      <c r="BD77" s="95">
        <f t="shared" si="193"/>
        <v>0</v>
      </c>
      <c r="BE77" s="95">
        <f t="shared" si="194"/>
        <v>0</v>
      </c>
      <c r="BF77" s="97">
        <f t="shared" si="195"/>
        <v>0</v>
      </c>
      <c r="BG77" s="128">
        <f t="shared" si="196"/>
        <v>0</v>
      </c>
      <c r="BH77" s="129">
        <f t="shared" si="197"/>
        <v>25200</v>
      </c>
      <c r="BI77" s="130">
        <f t="shared" si="198"/>
        <v>25200</v>
      </c>
      <c r="BJ77" s="248">
        <f t="shared" si="199"/>
        <v>0</v>
      </c>
      <c r="BK77" s="257">
        <v>10</v>
      </c>
      <c r="BL77" s="121"/>
      <c r="BM77" s="120"/>
      <c r="BN77" s="120"/>
      <c r="BO77" s="117"/>
      <c r="BP77" s="117"/>
      <c r="BQ77" s="117"/>
      <c r="BR77" s="117"/>
      <c r="BS77" s="117"/>
      <c r="BT77" s="117"/>
      <c r="BU77" s="117"/>
      <c r="BV77" s="117"/>
      <c r="BW77" s="117"/>
      <c r="BX77" s="117"/>
      <c r="BY77" s="117"/>
      <c r="BZ77" s="117"/>
      <c r="CA77" s="117"/>
      <c r="CB77" s="117"/>
    </row>
    <row r="78" spans="1:80" s="118" customFormat="1" ht="24" customHeight="1" x14ac:dyDescent="0.2">
      <c r="A78" s="111"/>
      <c r="B78" s="212" t="s">
        <v>241</v>
      </c>
      <c r="C78" s="112" t="s">
        <v>236</v>
      </c>
      <c r="D78" s="209">
        <v>42</v>
      </c>
      <c r="E78" s="299"/>
      <c r="F78" s="114"/>
      <c r="G78" s="114"/>
      <c r="H78" s="114"/>
      <c r="I78" s="114"/>
      <c r="J78" s="114"/>
      <c r="K78" s="114"/>
      <c r="L78" s="114"/>
      <c r="M78" s="114"/>
      <c r="N78" s="114"/>
      <c r="O78" s="114"/>
      <c r="P78" s="114"/>
      <c r="Q78" s="115">
        <f t="shared" si="176"/>
        <v>0</v>
      </c>
      <c r="R78" s="282" t="s">
        <v>250</v>
      </c>
      <c r="S78" s="587">
        <v>69930</v>
      </c>
      <c r="T78" s="281"/>
      <c r="U78" s="123"/>
      <c r="V78" s="123"/>
      <c r="W78" s="123"/>
      <c r="X78" s="123"/>
      <c r="Y78" s="123" t="s">
        <v>661</v>
      </c>
      <c r="Z78" s="123"/>
      <c r="AA78" s="123"/>
      <c r="AB78" s="123"/>
      <c r="AC78" s="123"/>
      <c r="AD78" s="123"/>
      <c r="AE78" s="123"/>
      <c r="AF78" s="94">
        <f t="shared" si="177"/>
        <v>0</v>
      </c>
      <c r="AG78" s="95">
        <f t="shared" si="178"/>
        <v>0</v>
      </c>
      <c r="AH78" s="95">
        <f t="shared" si="179"/>
        <v>0</v>
      </c>
      <c r="AI78" s="95">
        <f t="shared" si="180"/>
        <v>0</v>
      </c>
      <c r="AJ78" s="95">
        <f t="shared" si="181"/>
        <v>0</v>
      </c>
      <c r="AK78" s="95">
        <f t="shared" si="181"/>
        <v>0</v>
      </c>
      <c r="AL78" s="95"/>
      <c r="AM78" s="95">
        <f t="shared" si="181"/>
        <v>0</v>
      </c>
      <c r="AN78" s="95">
        <f t="shared" si="181"/>
        <v>0</v>
      </c>
      <c r="AO78" s="95">
        <f t="shared" si="181"/>
        <v>0</v>
      </c>
      <c r="AP78" s="95">
        <f t="shared" si="181"/>
        <v>0</v>
      </c>
      <c r="AQ78" s="95">
        <f t="shared" si="181"/>
        <v>0</v>
      </c>
      <c r="AR78" s="95">
        <f t="shared" si="181"/>
        <v>0</v>
      </c>
      <c r="AS78" s="96">
        <f t="shared" si="182"/>
        <v>0</v>
      </c>
      <c r="AT78" s="95">
        <f t="shared" si="183"/>
        <v>0</v>
      </c>
      <c r="AU78" s="95">
        <f t="shared" si="184"/>
        <v>0</v>
      </c>
      <c r="AV78" s="95">
        <f t="shared" si="185"/>
        <v>0</v>
      </c>
      <c r="AW78" s="95">
        <f t="shared" si="186"/>
        <v>0</v>
      </c>
      <c r="AX78" s="95">
        <f t="shared" si="187"/>
        <v>0</v>
      </c>
      <c r="AY78" s="95">
        <f t="shared" si="188"/>
        <v>0</v>
      </c>
      <c r="AZ78" s="95">
        <f t="shared" si="189"/>
        <v>0</v>
      </c>
      <c r="BA78" s="95">
        <f t="shared" si="190"/>
        <v>0</v>
      </c>
      <c r="BB78" s="95">
        <f t="shared" si="191"/>
        <v>0</v>
      </c>
      <c r="BC78" s="95">
        <f t="shared" si="192"/>
        <v>0</v>
      </c>
      <c r="BD78" s="95">
        <f t="shared" si="193"/>
        <v>0</v>
      </c>
      <c r="BE78" s="95">
        <f t="shared" si="194"/>
        <v>0</v>
      </c>
      <c r="BF78" s="97">
        <f t="shared" si="195"/>
        <v>0</v>
      </c>
      <c r="BG78" s="128">
        <f t="shared" si="196"/>
        <v>0</v>
      </c>
      <c r="BH78" s="129">
        <f t="shared" si="197"/>
        <v>2937060</v>
      </c>
      <c r="BI78" s="130">
        <f t="shared" si="198"/>
        <v>2937060</v>
      </c>
      <c r="BJ78" s="248">
        <f t="shared" si="199"/>
        <v>0</v>
      </c>
      <c r="BK78" s="257">
        <v>11</v>
      </c>
      <c r="BL78" s="121"/>
      <c r="BM78" s="120"/>
      <c r="BN78" s="120"/>
      <c r="BO78" s="117"/>
      <c r="BP78" s="117"/>
      <c r="BQ78" s="117"/>
      <c r="BR78" s="117"/>
      <c r="BS78" s="117"/>
      <c r="BT78" s="117"/>
      <c r="BU78" s="117"/>
      <c r="BV78" s="117"/>
      <c r="BW78" s="117"/>
      <c r="BX78" s="117"/>
      <c r="BY78" s="117"/>
      <c r="BZ78" s="117"/>
      <c r="CA78" s="117"/>
      <c r="CB78" s="117"/>
    </row>
    <row r="79" spans="1:80" s="118" customFormat="1" ht="24" customHeight="1" x14ac:dyDescent="0.2">
      <c r="A79" s="111"/>
      <c r="B79" s="212" t="s">
        <v>242</v>
      </c>
      <c r="C79" s="112" t="s">
        <v>236</v>
      </c>
      <c r="D79" s="212">
        <v>20</v>
      </c>
      <c r="E79" s="113"/>
      <c r="F79" s="114"/>
      <c r="G79" s="114"/>
      <c r="H79" s="114"/>
      <c r="I79" s="114"/>
      <c r="J79" s="114"/>
      <c r="K79" s="114"/>
      <c r="L79" s="114"/>
      <c r="M79" s="114"/>
      <c r="N79" s="114"/>
      <c r="O79" s="114"/>
      <c r="P79" s="114"/>
      <c r="Q79" s="115">
        <f t="shared" si="176"/>
        <v>0</v>
      </c>
      <c r="R79" s="282" t="s">
        <v>75</v>
      </c>
      <c r="S79" s="231">
        <v>400000</v>
      </c>
      <c r="T79" s="281"/>
      <c r="U79" s="123"/>
      <c r="V79" s="123"/>
      <c r="W79" s="123"/>
      <c r="X79" s="123"/>
      <c r="Y79" s="123"/>
      <c r="Z79" s="123"/>
      <c r="AA79" s="123"/>
      <c r="AB79" s="123"/>
      <c r="AC79" s="123"/>
      <c r="AD79" s="123"/>
      <c r="AE79" s="123"/>
      <c r="AF79" s="94">
        <f t="shared" si="177"/>
        <v>0</v>
      </c>
      <c r="AG79" s="95">
        <f t="shared" si="178"/>
        <v>0</v>
      </c>
      <c r="AH79" s="95">
        <f t="shared" si="179"/>
        <v>0</v>
      </c>
      <c r="AI79" s="95">
        <f t="shared" si="180"/>
        <v>0</v>
      </c>
      <c r="AJ79" s="95">
        <f t="shared" si="181"/>
        <v>0</v>
      </c>
      <c r="AK79" s="95">
        <f t="shared" si="181"/>
        <v>0</v>
      </c>
      <c r="AL79" s="95">
        <f t="shared" si="181"/>
        <v>0</v>
      </c>
      <c r="AM79" s="95">
        <f t="shared" si="181"/>
        <v>0</v>
      </c>
      <c r="AN79" s="95">
        <f t="shared" si="181"/>
        <v>0</v>
      </c>
      <c r="AO79" s="95">
        <f t="shared" si="181"/>
        <v>0</v>
      </c>
      <c r="AP79" s="95">
        <f t="shared" si="181"/>
        <v>0</v>
      </c>
      <c r="AQ79" s="95">
        <f t="shared" si="181"/>
        <v>0</v>
      </c>
      <c r="AR79" s="95">
        <f t="shared" si="181"/>
        <v>0</v>
      </c>
      <c r="AS79" s="96">
        <f t="shared" si="182"/>
        <v>0</v>
      </c>
      <c r="AT79" s="95">
        <f t="shared" si="183"/>
        <v>0</v>
      </c>
      <c r="AU79" s="95">
        <f t="shared" si="184"/>
        <v>0</v>
      </c>
      <c r="AV79" s="95">
        <f t="shared" si="185"/>
        <v>0</v>
      </c>
      <c r="AW79" s="95">
        <f t="shared" si="186"/>
        <v>0</v>
      </c>
      <c r="AX79" s="95">
        <f t="shared" si="187"/>
        <v>0</v>
      </c>
      <c r="AY79" s="95">
        <f t="shared" si="188"/>
        <v>0</v>
      </c>
      <c r="AZ79" s="95">
        <f t="shared" si="189"/>
        <v>0</v>
      </c>
      <c r="BA79" s="95">
        <f t="shared" si="190"/>
        <v>0</v>
      </c>
      <c r="BB79" s="95">
        <f t="shared" si="191"/>
        <v>0</v>
      </c>
      <c r="BC79" s="95">
        <f t="shared" si="192"/>
        <v>0</v>
      </c>
      <c r="BD79" s="95">
        <f t="shared" si="193"/>
        <v>0</v>
      </c>
      <c r="BE79" s="95">
        <f t="shared" si="194"/>
        <v>0</v>
      </c>
      <c r="BF79" s="97">
        <f t="shared" si="195"/>
        <v>0</v>
      </c>
      <c r="BG79" s="128">
        <f t="shared" si="196"/>
        <v>0</v>
      </c>
      <c r="BH79" s="129">
        <f t="shared" si="197"/>
        <v>8000000</v>
      </c>
      <c r="BI79" s="130">
        <f t="shared" si="198"/>
        <v>8000000</v>
      </c>
      <c r="BJ79" s="248">
        <f t="shared" si="199"/>
        <v>0</v>
      </c>
      <c r="BK79" s="257">
        <v>12</v>
      </c>
      <c r="BL79" s="121"/>
      <c r="BM79" s="120"/>
      <c r="BN79" s="120"/>
      <c r="BO79" s="117"/>
      <c r="BP79" s="117"/>
      <c r="BQ79" s="117"/>
      <c r="BR79" s="117"/>
      <c r="BS79" s="117"/>
      <c r="BT79" s="117"/>
      <c r="BU79" s="117"/>
      <c r="BV79" s="117"/>
      <c r="BW79" s="117"/>
      <c r="BX79" s="117"/>
      <c r="BY79" s="117"/>
      <c r="BZ79" s="117"/>
      <c r="CA79" s="117"/>
      <c r="CB79" s="117"/>
    </row>
    <row r="80" spans="1:80" s="118" customFormat="1" ht="24" customHeight="1" x14ac:dyDescent="0.2">
      <c r="A80" s="111"/>
      <c r="B80" s="306" t="s">
        <v>243</v>
      </c>
      <c r="C80" s="112"/>
      <c r="D80" s="212"/>
      <c r="E80" s="113"/>
      <c r="F80" s="114"/>
      <c r="G80" s="114"/>
      <c r="H80" s="114"/>
      <c r="I80" s="114"/>
      <c r="J80" s="114"/>
      <c r="K80" s="114"/>
      <c r="L80" s="114"/>
      <c r="M80" s="114"/>
      <c r="N80" s="114"/>
      <c r="O80" s="114"/>
      <c r="P80" s="114"/>
      <c r="Q80" s="115"/>
      <c r="R80" s="282"/>
      <c r="S80" s="289"/>
      <c r="T80" s="93"/>
      <c r="U80" s="123"/>
      <c r="V80" s="123"/>
      <c r="W80" s="123"/>
      <c r="X80" s="123"/>
      <c r="Y80" s="123"/>
      <c r="Z80" s="123"/>
      <c r="AA80" s="123"/>
      <c r="AB80" s="123"/>
      <c r="AC80" s="123"/>
      <c r="AD80" s="123"/>
      <c r="AE80" s="123"/>
      <c r="AF80" s="124">
        <f>SUM(S80*E80)</f>
        <v>0</v>
      </c>
      <c r="AG80" s="125">
        <f t="shared" si="178"/>
        <v>0</v>
      </c>
      <c r="AH80" s="125">
        <f t="shared" si="179"/>
        <v>0</v>
      </c>
      <c r="AI80" s="125">
        <f t="shared" si="180"/>
        <v>0</v>
      </c>
      <c r="AJ80" s="125">
        <f t="shared" si="181"/>
        <v>0</v>
      </c>
      <c r="AK80" s="125">
        <f t="shared" si="181"/>
        <v>0</v>
      </c>
      <c r="AL80" s="125">
        <f t="shared" si="181"/>
        <v>0</v>
      </c>
      <c r="AM80" s="125">
        <f t="shared" si="181"/>
        <v>0</v>
      </c>
      <c r="AN80" s="125">
        <f t="shared" si="181"/>
        <v>0</v>
      </c>
      <c r="AO80" s="125">
        <f t="shared" si="181"/>
        <v>0</v>
      </c>
      <c r="AP80" s="125">
        <f t="shared" si="181"/>
        <v>0</v>
      </c>
      <c r="AQ80" s="125">
        <f t="shared" si="181"/>
        <v>0</v>
      </c>
      <c r="AR80" s="125">
        <f t="shared" si="181"/>
        <v>0</v>
      </c>
      <c r="AS80" s="126">
        <f t="shared" ref="AS80:AS85" si="200">SUM(AG80:AR80)</f>
        <v>0</v>
      </c>
      <c r="AT80" s="125">
        <f t="shared" ref="AT80" si="201">AG80*R80</f>
        <v>0</v>
      </c>
      <c r="AU80" s="125">
        <f t="shared" ref="AU80" si="202">AH80*S80</f>
        <v>0</v>
      </c>
      <c r="AV80" s="125">
        <f t="shared" ref="AV80" si="203">AI80*T80</f>
        <v>0</v>
      </c>
      <c r="AW80" s="125">
        <f t="shared" ref="AW80" si="204">AJ80*U80</f>
        <v>0</v>
      </c>
      <c r="AX80" s="125">
        <f t="shared" ref="AX80" si="205">AK80*V80</f>
        <v>0</v>
      </c>
      <c r="AY80" s="125">
        <f t="shared" ref="AY80" si="206">AL80*W80</f>
        <v>0</v>
      </c>
      <c r="AZ80" s="125">
        <f t="shared" ref="AZ80" si="207">AM80*X80</f>
        <v>0</v>
      </c>
      <c r="BA80" s="125">
        <f t="shared" ref="BA80" si="208">AN80*Y80</f>
        <v>0</v>
      </c>
      <c r="BB80" s="125">
        <f t="shared" ref="BB80" si="209">AO80*Z80</f>
        <v>0</v>
      </c>
      <c r="BC80" s="125">
        <f t="shared" ref="BC80" si="210">AP80*AA80</f>
        <v>0</v>
      </c>
      <c r="BD80" s="125">
        <f t="shared" ref="BD80" si="211">AQ80*AB80</f>
        <v>0</v>
      </c>
      <c r="BE80" s="125">
        <f t="shared" ref="BE80" si="212">AR80*AC80</f>
        <v>0</v>
      </c>
      <c r="BF80" s="127">
        <f>AS80*4%</f>
        <v>0</v>
      </c>
      <c r="BG80" s="128">
        <f t="shared" si="196"/>
        <v>0</v>
      </c>
      <c r="BH80" s="129">
        <f t="shared" si="197"/>
        <v>0</v>
      </c>
      <c r="BI80" s="130">
        <f t="shared" si="198"/>
        <v>0</v>
      </c>
      <c r="BJ80" s="248"/>
      <c r="BK80" s="257">
        <v>13</v>
      </c>
      <c r="BL80" s="121"/>
      <c r="BM80" s="120"/>
      <c r="BN80" s="120"/>
      <c r="BO80" s="117"/>
      <c r="BP80" s="117"/>
      <c r="BQ80" s="117"/>
      <c r="BR80" s="117"/>
      <c r="BS80" s="117"/>
      <c r="BT80" s="117"/>
      <c r="BU80" s="117"/>
      <c r="BV80" s="117"/>
      <c r="BW80" s="117"/>
      <c r="BX80" s="117"/>
      <c r="BY80" s="117"/>
      <c r="BZ80" s="117"/>
      <c r="CA80" s="117"/>
      <c r="CB80" s="117"/>
    </row>
    <row r="81" spans="1:98" s="118" customFormat="1" ht="24" customHeight="1" x14ac:dyDescent="0.2">
      <c r="A81" s="111"/>
      <c r="B81" s="212" t="s">
        <v>244</v>
      </c>
      <c r="C81" s="112" t="s">
        <v>236</v>
      </c>
      <c r="D81" s="209">
        <v>2250</v>
      </c>
      <c r="E81" s="113">
        <v>1500</v>
      </c>
      <c r="F81" s="113"/>
      <c r="G81" s="114"/>
      <c r="H81" s="114"/>
      <c r="I81" s="114"/>
      <c r="J81" s="114"/>
      <c r="K81" s="114">
        <v>250</v>
      </c>
      <c r="L81" s="114">
        <v>500</v>
      </c>
      <c r="M81" s="114"/>
      <c r="N81" s="114"/>
      <c r="O81" s="114"/>
      <c r="P81" s="114"/>
      <c r="Q81" s="115">
        <f>SUM(E81:P81)</f>
        <v>2250</v>
      </c>
      <c r="R81" s="300" t="s">
        <v>37</v>
      </c>
      <c r="S81" s="302">
        <v>24200</v>
      </c>
      <c r="T81" s="131">
        <v>22000</v>
      </c>
      <c r="U81" s="131">
        <v>22000</v>
      </c>
      <c r="V81" s="123"/>
      <c r="W81" s="123"/>
      <c r="X81" s="123"/>
      <c r="Y81" s="123"/>
      <c r="Z81" s="131">
        <v>22000</v>
      </c>
      <c r="AA81" s="131">
        <v>22000</v>
      </c>
      <c r="AB81" s="123"/>
      <c r="AC81" s="123"/>
      <c r="AD81" s="123"/>
      <c r="AE81" s="123"/>
      <c r="AF81" s="94">
        <f t="shared" ref="AF81:AF85" si="213">SUM(Q81*S81)</f>
        <v>54450000</v>
      </c>
      <c r="AG81" s="95">
        <f t="shared" si="178"/>
        <v>33000000</v>
      </c>
      <c r="AH81" s="95">
        <f t="shared" si="179"/>
        <v>0</v>
      </c>
      <c r="AI81" s="95">
        <f t="shared" si="180"/>
        <v>0</v>
      </c>
      <c r="AJ81" s="95">
        <f t="shared" si="181"/>
        <v>0</v>
      </c>
      <c r="AK81" s="95">
        <f t="shared" si="181"/>
        <v>0</v>
      </c>
      <c r="AL81" s="95">
        <f t="shared" si="181"/>
        <v>0</v>
      </c>
      <c r="AM81" s="95">
        <f t="shared" si="181"/>
        <v>5500000</v>
      </c>
      <c r="AN81" s="95">
        <f t="shared" si="181"/>
        <v>11000000</v>
      </c>
      <c r="AO81" s="95">
        <f t="shared" si="181"/>
        <v>0</v>
      </c>
      <c r="AP81" s="95">
        <f t="shared" si="181"/>
        <v>0</v>
      </c>
      <c r="AQ81" s="95">
        <f t="shared" si="181"/>
        <v>0</v>
      </c>
      <c r="AR81" s="95">
        <f t="shared" si="181"/>
        <v>0</v>
      </c>
      <c r="AS81" s="96">
        <f t="shared" si="200"/>
        <v>49500000</v>
      </c>
      <c r="AT81" s="95">
        <f>SUM(AG81*4%)</f>
        <v>1320000</v>
      </c>
      <c r="AU81" s="95">
        <f>SUM(AH81*4%)</f>
        <v>0</v>
      </c>
      <c r="AV81" s="95">
        <f t="shared" ref="AV81:BE82" si="214">SUM(AI81*4%)</f>
        <v>0</v>
      </c>
      <c r="AW81" s="95">
        <f t="shared" si="214"/>
        <v>0</v>
      </c>
      <c r="AX81" s="95">
        <f t="shared" si="214"/>
        <v>0</v>
      </c>
      <c r="AY81" s="95">
        <f t="shared" si="214"/>
        <v>0</v>
      </c>
      <c r="AZ81" s="95">
        <f>SUM(AM81*4%)</f>
        <v>220000</v>
      </c>
      <c r="BA81" s="95">
        <f t="shared" si="214"/>
        <v>440000</v>
      </c>
      <c r="BB81" s="95">
        <f t="shared" si="214"/>
        <v>0</v>
      </c>
      <c r="BC81" s="95">
        <f t="shared" si="214"/>
        <v>0</v>
      </c>
      <c r="BD81" s="95">
        <f t="shared" si="214"/>
        <v>0</v>
      </c>
      <c r="BE81" s="95">
        <f t="shared" si="214"/>
        <v>0</v>
      </c>
      <c r="BF81" s="97">
        <f>SUM(AT81:BE81)</f>
        <v>1980000</v>
      </c>
      <c r="BG81" s="128">
        <f t="shared" si="196"/>
        <v>2970000</v>
      </c>
      <c r="BH81" s="129">
        <f t="shared" si="197"/>
        <v>54450000</v>
      </c>
      <c r="BI81" s="130">
        <f t="shared" si="198"/>
        <v>2970000</v>
      </c>
      <c r="BJ81" s="248">
        <f>SUM(Q81/D81)</f>
        <v>1</v>
      </c>
      <c r="BK81" s="257">
        <v>14</v>
      </c>
      <c r="BL81" s="121"/>
      <c r="BM81" s="120"/>
      <c r="BN81" s="120"/>
      <c r="BO81" s="117"/>
      <c r="BP81" s="117"/>
      <c r="BQ81" s="117"/>
      <c r="BR81" s="117"/>
      <c r="BS81" s="117"/>
      <c r="BT81" s="117"/>
      <c r="BU81" s="117"/>
      <c r="BV81" s="117"/>
      <c r="BW81" s="117"/>
      <c r="BX81" s="117"/>
      <c r="BY81" s="117"/>
      <c r="BZ81" s="117"/>
      <c r="CA81" s="117"/>
      <c r="CB81" s="117"/>
    </row>
    <row r="82" spans="1:98" s="118" customFormat="1" ht="24" customHeight="1" x14ac:dyDescent="0.2">
      <c r="A82" s="111"/>
      <c r="B82" s="212" t="s">
        <v>245</v>
      </c>
      <c r="C82" s="112" t="s">
        <v>236</v>
      </c>
      <c r="D82" s="209">
        <v>450</v>
      </c>
      <c r="E82" s="113">
        <v>180</v>
      </c>
      <c r="F82" s="113"/>
      <c r="G82" s="114"/>
      <c r="H82" s="114"/>
      <c r="I82" s="114"/>
      <c r="J82" s="114"/>
      <c r="K82" s="114"/>
      <c r="L82" s="114"/>
      <c r="M82" s="114"/>
      <c r="N82" s="114"/>
      <c r="O82" s="114"/>
      <c r="P82" s="114"/>
      <c r="Q82" s="115">
        <f>SUM(E82:P82)</f>
        <v>180</v>
      </c>
      <c r="R82" s="300" t="s">
        <v>37</v>
      </c>
      <c r="S82" s="302">
        <v>24200</v>
      </c>
      <c r="T82" s="131">
        <v>22000</v>
      </c>
      <c r="U82" s="131">
        <v>22000</v>
      </c>
      <c r="V82" s="123"/>
      <c r="W82" s="123"/>
      <c r="X82" s="123"/>
      <c r="Y82" s="123"/>
      <c r="Z82" s="131"/>
      <c r="AA82" s="131"/>
      <c r="AB82" s="123"/>
      <c r="AC82" s="123"/>
      <c r="AD82" s="123"/>
      <c r="AE82" s="123"/>
      <c r="AF82" s="94">
        <f t="shared" si="213"/>
        <v>4356000</v>
      </c>
      <c r="AG82" s="95">
        <f t="shared" si="178"/>
        <v>3960000</v>
      </c>
      <c r="AH82" s="95">
        <f t="shared" si="179"/>
        <v>0</v>
      </c>
      <c r="AI82" s="95">
        <f t="shared" si="180"/>
        <v>0</v>
      </c>
      <c r="AJ82" s="95">
        <f t="shared" si="181"/>
        <v>0</v>
      </c>
      <c r="AK82" s="95">
        <f t="shared" si="181"/>
        <v>0</v>
      </c>
      <c r="AL82" s="95">
        <f t="shared" si="181"/>
        <v>0</v>
      </c>
      <c r="AM82" s="95">
        <f t="shared" si="181"/>
        <v>0</v>
      </c>
      <c r="AN82" s="95">
        <f t="shared" si="181"/>
        <v>0</v>
      </c>
      <c r="AO82" s="95">
        <f t="shared" si="181"/>
        <v>0</v>
      </c>
      <c r="AP82" s="95">
        <f t="shared" si="181"/>
        <v>0</v>
      </c>
      <c r="AQ82" s="95">
        <f t="shared" si="181"/>
        <v>0</v>
      </c>
      <c r="AR82" s="95">
        <f t="shared" si="181"/>
        <v>0</v>
      </c>
      <c r="AS82" s="96">
        <f t="shared" si="200"/>
        <v>3960000</v>
      </c>
      <c r="AT82" s="95">
        <f>SUM(AG82*4%)</f>
        <v>158400</v>
      </c>
      <c r="AU82" s="95">
        <f t="shared" ref="AU82" si="215">SUM(AH82*4%)</f>
        <v>0</v>
      </c>
      <c r="AV82" s="95">
        <f t="shared" si="214"/>
        <v>0</v>
      </c>
      <c r="AW82" s="95">
        <f t="shared" si="214"/>
        <v>0</v>
      </c>
      <c r="AX82" s="95">
        <f t="shared" si="214"/>
        <v>0</v>
      </c>
      <c r="AY82" s="95">
        <f t="shared" si="214"/>
        <v>0</v>
      </c>
      <c r="AZ82" s="95">
        <f t="shared" si="214"/>
        <v>0</v>
      </c>
      <c r="BA82" s="95">
        <f t="shared" si="214"/>
        <v>0</v>
      </c>
      <c r="BB82" s="95">
        <f t="shared" si="214"/>
        <v>0</v>
      </c>
      <c r="BC82" s="95">
        <f t="shared" si="214"/>
        <v>0</v>
      </c>
      <c r="BD82" s="95">
        <f t="shared" si="214"/>
        <v>0</v>
      </c>
      <c r="BE82" s="95">
        <f t="shared" si="214"/>
        <v>0</v>
      </c>
      <c r="BF82" s="97">
        <f>SUM(AT82:BE82)</f>
        <v>158400</v>
      </c>
      <c r="BG82" s="128">
        <f t="shared" si="196"/>
        <v>237600</v>
      </c>
      <c r="BH82" s="129">
        <f t="shared" si="197"/>
        <v>10890000</v>
      </c>
      <c r="BI82" s="130">
        <f t="shared" si="198"/>
        <v>6771600</v>
      </c>
      <c r="BJ82" s="248">
        <f>SUM(Q82/D82)</f>
        <v>0.4</v>
      </c>
      <c r="BK82" s="257">
        <v>15</v>
      </c>
      <c r="BL82" s="798"/>
      <c r="BM82" s="120"/>
      <c r="BN82" s="120"/>
      <c r="BO82" s="117"/>
      <c r="BP82" s="117"/>
      <c r="BQ82" s="117"/>
      <c r="BR82" s="117"/>
      <c r="BS82" s="117"/>
      <c r="BT82" s="117"/>
      <c r="BU82" s="117"/>
      <c r="BV82" s="117"/>
      <c r="BW82" s="117"/>
      <c r="BX82" s="117"/>
      <c r="BY82" s="117"/>
      <c r="BZ82" s="117"/>
      <c r="CA82" s="117"/>
      <c r="CB82" s="117"/>
    </row>
    <row r="83" spans="1:98" s="118" customFormat="1" ht="24" customHeight="1" x14ac:dyDescent="0.2">
      <c r="A83" s="111"/>
      <c r="B83" s="212" t="s">
        <v>246</v>
      </c>
      <c r="C83" s="112" t="s">
        <v>236</v>
      </c>
      <c r="D83" s="209">
        <v>300</v>
      </c>
      <c r="E83" s="113">
        <v>200</v>
      </c>
      <c r="F83" s="113"/>
      <c r="G83" s="114"/>
      <c r="H83" s="114"/>
      <c r="I83" s="114"/>
      <c r="J83" s="114"/>
      <c r="K83" s="114">
        <v>50</v>
      </c>
      <c r="L83" s="114">
        <v>100</v>
      </c>
      <c r="M83" s="114"/>
      <c r="N83" s="114"/>
      <c r="O83" s="114"/>
      <c r="P83" s="114"/>
      <c r="Q83" s="115">
        <f>SUM(E83:P83)</f>
        <v>350</v>
      </c>
      <c r="R83" s="282" t="s">
        <v>250</v>
      </c>
      <c r="S83" s="587">
        <v>69930</v>
      </c>
      <c r="T83" s="131">
        <v>49000</v>
      </c>
      <c r="U83" s="131"/>
      <c r="V83" s="123"/>
      <c r="W83" s="123"/>
      <c r="X83" s="123"/>
      <c r="Y83" s="123"/>
      <c r="Z83" s="131">
        <v>49000</v>
      </c>
      <c r="AA83" s="131">
        <v>49000</v>
      </c>
      <c r="AB83" s="123"/>
      <c r="AC83" s="123"/>
      <c r="AD83" s="123"/>
      <c r="AE83" s="123"/>
      <c r="AF83" s="94">
        <f t="shared" si="213"/>
        <v>24475500</v>
      </c>
      <c r="AG83" s="95">
        <f t="shared" si="178"/>
        <v>9800000</v>
      </c>
      <c r="AH83" s="95">
        <f t="shared" si="179"/>
        <v>0</v>
      </c>
      <c r="AI83" s="95">
        <f t="shared" si="180"/>
        <v>0</v>
      </c>
      <c r="AJ83" s="95">
        <f t="shared" si="181"/>
        <v>0</v>
      </c>
      <c r="AK83" s="95">
        <f t="shared" si="181"/>
        <v>0</v>
      </c>
      <c r="AL83" s="95">
        <f t="shared" si="181"/>
        <v>0</v>
      </c>
      <c r="AM83" s="95">
        <f t="shared" si="181"/>
        <v>2450000</v>
      </c>
      <c r="AN83" s="95">
        <f t="shared" si="181"/>
        <v>4900000</v>
      </c>
      <c r="AO83" s="95">
        <f t="shared" si="181"/>
        <v>0</v>
      </c>
      <c r="AP83" s="95">
        <f t="shared" si="181"/>
        <v>0</v>
      </c>
      <c r="AQ83" s="95">
        <f t="shared" si="181"/>
        <v>0</v>
      </c>
      <c r="AR83" s="95">
        <f t="shared" si="181"/>
        <v>0</v>
      </c>
      <c r="AS83" s="96">
        <f t="shared" si="200"/>
        <v>17150000</v>
      </c>
      <c r="AT83" s="95">
        <f>SUM(AG83*4%)</f>
        <v>392000</v>
      </c>
      <c r="AU83" s="95">
        <f>SUM(AH83*4%)</f>
        <v>0</v>
      </c>
      <c r="AV83" s="95">
        <f>SUM(AI83*4%)</f>
        <v>0</v>
      </c>
      <c r="AW83" s="95">
        <f t="shared" ref="AW83:AW85" si="216">SUM(AJ83*14%)</f>
        <v>0</v>
      </c>
      <c r="AX83" s="95">
        <f t="shared" ref="AX83:AX85" si="217">SUM(AK83*14%)</f>
        <v>0</v>
      </c>
      <c r="AY83" s="95">
        <f t="shared" ref="AY83:AY85" si="218">SUM(AL83*14%)</f>
        <v>0</v>
      </c>
      <c r="AZ83" s="95">
        <f>SUM(AM83*4%)</f>
        <v>98000</v>
      </c>
      <c r="BA83" s="95">
        <f>SUM(AN83*4%)</f>
        <v>196000</v>
      </c>
      <c r="BB83" s="95">
        <f t="shared" ref="BB83" si="219">SUM(AO83*14%)</f>
        <v>0</v>
      </c>
      <c r="BC83" s="95">
        <f t="shared" ref="BC83:BC85" si="220">SUM(AP83*14%)</f>
        <v>0</v>
      </c>
      <c r="BD83" s="95">
        <f t="shared" ref="BD83:BD85" si="221">SUM(AQ83*14%)</f>
        <v>0</v>
      </c>
      <c r="BE83" s="95">
        <f t="shared" ref="BE83:BE85" si="222">SUM(AR83*14%)</f>
        <v>0</v>
      </c>
      <c r="BF83" s="97">
        <f>SUM(AT83:BE83)</f>
        <v>686000</v>
      </c>
      <c r="BG83" s="128">
        <f t="shared" si="196"/>
        <v>6639500</v>
      </c>
      <c r="BH83" s="129">
        <f t="shared" si="197"/>
        <v>20979000</v>
      </c>
      <c r="BI83" s="130">
        <f t="shared" si="198"/>
        <v>3143000</v>
      </c>
      <c r="BJ83" s="248">
        <f>SUM(Q83/D83)</f>
        <v>1.1666666666666667</v>
      </c>
      <c r="BK83" s="257">
        <v>16</v>
      </c>
      <c r="BL83" s="121"/>
      <c r="BM83" s="120"/>
      <c r="BN83" s="120"/>
      <c r="BO83" s="117"/>
      <c r="BP83" s="117"/>
      <c r="BQ83" s="117"/>
      <c r="BR83" s="117"/>
      <c r="BS83" s="117"/>
      <c r="BT83" s="117"/>
      <c r="BU83" s="117"/>
      <c r="BV83" s="117"/>
      <c r="BW83" s="117"/>
      <c r="BX83" s="117"/>
      <c r="BY83" s="117"/>
      <c r="BZ83" s="117"/>
      <c r="CA83" s="117"/>
      <c r="CB83" s="117"/>
    </row>
    <row r="84" spans="1:98" s="118" customFormat="1" ht="24" customHeight="1" x14ac:dyDescent="0.2">
      <c r="A84" s="111"/>
      <c r="B84" s="293" t="s">
        <v>247</v>
      </c>
      <c r="C84" s="112" t="s">
        <v>236</v>
      </c>
      <c r="D84" s="209">
        <v>450</v>
      </c>
      <c r="E84" s="113">
        <v>300</v>
      </c>
      <c r="F84" s="113"/>
      <c r="G84" s="114"/>
      <c r="H84" s="114"/>
      <c r="I84" s="114"/>
      <c r="J84" s="114"/>
      <c r="K84" s="114">
        <v>50</v>
      </c>
      <c r="L84" s="114">
        <v>100</v>
      </c>
      <c r="M84" s="114"/>
      <c r="N84" s="114"/>
      <c r="O84" s="114"/>
      <c r="P84" s="114"/>
      <c r="Q84" s="115">
        <f>SUM(E84:P84)</f>
        <v>450</v>
      </c>
      <c r="R84" s="588" t="s">
        <v>37</v>
      </c>
      <c r="S84" s="302">
        <v>20000</v>
      </c>
      <c r="T84" s="302">
        <v>20000</v>
      </c>
      <c r="U84" s="302">
        <v>20000</v>
      </c>
      <c r="V84" s="123"/>
      <c r="W84" s="123"/>
      <c r="X84" s="123"/>
      <c r="Y84" s="123"/>
      <c r="Z84" s="302">
        <v>20000</v>
      </c>
      <c r="AA84" s="302">
        <v>20000</v>
      </c>
      <c r="AB84" s="123"/>
      <c r="AC84" s="123"/>
      <c r="AD84" s="123"/>
      <c r="AE84" s="123"/>
      <c r="AF84" s="94">
        <f t="shared" si="213"/>
        <v>9000000</v>
      </c>
      <c r="AG84" s="95">
        <f t="shared" si="178"/>
        <v>6000000</v>
      </c>
      <c r="AH84" s="95">
        <f t="shared" si="179"/>
        <v>0</v>
      </c>
      <c r="AI84" s="95">
        <f t="shared" si="180"/>
        <v>0</v>
      </c>
      <c r="AJ84" s="95">
        <f t="shared" si="181"/>
        <v>0</v>
      </c>
      <c r="AK84" s="95">
        <f t="shared" si="181"/>
        <v>0</v>
      </c>
      <c r="AL84" s="95">
        <f t="shared" si="181"/>
        <v>0</v>
      </c>
      <c r="AM84" s="95">
        <f t="shared" si="181"/>
        <v>1000000</v>
      </c>
      <c r="AN84" s="95">
        <f t="shared" si="181"/>
        <v>2000000</v>
      </c>
      <c r="AO84" s="95">
        <f t="shared" si="181"/>
        <v>0</v>
      </c>
      <c r="AP84" s="95">
        <f t="shared" si="181"/>
        <v>0</v>
      </c>
      <c r="AQ84" s="95">
        <f t="shared" si="181"/>
        <v>0</v>
      </c>
      <c r="AR84" s="95">
        <f t="shared" si="181"/>
        <v>0</v>
      </c>
      <c r="AS84" s="96">
        <f t="shared" si="200"/>
        <v>9000000</v>
      </c>
      <c r="AT84" s="95"/>
      <c r="AU84" s="95">
        <f t="shared" ref="AU84" si="223">SUM(AH84*4%)</f>
        <v>0</v>
      </c>
      <c r="AV84" s="95">
        <f t="shared" ref="AV84" si="224">SUM(AI84*4%)</f>
        <v>0</v>
      </c>
      <c r="AW84" s="95">
        <f t="shared" ref="AW84" si="225">SUM(AJ84*4%)</f>
        <v>0</v>
      </c>
      <c r="AX84" s="95">
        <f t="shared" ref="AX84" si="226">SUM(AK84*4%)</f>
        <v>0</v>
      </c>
      <c r="AY84" s="95">
        <f t="shared" ref="AY84" si="227">SUM(AL84*4%)</f>
        <v>0</v>
      </c>
      <c r="AZ84" s="95"/>
      <c r="BA84" s="95"/>
      <c r="BB84" s="95"/>
      <c r="BC84" s="95"/>
      <c r="BD84" s="95"/>
      <c r="BE84" s="95"/>
      <c r="BF84" s="97">
        <f>SUM(AT84:BE84)</f>
        <v>0</v>
      </c>
      <c r="BG84" s="128">
        <f t="shared" si="196"/>
        <v>0</v>
      </c>
      <c r="BH84" s="129">
        <f t="shared" si="197"/>
        <v>9000000</v>
      </c>
      <c r="BI84" s="130">
        <f t="shared" si="198"/>
        <v>0</v>
      </c>
      <c r="BJ84" s="248">
        <f>SUM(Q84/D84)</f>
        <v>1</v>
      </c>
      <c r="BK84" s="257">
        <v>17</v>
      </c>
      <c r="BL84" s="121"/>
      <c r="BM84" s="120"/>
      <c r="BN84" s="120"/>
      <c r="BO84" s="117"/>
      <c r="BP84" s="117"/>
      <c r="BQ84" s="117"/>
      <c r="BR84" s="117"/>
      <c r="BS84" s="117"/>
      <c r="BT84" s="117"/>
      <c r="BU84" s="117"/>
      <c r="BV84" s="117"/>
      <c r="BW84" s="117"/>
      <c r="BX84" s="117"/>
      <c r="BY84" s="117"/>
      <c r="BZ84" s="117"/>
      <c r="CA84" s="117"/>
      <c r="CB84" s="117"/>
    </row>
    <row r="85" spans="1:98" s="118" customFormat="1" ht="24" customHeight="1" thickBot="1" x14ac:dyDescent="0.25">
      <c r="A85" s="111"/>
      <c r="B85" s="307" t="s">
        <v>248</v>
      </c>
      <c r="C85" s="112" t="s">
        <v>236</v>
      </c>
      <c r="D85" s="209">
        <v>1</v>
      </c>
      <c r="E85" s="113"/>
      <c r="F85" s="114"/>
      <c r="G85" s="114"/>
      <c r="H85" s="114"/>
      <c r="I85" s="114"/>
      <c r="J85" s="114"/>
      <c r="K85" s="114"/>
      <c r="L85" s="114"/>
      <c r="M85" s="114">
        <v>1</v>
      </c>
      <c r="N85" s="114"/>
      <c r="O85" s="114"/>
      <c r="P85" s="114"/>
      <c r="Q85" s="115">
        <f>SUM(E85:P85)</f>
        <v>1</v>
      </c>
      <c r="R85" s="588" t="s">
        <v>53</v>
      </c>
      <c r="S85" s="308">
        <v>20000000</v>
      </c>
      <c r="T85" s="131"/>
      <c r="U85" s="123"/>
      <c r="V85" s="123"/>
      <c r="W85" s="123"/>
      <c r="X85" s="123"/>
      <c r="Y85" s="123"/>
      <c r="Z85" s="123"/>
      <c r="AA85" s="123"/>
      <c r="AB85" s="123">
        <v>19270000</v>
      </c>
      <c r="AC85" s="123"/>
      <c r="AD85" s="123"/>
      <c r="AE85" s="123"/>
      <c r="AF85" s="94">
        <f t="shared" si="213"/>
        <v>20000000</v>
      </c>
      <c r="AG85" s="95">
        <f t="shared" si="178"/>
        <v>0</v>
      </c>
      <c r="AH85" s="95">
        <f t="shared" si="179"/>
        <v>0</v>
      </c>
      <c r="AI85" s="95">
        <f t="shared" si="180"/>
        <v>0</v>
      </c>
      <c r="AJ85" s="95">
        <f t="shared" si="181"/>
        <v>0</v>
      </c>
      <c r="AK85" s="95">
        <f t="shared" si="181"/>
        <v>0</v>
      </c>
      <c r="AL85" s="95">
        <f t="shared" si="181"/>
        <v>0</v>
      </c>
      <c r="AM85" s="95">
        <f t="shared" si="181"/>
        <v>0</v>
      </c>
      <c r="AN85" s="95">
        <f t="shared" si="181"/>
        <v>0</v>
      </c>
      <c r="AO85" s="95">
        <v>19087000</v>
      </c>
      <c r="AP85" s="95">
        <f t="shared" si="181"/>
        <v>0</v>
      </c>
      <c r="AQ85" s="95">
        <f t="shared" si="181"/>
        <v>0</v>
      </c>
      <c r="AR85" s="95">
        <f t="shared" si="181"/>
        <v>0</v>
      </c>
      <c r="AS85" s="96">
        <f t="shared" si="200"/>
        <v>19087000</v>
      </c>
      <c r="AT85" s="95">
        <f t="shared" ref="AT85" si="228">SUM(AG85*14%)</f>
        <v>0</v>
      </c>
      <c r="AU85" s="95">
        <f t="shared" ref="AU85" si="229">SUM(AH85*14%)</f>
        <v>0</v>
      </c>
      <c r="AV85" s="95">
        <f t="shared" ref="AV85" si="230">SUM(AI85*14%)</f>
        <v>0</v>
      </c>
      <c r="AW85" s="95">
        <f t="shared" si="216"/>
        <v>0</v>
      </c>
      <c r="AX85" s="95">
        <f t="shared" si="217"/>
        <v>0</v>
      </c>
      <c r="AY85" s="95">
        <f t="shared" si="218"/>
        <v>0</v>
      </c>
      <c r="AZ85" s="95">
        <f t="shared" ref="AZ85" si="231">SUM(AM85*14%)</f>
        <v>0</v>
      </c>
      <c r="BA85" s="95">
        <f t="shared" ref="BA85" si="232">SUM(AN85*14%)</f>
        <v>0</v>
      </c>
      <c r="BB85" s="95">
        <v>183000</v>
      </c>
      <c r="BC85" s="95">
        <f t="shared" si="220"/>
        <v>0</v>
      </c>
      <c r="BD85" s="95">
        <f t="shared" si="221"/>
        <v>0</v>
      </c>
      <c r="BE85" s="95">
        <f t="shared" si="222"/>
        <v>0</v>
      </c>
      <c r="BF85" s="97">
        <f>SUM(AT85:BE85)</f>
        <v>183000</v>
      </c>
      <c r="BG85" s="128">
        <f t="shared" si="196"/>
        <v>730000</v>
      </c>
      <c r="BH85" s="129">
        <f t="shared" si="197"/>
        <v>20000000</v>
      </c>
      <c r="BI85" s="130">
        <f t="shared" si="198"/>
        <v>730000</v>
      </c>
      <c r="BJ85" s="248">
        <f>SUM(Q85/D85)</f>
        <v>1</v>
      </c>
      <c r="BK85" s="257">
        <v>18</v>
      </c>
      <c r="BL85" s="121"/>
      <c r="BM85" s="120"/>
      <c r="BN85" s="120"/>
      <c r="BO85" s="117"/>
      <c r="BP85" s="117"/>
      <c r="BQ85" s="117"/>
      <c r="BR85" s="117"/>
      <c r="BS85" s="117"/>
      <c r="BT85" s="117"/>
      <c r="BU85" s="117"/>
      <c r="BV85" s="117"/>
      <c r="BW85" s="117"/>
      <c r="BX85" s="117"/>
      <c r="BY85" s="117"/>
      <c r="BZ85" s="117"/>
      <c r="CA85" s="117"/>
      <c r="CB85" s="117"/>
    </row>
    <row r="86" spans="1:98" s="54" customFormat="1" ht="24" customHeight="1" thickBot="1" x14ac:dyDescent="0.25">
      <c r="A86" s="62"/>
      <c r="B86" s="63" t="s">
        <v>15</v>
      </c>
      <c r="C86" s="63"/>
      <c r="D86" s="378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6"/>
      <c r="R86" s="102"/>
      <c r="S86" s="132"/>
      <c r="T86" s="133"/>
      <c r="U86" s="133"/>
      <c r="V86" s="133"/>
      <c r="W86" s="133"/>
      <c r="X86" s="133"/>
      <c r="Y86" s="133"/>
      <c r="Z86" s="133"/>
      <c r="AA86" s="133"/>
      <c r="AB86" s="133"/>
      <c r="AC86" s="133"/>
      <c r="AD86" s="133"/>
      <c r="AE86" s="133"/>
      <c r="AF86" s="134">
        <f>SUM(AF68:AF85)</f>
        <v>248281500</v>
      </c>
      <c r="AG86" s="134">
        <f>SUM(AG68:AG85)</f>
        <v>74290000</v>
      </c>
      <c r="AH86" s="134">
        <f>SUM(AH68:AH85)</f>
        <v>11190000</v>
      </c>
      <c r="AI86" s="134">
        <f>SUM(AI68:AI85)</f>
        <v>9150000</v>
      </c>
      <c r="AJ86" s="134">
        <f t="shared" ref="AJ86:AR86" si="233">SUM(AJ68:AJ85)</f>
        <v>2040000</v>
      </c>
      <c r="AK86" s="134">
        <f t="shared" si="233"/>
        <v>10595000</v>
      </c>
      <c r="AL86" s="134">
        <f t="shared" si="233"/>
        <v>10850000</v>
      </c>
      <c r="AM86" s="134">
        <f t="shared" si="233"/>
        <v>19885000</v>
      </c>
      <c r="AN86" s="134">
        <f t="shared" si="233"/>
        <v>29175000</v>
      </c>
      <c r="AO86" s="134">
        <f t="shared" si="233"/>
        <v>30447000</v>
      </c>
      <c r="AP86" s="134">
        <f t="shared" si="233"/>
        <v>11190000</v>
      </c>
      <c r="AQ86" s="134">
        <f t="shared" si="233"/>
        <v>10935000</v>
      </c>
      <c r="AR86" s="134">
        <f t="shared" si="233"/>
        <v>10935000</v>
      </c>
      <c r="AS86" s="134">
        <f>SUM(AS68:AS85)</f>
        <v>230682000</v>
      </c>
      <c r="AT86" s="134">
        <f>SUM(AT68:AT85)</f>
        <v>2322600</v>
      </c>
      <c r="AU86" s="134">
        <f>SUM(AU68:AU85)</f>
        <v>285600</v>
      </c>
      <c r="AV86" s="134">
        <f>SUM(AV68:AV85)</f>
        <v>0</v>
      </c>
      <c r="AW86" s="134">
        <f t="shared" ref="AW86:BE86" si="234">SUM(AW68:AW85)</f>
        <v>285600</v>
      </c>
      <c r="AX86" s="134">
        <f t="shared" si="234"/>
        <v>43350</v>
      </c>
      <c r="AY86" s="134">
        <f t="shared" si="234"/>
        <v>51000</v>
      </c>
      <c r="AZ86" s="134">
        <f t="shared" si="234"/>
        <v>371550</v>
      </c>
      <c r="BA86" s="134">
        <f t="shared" si="234"/>
        <v>742250</v>
      </c>
      <c r="BB86" s="134">
        <f t="shared" si="234"/>
        <v>492400.00000000006</v>
      </c>
      <c r="BC86" s="134">
        <f t="shared" si="234"/>
        <v>285600</v>
      </c>
      <c r="BD86" s="134">
        <f t="shared" si="234"/>
        <v>53550</v>
      </c>
      <c r="BE86" s="134">
        <f t="shared" si="234"/>
        <v>53550</v>
      </c>
      <c r="BF86" s="134">
        <f>SUM(BF68:BF85)</f>
        <v>4987050</v>
      </c>
      <c r="BG86" s="135">
        <f t="shared" si="196"/>
        <v>12612450</v>
      </c>
      <c r="BH86" s="134">
        <f>SUM(BH68:BH85)</f>
        <v>290631260</v>
      </c>
      <c r="BI86" s="134">
        <f>SUM(BI68:BI85)</f>
        <v>54962210</v>
      </c>
      <c r="BJ86" s="249">
        <f>SUM(BJ68:BJ85)/16</f>
        <v>0.51840277777777777</v>
      </c>
      <c r="BK86" s="259"/>
      <c r="BL86" s="69"/>
      <c r="BM86" s="69"/>
      <c r="BN86" s="69"/>
      <c r="BO86" s="69"/>
      <c r="BP86" s="69"/>
      <c r="BQ86" s="69"/>
      <c r="BR86" s="69"/>
      <c r="BS86" s="69"/>
      <c r="BT86" s="69"/>
      <c r="BU86" s="69"/>
      <c r="BV86" s="69"/>
      <c r="BW86" s="69"/>
      <c r="BX86" s="69"/>
      <c r="BY86" s="69"/>
      <c r="BZ86" s="69"/>
      <c r="CA86" s="69"/>
      <c r="CB86" s="69"/>
    </row>
    <row r="87" spans="1:98" s="29" customFormat="1" ht="24" customHeight="1" x14ac:dyDescent="0.2">
      <c r="A87" s="70"/>
      <c r="D87" s="379"/>
      <c r="E87" s="70"/>
      <c r="F87" s="70"/>
      <c r="G87" s="70"/>
      <c r="H87" s="70"/>
      <c r="I87" s="70"/>
      <c r="J87" s="70"/>
      <c r="K87" s="70"/>
      <c r="L87" s="70"/>
      <c r="M87" s="70"/>
      <c r="N87" s="70"/>
      <c r="O87" s="70"/>
      <c r="P87" s="70"/>
      <c r="Q87" s="70"/>
      <c r="R87" s="70"/>
      <c r="AE87" s="57"/>
      <c r="AS87" s="71"/>
      <c r="BF87" s="72">
        <f>SUM(AS86+BF86)</f>
        <v>235669050</v>
      </c>
      <c r="BG87" s="73">
        <f>AF86-AS86-BF86</f>
        <v>12612450</v>
      </c>
      <c r="BH87" s="74">
        <f>SUM(BI86+AS86+BF86)</f>
        <v>290631260</v>
      </c>
      <c r="BI87" s="75">
        <f>SUM(BG86)</f>
        <v>12612450</v>
      </c>
      <c r="BJ87" s="57" t="s">
        <v>78</v>
      </c>
      <c r="BK87" s="260"/>
      <c r="BL87" s="33"/>
      <c r="BM87" s="33"/>
      <c r="BN87" s="33"/>
      <c r="BO87" s="33"/>
      <c r="BP87" s="33"/>
      <c r="BQ87" s="33"/>
      <c r="BR87" s="33"/>
      <c r="BS87" s="33"/>
      <c r="BT87" s="33"/>
      <c r="BU87" s="33"/>
      <c r="BV87" s="33"/>
      <c r="BW87" s="33"/>
      <c r="BX87" s="33"/>
      <c r="BY87" s="33"/>
      <c r="BZ87" s="33"/>
      <c r="CA87" s="33"/>
      <c r="CB87" s="33"/>
      <c r="CC87" s="33"/>
    </row>
    <row r="88" spans="1:98" s="29" customFormat="1" ht="24" customHeight="1" x14ac:dyDescent="0.2">
      <c r="A88" s="70"/>
      <c r="D88" s="379"/>
      <c r="E88" s="70"/>
      <c r="F88" s="70"/>
      <c r="G88" s="70"/>
      <c r="H88" s="70"/>
      <c r="I88" s="70"/>
      <c r="J88" s="70"/>
      <c r="K88" s="70"/>
      <c r="L88" s="70"/>
      <c r="M88" s="70"/>
      <c r="N88" s="70"/>
      <c r="O88" s="70"/>
      <c r="P88" s="70"/>
      <c r="Q88" s="70"/>
      <c r="R88" s="70"/>
      <c r="AE88" s="57"/>
      <c r="AH88" s="267"/>
      <c r="AS88" s="57"/>
      <c r="AT88" s="170">
        <f>SUM(AG86+AT86)</f>
        <v>76612600</v>
      </c>
      <c r="AU88" s="170">
        <f t="shared" ref="AU88" si="235">SUM(AH86+AU86)</f>
        <v>11475600</v>
      </c>
      <c r="AV88" s="170">
        <f t="shared" ref="AV88" si="236">SUM(AI86+AV86)</f>
        <v>9150000</v>
      </c>
      <c r="AW88" s="170">
        <f t="shared" ref="AW88" si="237">SUM(AJ86+AW86)</f>
        <v>2325600</v>
      </c>
      <c r="AX88" s="170">
        <f t="shared" ref="AX88" si="238">SUM(AK86+AX86)</f>
        <v>10638350</v>
      </c>
      <c r="AY88" s="170">
        <f t="shared" ref="AY88" si="239">SUM(AL86+AY86)</f>
        <v>10901000</v>
      </c>
      <c r="AZ88" s="170">
        <f t="shared" ref="AZ88" si="240">SUM(AM86+AZ86)</f>
        <v>20256550</v>
      </c>
      <c r="BA88" s="170">
        <f t="shared" ref="BA88" si="241">SUM(AN86+BA86)</f>
        <v>29917250</v>
      </c>
      <c r="BB88" s="170">
        <f t="shared" ref="BB88" si="242">SUM(AO86+BB86)</f>
        <v>30939400</v>
      </c>
      <c r="BC88" s="170">
        <f t="shared" ref="BC88" si="243">SUM(AP86+BC86)</f>
        <v>11475600</v>
      </c>
      <c r="BD88" s="170">
        <f t="shared" ref="BD88" si="244">SUM(AQ86+BD86)</f>
        <v>10988550</v>
      </c>
      <c r="BE88" s="170">
        <f t="shared" ref="BE88" si="245">SUM(AR86+BE86)</f>
        <v>10988550</v>
      </c>
      <c r="BF88" s="170">
        <f>SUM(AT88:BE88)</f>
        <v>235669050</v>
      </c>
      <c r="BG88" s="57"/>
      <c r="BH88" s="76"/>
      <c r="BI88" s="77">
        <f>SUM(BI86-BI87)</f>
        <v>42349760</v>
      </c>
      <c r="BJ88" s="57" t="s">
        <v>77</v>
      </c>
      <c r="BK88" s="260"/>
      <c r="BL88" s="33"/>
      <c r="BM88" s="33"/>
      <c r="BN88" s="33"/>
      <c r="BO88" s="33"/>
      <c r="BP88" s="33"/>
      <c r="BQ88" s="33"/>
      <c r="BR88" s="33"/>
      <c r="BS88" s="33"/>
      <c r="BT88" s="33"/>
      <c r="BU88" s="33"/>
      <c r="BV88" s="33"/>
      <c r="BW88" s="33"/>
      <c r="BX88" s="33"/>
      <c r="BY88" s="33"/>
      <c r="BZ88" s="33"/>
      <c r="CA88" s="33"/>
      <c r="CB88" s="33"/>
      <c r="CC88" s="33"/>
    </row>
    <row r="89" spans="1:98" s="29" customFormat="1" ht="24" customHeight="1" x14ac:dyDescent="0.2">
      <c r="A89" s="1015" t="s">
        <v>43</v>
      </c>
      <c r="B89" s="1016"/>
      <c r="C89" s="171" t="s">
        <v>251</v>
      </c>
      <c r="D89" s="174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174"/>
      <c r="U89" s="174"/>
      <c r="V89" s="174"/>
      <c r="W89" s="174"/>
      <c r="X89" s="174"/>
      <c r="Y89" s="174"/>
      <c r="Z89" s="174"/>
      <c r="AA89" s="174"/>
      <c r="AB89" s="174"/>
      <c r="AC89" s="174"/>
      <c r="AD89" s="174"/>
      <c r="AE89" s="175"/>
      <c r="AF89" s="32"/>
      <c r="AG89" s="174"/>
      <c r="AH89" s="174"/>
      <c r="AI89" s="174"/>
      <c r="AJ89" s="174"/>
      <c r="AK89" s="174"/>
      <c r="AL89" s="174"/>
      <c r="AM89" s="174"/>
      <c r="AN89" s="174"/>
      <c r="AO89" s="174"/>
      <c r="AP89" s="174"/>
      <c r="AQ89" s="174"/>
      <c r="AR89" s="174"/>
      <c r="AS89" s="176"/>
      <c r="AT89" s="174"/>
      <c r="AU89" s="174"/>
      <c r="AV89" s="174"/>
      <c r="AW89" s="174"/>
      <c r="AX89" s="174"/>
      <c r="AY89" s="174"/>
      <c r="AZ89" s="174"/>
      <c r="BA89" s="174"/>
      <c r="BB89" s="174"/>
      <c r="BC89" s="174"/>
      <c r="BD89" s="174"/>
      <c r="BE89" s="174"/>
      <c r="BF89" s="176"/>
      <c r="BG89" s="176"/>
      <c r="BH89" s="173"/>
      <c r="BI89" s="177"/>
      <c r="BJ89" s="32"/>
      <c r="BK89" s="255"/>
      <c r="BL89" s="174"/>
      <c r="BM89" s="174"/>
      <c r="BN89" s="174"/>
      <c r="BO89" s="174"/>
      <c r="BP89" s="175"/>
      <c r="BQ89" s="174"/>
      <c r="BR89" s="174"/>
      <c r="BS89" s="174"/>
      <c r="BT89" s="174"/>
      <c r="BU89" s="174"/>
      <c r="BV89" s="176"/>
      <c r="BW89" s="176"/>
      <c r="BX89" s="176"/>
      <c r="BY89" s="173"/>
      <c r="BZ89" s="177"/>
      <c r="CA89" s="176"/>
      <c r="CB89" s="176"/>
      <c r="CC89" s="33"/>
      <c r="CD89" s="33"/>
      <c r="CE89" s="33"/>
      <c r="CF89" s="33"/>
      <c r="CG89" s="33"/>
      <c r="CH89" s="178"/>
      <c r="CI89" s="33"/>
      <c r="CJ89" s="33"/>
      <c r="CK89" s="33"/>
      <c r="CL89" s="33"/>
      <c r="CM89" s="33"/>
      <c r="CN89" s="33"/>
      <c r="CO89" s="33"/>
      <c r="CP89" s="33"/>
      <c r="CQ89" s="33"/>
      <c r="CR89" s="33"/>
      <c r="CS89" s="33"/>
      <c r="CT89" s="33"/>
    </row>
    <row r="90" spans="1:98" s="29" customFormat="1" ht="24" customHeight="1" x14ac:dyDescent="0.2">
      <c r="A90" s="1017" t="s">
        <v>44</v>
      </c>
      <c r="B90" s="1018"/>
      <c r="C90" s="180" t="s">
        <v>151</v>
      </c>
      <c r="D90" s="377"/>
      <c r="E90" s="181"/>
      <c r="F90" s="181"/>
      <c r="G90" s="181"/>
      <c r="H90" s="181"/>
      <c r="I90" s="181"/>
      <c r="J90" s="181"/>
      <c r="K90" s="181"/>
      <c r="L90" s="181"/>
      <c r="M90" s="181"/>
      <c r="N90" s="181"/>
      <c r="O90" s="181"/>
      <c r="P90" s="181"/>
      <c r="Q90" s="181"/>
      <c r="R90" s="181"/>
      <c r="S90" s="181"/>
      <c r="T90" s="182"/>
      <c r="U90" s="182"/>
      <c r="V90" s="182"/>
      <c r="W90" s="182"/>
      <c r="X90" s="182"/>
      <c r="Y90" s="182"/>
      <c r="Z90" s="182"/>
      <c r="AA90" s="182"/>
      <c r="AB90" s="182"/>
      <c r="AC90" s="182"/>
      <c r="AD90" s="182"/>
      <c r="AE90" s="183"/>
      <c r="AF90" s="181"/>
      <c r="AG90" s="182"/>
      <c r="AH90" s="182"/>
      <c r="AI90" s="182"/>
      <c r="AJ90" s="182"/>
      <c r="AK90" s="182"/>
      <c r="AL90" s="182"/>
      <c r="AM90" s="182"/>
      <c r="AN90" s="182"/>
      <c r="AO90" s="182"/>
      <c r="AP90" s="182"/>
      <c r="AQ90" s="182"/>
      <c r="AR90" s="182"/>
      <c r="AS90" s="183"/>
      <c r="AT90" s="182"/>
      <c r="AU90" s="182"/>
      <c r="AV90" s="182"/>
      <c r="AW90" s="182"/>
      <c r="AX90" s="182"/>
      <c r="AY90" s="182"/>
      <c r="AZ90" s="182"/>
      <c r="BA90" s="182"/>
      <c r="BB90" s="182"/>
      <c r="BC90" s="182"/>
      <c r="BD90" s="182"/>
      <c r="BE90" s="182"/>
      <c r="BF90" s="183"/>
      <c r="BG90" s="183"/>
      <c r="BH90" s="179"/>
      <c r="BI90" s="184"/>
      <c r="BJ90" s="32"/>
      <c r="BK90" s="255"/>
      <c r="BL90" s="32"/>
      <c r="BM90" s="32"/>
      <c r="BN90" s="32"/>
      <c r="BO90" s="32"/>
      <c r="BP90" s="32"/>
      <c r="BQ90" s="32"/>
      <c r="BR90" s="32"/>
      <c r="BS90" s="32"/>
      <c r="BT90" s="32"/>
      <c r="BU90" s="32"/>
      <c r="BV90" s="32"/>
      <c r="BW90" s="32"/>
      <c r="BX90" s="32"/>
      <c r="BY90" s="32"/>
      <c r="BZ90" s="32"/>
      <c r="CA90" s="176"/>
      <c r="CB90" s="176"/>
      <c r="CC90" s="33">
        <v>1100000</v>
      </c>
      <c r="CD90" s="33"/>
      <c r="CE90" s="33"/>
      <c r="CF90" s="33"/>
      <c r="CG90" s="33"/>
      <c r="CH90" s="178"/>
      <c r="CI90" s="33"/>
      <c r="CJ90" s="33"/>
      <c r="CK90" s="33"/>
      <c r="CL90" s="33"/>
      <c r="CM90" s="33"/>
      <c r="CN90" s="33"/>
      <c r="CO90" s="33"/>
      <c r="CP90" s="33"/>
      <c r="CQ90" s="33"/>
      <c r="CR90" s="33"/>
      <c r="CS90" s="33"/>
      <c r="CT90" s="33"/>
    </row>
    <row r="91" spans="1:98" s="8" customFormat="1" ht="24" customHeight="1" x14ac:dyDescent="0.2">
      <c r="A91" s="1019" t="s">
        <v>45</v>
      </c>
      <c r="B91" s="1022" t="s">
        <v>46</v>
      </c>
      <c r="C91" s="1022" t="s">
        <v>62</v>
      </c>
      <c r="D91" s="1025" t="s">
        <v>47</v>
      </c>
      <c r="E91" s="1025"/>
      <c r="F91" s="1025"/>
      <c r="G91" s="1025"/>
      <c r="H91" s="1025"/>
      <c r="I91" s="1025"/>
      <c r="J91" s="1025"/>
      <c r="K91" s="1025"/>
      <c r="L91" s="1025"/>
      <c r="M91" s="1025"/>
      <c r="N91" s="1025"/>
      <c r="O91" s="1025"/>
      <c r="P91" s="1025"/>
      <c r="Q91" s="1025"/>
      <c r="R91" s="1022" t="s">
        <v>59</v>
      </c>
      <c r="S91" s="1036" t="s">
        <v>56</v>
      </c>
      <c r="T91" s="1037"/>
      <c r="U91" s="1037"/>
      <c r="V91" s="1037"/>
      <c r="W91" s="1037"/>
      <c r="X91" s="1037"/>
      <c r="Y91" s="1037"/>
      <c r="Z91" s="1037"/>
      <c r="AA91" s="1037"/>
      <c r="AB91" s="1037"/>
      <c r="AC91" s="1037"/>
      <c r="AD91" s="1037"/>
      <c r="AE91" s="1038"/>
      <c r="AF91" s="1039" t="s">
        <v>38</v>
      </c>
      <c r="AG91" s="1039"/>
      <c r="AH91" s="1039"/>
      <c r="AI91" s="1039"/>
      <c r="AJ91" s="1039"/>
      <c r="AK91" s="1039"/>
      <c r="AL91" s="1039"/>
      <c r="AM91" s="1039"/>
      <c r="AN91" s="1039"/>
      <c r="AO91" s="1039"/>
      <c r="AP91" s="1039"/>
      <c r="AQ91" s="1039"/>
      <c r="AR91" s="1039"/>
      <c r="AS91" s="1039"/>
      <c r="AT91" s="1040" t="s">
        <v>82</v>
      </c>
      <c r="AU91" s="1041"/>
      <c r="AV91" s="1041"/>
      <c r="AW91" s="1041"/>
      <c r="AX91" s="1041"/>
      <c r="AY91" s="1041"/>
      <c r="AZ91" s="1041"/>
      <c r="BA91" s="1041"/>
      <c r="BB91" s="1041"/>
      <c r="BC91" s="1041"/>
      <c r="BD91" s="1041"/>
      <c r="BE91" s="1041"/>
      <c r="BF91" s="1042"/>
      <c r="BG91" s="1022" t="s">
        <v>78</v>
      </c>
      <c r="BH91" s="1022" t="s">
        <v>561</v>
      </c>
      <c r="BI91" s="1026" t="s">
        <v>79</v>
      </c>
      <c r="BJ91" s="173"/>
      <c r="BK91" s="32"/>
      <c r="BL91" s="32"/>
      <c r="BM91" s="32"/>
      <c r="BN91" s="32"/>
      <c r="BO91" s="32"/>
      <c r="BP91" s="32"/>
      <c r="BQ91" s="32"/>
      <c r="BR91" s="32"/>
      <c r="BS91" s="32"/>
      <c r="BT91" s="32"/>
      <c r="BU91" s="32"/>
      <c r="BV91" s="32"/>
      <c r="BW91" s="32"/>
      <c r="BX91" s="32"/>
      <c r="BY91" s="32"/>
      <c r="BZ91" s="32"/>
      <c r="CA91" s="34"/>
      <c r="CB91" s="34"/>
    </row>
    <row r="92" spans="1:98" s="8" customFormat="1" ht="24" customHeight="1" x14ac:dyDescent="0.2">
      <c r="A92" s="1020"/>
      <c r="B92" s="1023"/>
      <c r="C92" s="1023"/>
      <c r="D92" s="1091" t="s">
        <v>57</v>
      </c>
      <c r="E92" s="1031" t="s">
        <v>58</v>
      </c>
      <c r="F92" s="1032"/>
      <c r="G92" s="1032"/>
      <c r="H92" s="1032"/>
      <c r="I92" s="1032"/>
      <c r="J92" s="1032"/>
      <c r="K92" s="1032"/>
      <c r="L92" s="1032"/>
      <c r="M92" s="1032"/>
      <c r="N92" s="1032"/>
      <c r="O92" s="1032"/>
      <c r="P92" s="1032"/>
      <c r="Q92" s="1032"/>
      <c r="R92" s="1023"/>
      <c r="S92" s="1033" t="s">
        <v>57</v>
      </c>
      <c r="T92" s="1031" t="s">
        <v>58</v>
      </c>
      <c r="U92" s="1032"/>
      <c r="V92" s="1032"/>
      <c r="W92" s="1032"/>
      <c r="X92" s="1032"/>
      <c r="Y92" s="1032"/>
      <c r="Z92" s="1032"/>
      <c r="AA92" s="1032"/>
      <c r="AB92" s="1032"/>
      <c r="AC92" s="1032"/>
      <c r="AD92" s="1032"/>
      <c r="AE92" s="1035"/>
      <c r="AF92" s="1033" t="s">
        <v>57</v>
      </c>
      <c r="AG92" s="1031" t="s">
        <v>58</v>
      </c>
      <c r="AH92" s="1032"/>
      <c r="AI92" s="1032"/>
      <c r="AJ92" s="1032"/>
      <c r="AK92" s="1032"/>
      <c r="AL92" s="1032"/>
      <c r="AM92" s="1032"/>
      <c r="AN92" s="1032"/>
      <c r="AO92" s="1032"/>
      <c r="AP92" s="1032"/>
      <c r="AQ92" s="1032"/>
      <c r="AR92" s="1032"/>
      <c r="AS92" s="1035"/>
      <c r="AT92" s="1043"/>
      <c r="AU92" s="1044"/>
      <c r="AV92" s="1044"/>
      <c r="AW92" s="1044"/>
      <c r="AX92" s="1044"/>
      <c r="AY92" s="1044"/>
      <c r="AZ92" s="1044"/>
      <c r="BA92" s="1044"/>
      <c r="BB92" s="1044"/>
      <c r="BC92" s="1044"/>
      <c r="BD92" s="1044"/>
      <c r="BE92" s="1044"/>
      <c r="BF92" s="1045"/>
      <c r="BG92" s="1023"/>
      <c r="BH92" s="1023"/>
      <c r="BI92" s="1027"/>
      <c r="BJ92" s="173"/>
      <c r="BK92" s="32"/>
      <c r="BL92" s="32"/>
      <c r="BM92" s="32"/>
      <c r="BN92" s="32"/>
      <c r="BO92" s="32"/>
      <c r="BP92" s="32"/>
      <c r="BQ92" s="32"/>
      <c r="BR92" s="32"/>
      <c r="BS92" s="32"/>
      <c r="BT92" s="32"/>
      <c r="BU92" s="32"/>
      <c r="BV92" s="32"/>
      <c r="BW92" s="32"/>
      <c r="BX92" s="32"/>
      <c r="BY92" s="32"/>
      <c r="BZ92" s="32"/>
      <c r="CA92" s="34"/>
      <c r="CB92" s="34"/>
    </row>
    <row r="93" spans="1:98" s="6" customFormat="1" ht="24" customHeight="1" x14ac:dyDescent="0.2">
      <c r="A93" s="1021"/>
      <c r="B93" s="1024"/>
      <c r="C93" s="1024"/>
      <c r="D93" s="1092"/>
      <c r="E93" s="35">
        <v>1</v>
      </c>
      <c r="F93" s="35">
        <v>2</v>
      </c>
      <c r="G93" s="35">
        <v>3</v>
      </c>
      <c r="H93" s="35">
        <v>4</v>
      </c>
      <c r="I93" s="35">
        <v>5</v>
      </c>
      <c r="J93" s="35">
        <v>6</v>
      </c>
      <c r="K93" s="35">
        <v>7</v>
      </c>
      <c r="L93" s="35">
        <v>8</v>
      </c>
      <c r="M93" s="35">
        <v>9</v>
      </c>
      <c r="N93" s="35">
        <v>10</v>
      </c>
      <c r="O93" s="35">
        <v>11</v>
      </c>
      <c r="P93" s="35">
        <v>12</v>
      </c>
      <c r="Q93" s="35" t="s">
        <v>61</v>
      </c>
      <c r="R93" s="1024"/>
      <c r="S93" s="1034"/>
      <c r="T93" s="35">
        <v>1</v>
      </c>
      <c r="U93" s="35">
        <v>2</v>
      </c>
      <c r="V93" s="35">
        <v>3</v>
      </c>
      <c r="W93" s="35">
        <v>4</v>
      </c>
      <c r="X93" s="35">
        <v>5</v>
      </c>
      <c r="Y93" s="35">
        <v>6</v>
      </c>
      <c r="Z93" s="35">
        <v>7</v>
      </c>
      <c r="AA93" s="35">
        <v>8</v>
      </c>
      <c r="AB93" s="35">
        <v>9</v>
      </c>
      <c r="AC93" s="35">
        <v>10</v>
      </c>
      <c r="AD93" s="35">
        <v>11</v>
      </c>
      <c r="AE93" s="35">
        <v>12</v>
      </c>
      <c r="AF93" s="1034"/>
      <c r="AG93" s="35">
        <v>1</v>
      </c>
      <c r="AH93" s="35">
        <v>2</v>
      </c>
      <c r="AI93" s="35">
        <v>3</v>
      </c>
      <c r="AJ93" s="35">
        <v>4</v>
      </c>
      <c r="AK93" s="35">
        <v>5</v>
      </c>
      <c r="AL93" s="35">
        <v>6</v>
      </c>
      <c r="AM93" s="35">
        <v>7</v>
      </c>
      <c r="AN93" s="35">
        <v>8</v>
      </c>
      <c r="AO93" s="35">
        <v>9</v>
      </c>
      <c r="AP93" s="35">
        <v>10</v>
      </c>
      <c r="AQ93" s="35">
        <v>11</v>
      </c>
      <c r="AR93" s="35">
        <v>12</v>
      </c>
      <c r="AS93" s="35" t="s">
        <v>51</v>
      </c>
      <c r="AT93" s="266">
        <v>1</v>
      </c>
      <c r="AU93" s="266">
        <v>2</v>
      </c>
      <c r="AV93" s="266">
        <v>3</v>
      </c>
      <c r="AW93" s="266">
        <v>4</v>
      </c>
      <c r="AX93" s="266">
        <v>5</v>
      </c>
      <c r="AY93" s="266">
        <v>6</v>
      </c>
      <c r="AZ93" s="266">
        <v>7</v>
      </c>
      <c r="BA93" s="266">
        <v>8</v>
      </c>
      <c r="BB93" s="266">
        <v>9</v>
      </c>
      <c r="BC93" s="266">
        <v>10</v>
      </c>
      <c r="BD93" s="266">
        <v>11</v>
      </c>
      <c r="BE93" s="266">
        <v>12</v>
      </c>
      <c r="BF93" s="35" t="s">
        <v>51</v>
      </c>
      <c r="BG93" s="1024"/>
      <c r="BH93" s="1024"/>
      <c r="BI93" s="1028"/>
      <c r="BJ93" s="7"/>
      <c r="BK93" s="36"/>
      <c r="BL93" s="36"/>
      <c r="BM93" s="36"/>
      <c r="BN93" s="36"/>
      <c r="BO93" s="36"/>
      <c r="BP93" s="36"/>
      <c r="BQ93" s="36"/>
      <c r="BR93" s="36"/>
      <c r="BS93" s="36"/>
      <c r="BT93" s="36"/>
      <c r="BU93" s="36"/>
      <c r="BV93" s="36"/>
      <c r="BW93" s="36"/>
      <c r="BX93" s="36"/>
      <c r="BY93" s="36"/>
      <c r="BZ93" s="36"/>
      <c r="CA93" s="36"/>
      <c r="CB93" s="36"/>
    </row>
    <row r="94" spans="1:98" s="118" customFormat="1" ht="24" customHeight="1" x14ac:dyDescent="0.2">
      <c r="A94" s="111"/>
      <c r="B94" s="309" t="s">
        <v>252</v>
      </c>
      <c r="C94" s="112" t="s">
        <v>236</v>
      </c>
      <c r="D94" s="589">
        <v>36</v>
      </c>
      <c r="E94" s="113">
        <v>36</v>
      </c>
      <c r="F94" s="114"/>
      <c r="G94" s="114"/>
      <c r="H94" s="114"/>
      <c r="I94" s="114"/>
      <c r="J94" s="114"/>
      <c r="K94" s="114"/>
      <c r="L94" s="114"/>
      <c r="M94" s="114"/>
      <c r="N94" s="114"/>
      <c r="O94" s="114"/>
      <c r="P94" s="114"/>
      <c r="Q94" s="115">
        <f t="shared" ref="Q94:Q107" si="246">SUM(E94:P94)</f>
        <v>36</v>
      </c>
      <c r="R94" s="310" t="s">
        <v>67</v>
      </c>
      <c r="S94" s="233">
        <v>25000</v>
      </c>
      <c r="T94" s="281">
        <v>24000</v>
      </c>
      <c r="U94" s="123"/>
      <c r="V94" s="123"/>
      <c r="W94" s="123"/>
      <c r="X94" s="123"/>
      <c r="Y94" s="123"/>
      <c r="Z94" s="123"/>
      <c r="AA94" s="123"/>
      <c r="AB94" s="123"/>
      <c r="AC94" s="123"/>
      <c r="AD94" s="123"/>
      <c r="AE94" s="123"/>
      <c r="AF94" s="94">
        <f t="shared" ref="AF94:AF101" si="247">SUM(Q94*S94)</f>
        <v>900000</v>
      </c>
      <c r="AG94" s="95">
        <f t="shared" ref="AG94:AG113" si="248">T94*E94</f>
        <v>864000</v>
      </c>
      <c r="AH94" s="95">
        <f t="shared" ref="AH94:AH113" si="249">U94*F94</f>
        <v>0</v>
      </c>
      <c r="AI94" s="95">
        <f t="shared" ref="AI94:AI113" si="250">V94*G94</f>
        <v>0</v>
      </c>
      <c r="AJ94" s="95">
        <f t="shared" ref="AJ94:AR109" si="251">W94*H94</f>
        <v>0</v>
      </c>
      <c r="AK94" s="95">
        <f t="shared" si="251"/>
        <v>0</v>
      </c>
      <c r="AL94" s="95">
        <f t="shared" si="251"/>
        <v>0</v>
      </c>
      <c r="AM94" s="95">
        <f t="shared" si="251"/>
        <v>0</v>
      </c>
      <c r="AN94" s="95">
        <f t="shared" si="251"/>
        <v>0</v>
      </c>
      <c r="AO94" s="95">
        <f t="shared" si="251"/>
        <v>0</v>
      </c>
      <c r="AP94" s="95">
        <f t="shared" si="251"/>
        <v>0</v>
      </c>
      <c r="AQ94" s="95">
        <f t="shared" si="251"/>
        <v>0</v>
      </c>
      <c r="AR94" s="95">
        <f t="shared" si="251"/>
        <v>0</v>
      </c>
      <c r="AS94" s="96">
        <f t="shared" ref="AS94:AS101" si="252">SUM(AG94:AR94)</f>
        <v>864000</v>
      </c>
      <c r="AT94" s="95"/>
      <c r="AU94" s="95">
        <f t="shared" ref="AU94:AU101" si="253">SUM(AH94*14%)</f>
        <v>0</v>
      </c>
      <c r="AV94" s="95">
        <f t="shared" ref="AV94:AV101" si="254">SUM(AI94*14%)</f>
        <v>0</v>
      </c>
      <c r="AW94" s="95">
        <f t="shared" ref="AW94:AW101" si="255">SUM(AJ94*14%)</f>
        <v>0</v>
      </c>
      <c r="AX94" s="95">
        <f t="shared" ref="AX94:AX101" si="256">SUM(AK94*14%)</f>
        <v>0</v>
      </c>
      <c r="AY94" s="95">
        <f t="shared" ref="AY94:AY101" si="257">SUM(AL94*14%)</f>
        <v>0</v>
      </c>
      <c r="AZ94" s="95">
        <f t="shared" ref="AZ94:AZ101" si="258">SUM(AM94*14%)</f>
        <v>0</v>
      </c>
      <c r="BA94" s="95">
        <f t="shared" ref="BA94:BA101" si="259">SUM(AN94*14%)</f>
        <v>0</v>
      </c>
      <c r="BB94" s="95">
        <f t="shared" ref="BB94:BB101" si="260">SUM(AO94*14%)</f>
        <v>0</v>
      </c>
      <c r="BC94" s="95">
        <f t="shared" ref="BC94:BC101" si="261">SUM(AP94*14%)</f>
        <v>0</v>
      </c>
      <c r="BD94" s="95">
        <f t="shared" ref="BD94:BD101" si="262">SUM(AQ94*14%)</f>
        <v>0</v>
      </c>
      <c r="BE94" s="95">
        <f t="shared" ref="BE94:BE101" si="263">SUM(AR94*14%)</f>
        <v>0</v>
      </c>
      <c r="BF94" s="97">
        <f t="shared" ref="BF94:BF101" si="264">SUM(AT94:BE94)</f>
        <v>0</v>
      </c>
      <c r="BG94" s="128">
        <f t="shared" ref="BG94:BG114" si="265">AF94-AS94-BF94</f>
        <v>36000</v>
      </c>
      <c r="BH94" s="129">
        <f t="shared" ref="BH94:BH113" si="266">S94*D94</f>
        <v>900000</v>
      </c>
      <c r="BI94" s="130">
        <f t="shared" ref="BI94:BI113" si="267">BH94-AS94-BF94</f>
        <v>36000</v>
      </c>
      <c r="BJ94" s="248">
        <f t="shared" ref="BJ94:BJ101" si="268">SUM(Q94/D94)</f>
        <v>1</v>
      </c>
      <c r="BK94" s="257">
        <v>1</v>
      </c>
      <c r="BL94" s="117"/>
      <c r="BM94" s="117"/>
      <c r="BN94" s="117"/>
      <c r="BO94" s="117"/>
      <c r="BP94" s="117"/>
      <c r="BQ94" s="117"/>
      <c r="BR94" s="117"/>
      <c r="BS94" s="117"/>
      <c r="BT94" s="117"/>
      <c r="BU94" s="117"/>
      <c r="BV94" s="117"/>
      <c r="BW94" s="117"/>
      <c r="BX94" s="117"/>
      <c r="BY94" s="117"/>
      <c r="BZ94" s="117"/>
      <c r="CA94" s="117"/>
      <c r="CB94" s="117"/>
    </row>
    <row r="95" spans="1:98" s="118" customFormat="1" ht="24" customHeight="1" x14ac:dyDescent="0.2">
      <c r="A95" s="111"/>
      <c r="B95" s="309" t="s">
        <v>253</v>
      </c>
      <c r="C95" s="112" t="s">
        <v>236</v>
      </c>
      <c r="D95" s="589">
        <v>6</v>
      </c>
      <c r="E95" s="113">
        <v>6</v>
      </c>
      <c r="F95" s="114"/>
      <c r="G95" s="114"/>
      <c r="H95" s="114"/>
      <c r="I95" s="114"/>
      <c r="J95" s="114"/>
      <c r="K95" s="114"/>
      <c r="L95" s="114"/>
      <c r="M95" s="114"/>
      <c r="N95" s="114"/>
      <c r="O95" s="114"/>
      <c r="P95" s="114"/>
      <c r="Q95" s="115">
        <f t="shared" si="246"/>
        <v>6</v>
      </c>
      <c r="R95" s="310" t="s">
        <v>3</v>
      </c>
      <c r="S95" s="233">
        <v>40000</v>
      </c>
      <c r="T95" s="281">
        <v>35000</v>
      </c>
      <c r="U95" s="123"/>
      <c r="V95" s="123"/>
      <c r="W95" s="123"/>
      <c r="X95" s="123"/>
      <c r="Y95" s="123"/>
      <c r="Z95" s="123"/>
      <c r="AA95" s="123"/>
      <c r="AB95" s="123"/>
      <c r="AC95" s="123"/>
      <c r="AD95" s="123"/>
      <c r="AE95" s="123"/>
      <c r="AF95" s="94">
        <f t="shared" si="247"/>
        <v>240000</v>
      </c>
      <c r="AG95" s="95">
        <f t="shared" si="248"/>
        <v>210000</v>
      </c>
      <c r="AH95" s="95">
        <f t="shared" si="249"/>
        <v>0</v>
      </c>
      <c r="AI95" s="95">
        <f t="shared" si="250"/>
        <v>0</v>
      </c>
      <c r="AJ95" s="95">
        <f t="shared" si="251"/>
        <v>0</v>
      </c>
      <c r="AK95" s="95">
        <f t="shared" si="251"/>
        <v>0</v>
      </c>
      <c r="AL95" s="95">
        <f t="shared" si="251"/>
        <v>0</v>
      </c>
      <c r="AM95" s="95">
        <f t="shared" si="251"/>
        <v>0</v>
      </c>
      <c r="AN95" s="95">
        <f t="shared" si="251"/>
        <v>0</v>
      </c>
      <c r="AO95" s="95">
        <f t="shared" si="251"/>
        <v>0</v>
      </c>
      <c r="AP95" s="95">
        <f t="shared" si="251"/>
        <v>0</v>
      </c>
      <c r="AQ95" s="95">
        <f t="shared" si="251"/>
        <v>0</v>
      </c>
      <c r="AR95" s="95">
        <f t="shared" si="251"/>
        <v>0</v>
      </c>
      <c r="AS95" s="96">
        <f t="shared" si="252"/>
        <v>210000</v>
      </c>
      <c r="AT95" s="95"/>
      <c r="AU95" s="95">
        <f t="shared" si="253"/>
        <v>0</v>
      </c>
      <c r="AV95" s="95">
        <f t="shared" si="254"/>
        <v>0</v>
      </c>
      <c r="AW95" s="95">
        <f t="shared" si="255"/>
        <v>0</v>
      </c>
      <c r="AX95" s="95">
        <f t="shared" si="256"/>
        <v>0</v>
      </c>
      <c r="AY95" s="95">
        <f t="shared" si="257"/>
        <v>0</v>
      </c>
      <c r="AZ95" s="95">
        <f t="shared" si="258"/>
        <v>0</v>
      </c>
      <c r="BA95" s="95">
        <f t="shared" si="259"/>
        <v>0</v>
      </c>
      <c r="BB95" s="95">
        <f t="shared" si="260"/>
        <v>0</v>
      </c>
      <c r="BC95" s="95">
        <f t="shared" si="261"/>
        <v>0</v>
      </c>
      <c r="BD95" s="95">
        <f t="shared" si="262"/>
        <v>0</v>
      </c>
      <c r="BE95" s="95">
        <f t="shared" si="263"/>
        <v>0</v>
      </c>
      <c r="BF95" s="97">
        <f t="shared" si="264"/>
        <v>0</v>
      </c>
      <c r="BG95" s="128">
        <f t="shared" si="265"/>
        <v>30000</v>
      </c>
      <c r="BH95" s="129">
        <f t="shared" si="266"/>
        <v>240000</v>
      </c>
      <c r="BI95" s="130">
        <f t="shared" si="267"/>
        <v>30000</v>
      </c>
      <c r="BJ95" s="248">
        <f t="shared" si="268"/>
        <v>1</v>
      </c>
      <c r="BK95" s="257">
        <v>2</v>
      </c>
      <c r="BL95" s="117"/>
      <c r="BM95" s="117"/>
      <c r="BN95" s="117"/>
      <c r="BO95" s="117"/>
      <c r="BP95" s="117"/>
      <c r="BQ95" s="117"/>
      <c r="BR95" s="117"/>
      <c r="BS95" s="117"/>
      <c r="BT95" s="117"/>
      <c r="BU95" s="117"/>
      <c r="BV95" s="117"/>
      <c r="BW95" s="117"/>
      <c r="BX95" s="117"/>
      <c r="BY95" s="117"/>
      <c r="BZ95" s="117"/>
      <c r="CA95" s="117"/>
      <c r="CB95" s="117"/>
    </row>
    <row r="96" spans="1:98" s="118" customFormat="1" ht="24" customHeight="1" x14ac:dyDescent="0.2">
      <c r="A96" s="111"/>
      <c r="B96" s="309" t="s">
        <v>254</v>
      </c>
      <c r="C96" s="112" t="s">
        <v>236</v>
      </c>
      <c r="D96" s="589">
        <v>6</v>
      </c>
      <c r="E96" s="113">
        <v>6</v>
      </c>
      <c r="F96" s="114"/>
      <c r="G96" s="114"/>
      <c r="H96" s="114"/>
      <c r="I96" s="114"/>
      <c r="J96" s="114"/>
      <c r="K96" s="114"/>
      <c r="L96" s="114"/>
      <c r="M96" s="114"/>
      <c r="N96" s="114"/>
      <c r="O96" s="114"/>
      <c r="P96" s="114"/>
      <c r="Q96" s="115">
        <f t="shared" si="246"/>
        <v>6</v>
      </c>
      <c r="R96" s="310" t="s">
        <v>67</v>
      </c>
      <c r="S96" s="233">
        <v>10000</v>
      </c>
      <c r="T96" s="281">
        <v>8000</v>
      </c>
      <c r="U96" s="123"/>
      <c r="V96" s="123"/>
      <c r="W96" s="123"/>
      <c r="X96" s="123"/>
      <c r="Y96" s="123"/>
      <c r="Z96" s="123"/>
      <c r="AA96" s="123"/>
      <c r="AB96" s="123"/>
      <c r="AC96" s="123"/>
      <c r="AD96" s="123"/>
      <c r="AE96" s="123"/>
      <c r="AF96" s="94">
        <f t="shared" si="247"/>
        <v>60000</v>
      </c>
      <c r="AG96" s="95">
        <f t="shared" si="248"/>
        <v>48000</v>
      </c>
      <c r="AH96" s="95">
        <f t="shared" si="249"/>
        <v>0</v>
      </c>
      <c r="AI96" s="95">
        <f t="shared" si="250"/>
        <v>0</v>
      </c>
      <c r="AJ96" s="95">
        <f t="shared" si="251"/>
        <v>0</v>
      </c>
      <c r="AK96" s="95">
        <f t="shared" si="251"/>
        <v>0</v>
      </c>
      <c r="AL96" s="95">
        <f t="shared" si="251"/>
        <v>0</v>
      </c>
      <c r="AM96" s="95">
        <f t="shared" si="251"/>
        <v>0</v>
      </c>
      <c r="AN96" s="95">
        <f t="shared" si="251"/>
        <v>0</v>
      </c>
      <c r="AO96" s="95">
        <f t="shared" si="251"/>
        <v>0</v>
      </c>
      <c r="AP96" s="95">
        <f t="shared" si="251"/>
        <v>0</v>
      </c>
      <c r="AQ96" s="95">
        <f t="shared" si="251"/>
        <v>0</v>
      </c>
      <c r="AR96" s="95">
        <f t="shared" si="251"/>
        <v>0</v>
      </c>
      <c r="AS96" s="96">
        <f t="shared" si="252"/>
        <v>48000</v>
      </c>
      <c r="AT96" s="95"/>
      <c r="AU96" s="95">
        <f t="shared" si="253"/>
        <v>0</v>
      </c>
      <c r="AV96" s="95">
        <f t="shared" si="254"/>
        <v>0</v>
      </c>
      <c r="AW96" s="95">
        <f t="shared" si="255"/>
        <v>0</v>
      </c>
      <c r="AX96" s="95">
        <f t="shared" si="256"/>
        <v>0</v>
      </c>
      <c r="AY96" s="95">
        <f t="shared" si="257"/>
        <v>0</v>
      </c>
      <c r="AZ96" s="95">
        <f t="shared" si="258"/>
        <v>0</v>
      </c>
      <c r="BA96" s="95">
        <f t="shared" si="259"/>
        <v>0</v>
      </c>
      <c r="BB96" s="95">
        <f t="shared" si="260"/>
        <v>0</v>
      </c>
      <c r="BC96" s="95">
        <f t="shared" si="261"/>
        <v>0</v>
      </c>
      <c r="BD96" s="95">
        <f t="shared" si="262"/>
        <v>0</v>
      </c>
      <c r="BE96" s="95">
        <f t="shared" si="263"/>
        <v>0</v>
      </c>
      <c r="BF96" s="97">
        <f t="shared" si="264"/>
        <v>0</v>
      </c>
      <c r="BG96" s="128">
        <f t="shared" si="265"/>
        <v>12000</v>
      </c>
      <c r="BH96" s="129">
        <f t="shared" si="266"/>
        <v>60000</v>
      </c>
      <c r="BI96" s="130">
        <f t="shared" si="267"/>
        <v>12000</v>
      </c>
      <c r="BJ96" s="248">
        <f t="shared" si="268"/>
        <v>1</v>
      </c>
      <c r="BK96" s="257">
        <v>3</v>
      </c>
      <c r="BL96" s="117"/>
      <c r="BM96" s="117"/>
      <c r="BN96" s="117"/>
      <c r="BO96" s="117"/>
      <c r="BP96" s="117"/>
      <c r="BQ96" s="117"/>
      <c r="BR96" s="117"/>
      <c r="BS96" s="117"/>
      <c r="BT96" s="117"/>
      <c r="BU96" s="117"/>
      <c r="BV96" s="117"/>
      <c r="BW96" s="117"/>
      <c r="BX96" s="117"/>
      <c r="BY96" s="117"/>
      <c r="BZ96" s="117"/>
      <c r="CA96" s="117"/>
      <c r="CB96" s="117"/>
    </row>
    <row r="97" spans="1:80" s="118" customFormat="1" ht="24" customHeight="1" x14ac:dyDescent="0.2">
      <c r="A97" s="111"/>
      <c r="B97" s="309" t="s">
        <v>255</v>
      </c>
      <c r="C97" s="112" t="s">
        <v>236</v>
      </c>
      <c r="D97" s="589">
        <v>6</v>
      </c>
      <c r="E97" s="113">
        <v>6</v>
      </c>
      <c r="F97" s="114"/>
      <c r="G97" s="114"/>
      <c r="H97" s="114"/>
      <c r="I97" s="114"/>
      <c r="J97" s="114"/>
      <c r="K97" s="114"/>
      <c r="L97" s="114"/>
      <c r="M97" s="114"/>
      <c r="N97" s="114"/>
      <c r="O97" s="114"/>
      <c r="P97" s="114"/>
      <c r="Q97" s="115">
        <f t="shared" si="246"/>
        <v>6</v>
      </c>
      <c r="R97" s="310" t="s">
        <v>67</v>
      </c>
      <c r="S97" s="233">
        <v>5000</v>
      </c>
      <c r="T97" s="281">
        <v>5000</v>
      </c>
      <c r="U97" s="123"/>
      <c r="V97" s="123"/>
      <c r="W97" s="123"/>
      <c r="X97" s="123"/>
      <c r="Y97" s="123"/>
      <c r="Z97" s="123"/>
      <c r="AA97" s="123"/>
      <c r="AB97" s="123"/>
      <c r="AC97" s="123"/>
      <c r="AD97" s="123"/>
      <c r="AE97" s="123"/>
      <c r="AF97" s="94">
        <f t="shared" si="247"/>
        <v>30000</v>
      </c>
      <c r="AG97" s="95">
        <f t="shared" si="248"/>
        <v>30000</v>
      </c>
      <c r="AH97" s="95">
        <f t="shared" si="249"/>
        <v>0</v>
      </c>
      <c r="AI97" s="95">
        <f t="shared" si="250"/>
        <v>0</v>
      </c>
      <c r="AJ97" s="95">
        <f t="shared" si="251"/>
        <v>0</v>
      </c>
      <c r="AK97" s="95">
        <f t="shared" si="251"/>
        <v>0</v>
      </c>
      <c r="AL97" s="95">
        <f t="shared" si="251"/>
        <v>0</v>
      </c>
      <c r="AM97" s="95">
        <f t="shared" si="251"/>
        <v>0</v>
      </c>
      <c r="AN97" s="95">
        <f t="shared" si="251"/>
        <v>0</v>
      </c>
      <c r="AO97" s="95">
        <f t="shared" si="251"/>
        <v>0</v>
      </c>
      <c r="AP97" s="95">
        <f t="shared" si="251"/>
        <v>0</v>
      </c>
      <c r="AQ97" s="95">
        <f t="shared" si="251"/>
        <v>0</v>
      </c>
      <c r="AR97" s="95">
        <f t="shared" si="251"/>
        <v>0</v>
      </c>
      <c r="AS97" s="96">
        <f t="shared" si="252"/>
        <v>30000</v>
      </c>
      <c r="AT97" s="95"/>
      <c r="AU97" s="95">
        <f t="shared" si="253"/>
        <v>0</v>
      </c>
      <c r="AV97" s="95">
        <f t="shared" si="254"/>
        <v>0</v>
      </c>
      <c r="AW97" s="95">
        <f t="shared" si="255"/>
        <v>0</v>
      </c>
      <c r="AX97" s="95">
        <f t="shared" si="256"/>
        <v>0</v>
      </c>
      <c r="AY97" s="95">
        <f t="shared" si="257"/>
        <v>0</v>
      </c>
      <c r="AZ97" s="95">
        <f t="shared" si="258"/>
        <v>0</v>
      </c>
      <c r="BA97" s="95">
        <f t="shared" si="259"/>
        <v>0</v>
      </c>
      <c r="BB97" s="95">
        <f t="shared" si="260"/>
        <v>0</v>
      </c>
      <c r="BC97" s="95">
        <f t="shared" si="261"/>
        <v>0</v>
      </c>
      <c r="BD97" s="95">
        <f t="shared" si="262"/>
        <v>0</v>
      </c>
      <c r="BE97" s="95">
        <f t="shared" si="263"/>
        <v>0</v>
      </c>
      <c r="BF97" s="97">
        <f t="shared" si="264"/>
        <v>0</v>
      </c>
      <c r="BG97" s="128">
        <f t="shared" si="265"/>
        <v>0</v>
      </c>
      <c r="BH97" s="129">
        <f t="shared" si="266"/>
        <v>30000</v>
      </c>
      <c r="BI97" s="130">
        <f t="shared" si="267"/>
        <v>0</v>
      </c>
      <c r="BJ97" s="248">
        <f t="shared" si="268"/>
        <v>1</v>
      </c>
      <c r="BK97" s="257">
        <v>4</v>
      </c>
      <c r="BL97" s="117"/>
      <c r="BM97" s="117"/>
      <c r="BN97" s="117"/>
      <c r="BO97" s="117"/>
      <c r="BP97" s="117"/>
      <c r="BQ97" s="117"/>
      <c r="BR97" s="117"/>
      <c r="BS97" s="117"/>
      <c r="BT97" s="117"/>
      <c r="BU97" s="117"/>
      <c r="BV97" s="117"/>
      <c r="BW97" s="117"/>
      <c r="BX97" s="117"/>
      <c r="BY97" s="117"/>
      <c r="BZ97" s="117"/>
      <c r="CA97" s="117"/>
      <c r="CB97" s="117"/>
    </row>
    <row r="98" spans="1:80" s="118" customFormat="1" ht="24" customHeight="1" x14ac:dyDescent="0.2">
      <c r="A98" s="111"/>
      <c r="B98" s="309" t="s">
        <v>256</v>
      </c>
      <c r="C98" s="112" t="s">
        <v>236</v>
      </c>
      <c r="D98" s="589">
        <v>15</v>
      </c>
      <c r="E98" s="113">
        <v>15</v>
      </c>
      <c r="F98" s="114"/>
      <c r="G98" s="114"/>
      <c r="H98" s="114"/>
      <c r="I98" s="114"/>
      <c r="J98" s="114"/>
      <c r="K98" s="114"/>
      <c r="L98" s="114"/>
      <c r="M98" s="114"/>
      <c r="N98" s="114"/>
      <c r="O98" s="114"/>
      <c r="P98" s="114"/>
      <c r="Q98" s="115">
        <f t="shared" si="246"/>
        <v>15</v>
      </c>
      <c r="R98" s="310" t="s">
        <v>67</v>
      </c>
      <c r="S98" s="233">
        <v>200000</v>
      </c>
      <c r="T98" s="281">
        <v>170000</v>
      </c>
      <c r="U98" s="123"/>
      <c r="V98" s="123"/>
      <c r="W98" s="123"/>
      <c r="X98" s="123"/>
      <c r="Y98" s="123"/>
      <c r="Z98" s="123"/>
      <c r="AA98" s="123"/>
      <c r="AB98" s="123"/>
      <c r="AC98" s="123"/>
      <c r="AD98" s="123"/>
      <c r="AE98" s="123"/>
      <c r="AF98" s="94">
        <f t="shared" si="247"/>
        <v>3000000</v>
      </c>
      <c r="AG98" s="95">
        <f t="shared" si="248"/>
        <v>2550000</v>
      </c>
      <c r="AH98" s="95">
        <f t="shared" si="249"/>
        <v>0</v>
      </c>
      <c r="AI98" s="95">
        <f t="shared" si="250"/>
        <v>0</v>
      </c>
      <c r="AJ98" s="95">
        <f t="shared" si="251"/>
        <v>0</v>
      </c>
      <c r="AK98" s="95">
        <f t="shared" si="251"/>
        <v>0</v>
      </c>
      <c r="AL98" s="95">
        <f t="shared" si="251"/>
        <v>0</v>
      </c>
      <c r="AM98" s="95">
        <f t="shared" si="251"/>
        <v>0</v>
      </c>
      <c r="AN98" s="95">
        <f t="shared" si="251"/>
        <v>0</v>
      </c>
      <c r="AO98" s="95">
        <f t="shared" si="251"/>
        <v>0</v>
      </c>
      <c r="AP98" s="95">
        <f t="shared" si="251"/>
        <v>0</v>
      </c>
      <c r="AQ98" s="95">
        <f t="shared" si="251"/>
        <v>0</v>
      </c>
      <c r="AR98" s="95">
        <f t="shared" si="251"/>
        <v>0</v>
      </c>
      <c r="AS98" s="96">
        <f t="shared" si="252"/>
        <v>2550000</v>
      </c>
      <c r="AT98" s="95">
        <v>348000</v>
      </c>
      <c r="AU98" s="95">
        <f t="shared" si="253"/>
        <v>0</v>
      </c>
      <c r="AV98" s="95">
        <f t="shared" si="254"/>
        <v>0</v>
      </c>
      <c r="AW98" s="95">
        <f t="shared" si="255"/>
        <v>0</v>
      </c>
      <c r="AX98" s="95">
        <f t="shared" si="256"/>
        <v>0</v>
      </c>
      <c r="AY98" s="95">
        <f t="shared" si="257"/>
        <v>0</v>
      </c>
      <c r="AZ98" s="95">
        <f t="shared" si="258"/>
        <v>0</v>
      </c>
      <c r="BA98" s="95">
        <f t="shared" si="259"/>
        <v>0</v>
      </c>
      <c r="BB98" s="95">
        <f t="shared" si="260"/>
        <v>0</v>
      </c>
      <c r="BC98" s="95">
        <f t="shared" si="261"/>
        <v>0</v>
      </c>
      <c r="BD98" s="95">
        <f t="shared" si="262"/>
        <v>0</v>
      </c>
      <c r="BE98" s="95">
        <f t="shared" si="263"/>
        <v>0</v>
      </c>
      <c r="BF98" s="97">
        <f t="shared" si="264"/>
        <v>348000</v>
      </c>
      <c r="BG98" s="128">
        <f t="shared" si="265"/>
        <v>102000</v>
      </c>
      <c r="BH98" s="129">
        <f t="shared" si="266"/>
        <v>3000000</v>
      </c>
      <c r="BI98" s="130">
        <f t="shared" si="267"/>
        <v>102000</v>
      </c>
      <c r="BJ98" s="248">
        <f t="shared" si="268"/>
        <v>1</v>
      </c>
      <c r="BK98" s="257">
        <v>5</v>
      </c>
      <c r="BL98" s="121"/>
      <c r="BM98" s="120"/>
      <c r="BN98" s="120"/>
      <c r="BO98" s="117"/>
      <c r="BP98" s="117"/>
      <c r="BQ98" s="117"/>
      <c r="BR98" s="117"/>
      <c r="BS98" s="117"/>
      <c r="BT98" s="117"/>
      <c r="BU98" s="117"/>
      <c r="BV98" s="117"/>
      <c r="BW98" s="117"/>
      <c r="BX98" s="117"/>
      <c r="BY98" s="117"/>
      <c r="BZ98" s="117"/>
      <c r="CA98" s="117"/>
      <c r="CB98" s="117"/>
    </row>
    <row r="99" spans="1:80" s="118" customFormat="1" ht="24" customHeight="1" x14ac:dyDescent="0.2">
      <c r="A99" s="111"/>
      <c r="B99" s="193" t="s">
        <v>257</v>
      </c>
      <c r="C99" s="112" t="s">
        <v>236</v>
      </c>
      <c r="D99" s="590">
        <v>2</v>
      </c>
      <c r="E99" s="299"/>
      <c r="F99" s="299">
        <v>2</v>
      </c>
      <c r="G99" s="114"/>
      <c r="H99" s="114"/>
      <c r="I99" s="114"/>
      <c r="J99" s="114"/>
      <c r="K99" s="114"/>
      <c r="L99" s="114"/>
      <c r="M99" s="114"/>
      <c r="N99" s="114"/>
      <c r="O99" s="114"/>
      <c r="P99" s="114"/>
      <c r="Q99" s="115">
        <f t="shared" si="246"/>
        <v>2</v>
      </c>
      <c r="R99" s="279" t="s">
        <v>76</v>
      </c>
      <c r="S99" s="311">
        <v>250000</v>
      </c>
      <c r="T99" s="281"/>
      <c r="U99" s="281">
        <v>200000</v>
      </c>
      <c r="V99" s="123"/>
      <c r="W99" s="123"/>
      <c r="X99" s="123"/>
      <c r="Y99" s="123"/>
      <c r="Z99" s="123"/>
      <c r="AA99" s="123"/>
      <c r="AB99" s="123"/>
      <c r="AC99" s="123"/>
      <c r="AD99" s="123"/>
      <c r="AE99" s="123"/>
      <c r="AF99" s="94">
        <f t="shared" si="247"/>
        <v>500000</v>
      </c>
      <c r="AG99" s="95">
        <f t="shared" si="248"/>
        <v>0</v>
      </c>
      <c r="AH99" s="95">
        <f t="shared" si="249"/>
        <v>400000</v>
      </c>
      <c r="AI99" s="95">
        <f t="shared" si="250"/>
        <v>0</v>
      </c>
      <c r="AJ99" s="95">
        <f t="shared" si="251"/>
        <v>0</v>
      </c>
      <c r="AK99" s="95">
        <f t="shared" si="251"/>
        <v>0</v>
      </c>
      <c r="AL99" s="95">
        <f t="shared" si="251"/>
        <v>0</v>
      </c>
      <c r="AM99" s="95">
        <f t="shared" si="251"/>
        <v>0</v>
      </c>
      <c r="AN99" s="95">
        <f t="shared" si="251"/>
        <v>0</v>
      </c>
      <c r="AO99" s="95">
        <f t="shared" si="251"/>
        <v>0</v>
      </c>
      <c r="AP99" s="95">
        <f t="shared" si="251"/>
        <v>0</v>
      </c>
      <c r="AQ99" s="95">
        <f t="shared" si="251"/>
        <v>0</v>
      </c>
      <c r="AR99" s="95">
        <f t="shared" si="251"/>
        <v>0</v>
      </c>
      <c r="AS99" s="96">
        <f t="shared" si="252"/>
        <v>400000</v>
      </c>
      <c r="AT99" s="95">
        <f t="shared" ref="AT99:AT101" si="269">SUM(AG99*14%)</f>
        <v>0</v>
      </c>
      <c r="AU99" s="95"/>
      <c r="AV99" s="95">
        <f t="shared" si="254"/>
        <v>0</v>
      </c>
      <c r="AW99" s="95">
        <f t="shared" si="255"/>
        <v>0</v>
      </c>
      <c r="AX99" s="95">
        <f t="shared" si="256"/>
        <v>0</v>
      </c>
      <c r="AY99" s="95">
        <f t="shared" si="257"/>
        <v>0</v>
      </c>
      <c r="AZ99" s="95">
        <f t="shared" si="258"/>
        <v>0</v>
      </c>
      <c r="BA99" s="95">
        <f t="shared" si="259"/>
        <v>0</v>
      </c>
      <c r="BB99" s="95">
        <f t="shared" si="260"/>
        <v>0</v>
      </c>
      <c r="BC99" s="95">
        <f t="shared" si="261"/>
        <v>0</v>
      </c>
      <c r="BD99" s="95">
        <f t="shared" si="262"/>
        <v>0</v>
      </c>
      <c r="BE99" s="95">
        <f t="shared" si="263"/>
        <v>0</v>
      </c>
      <c r="BF99" s="97">
        <f t="shared" si="264"/>
        <v>0</v>
      </c>
      <c r="BG99" s="128">
        <f t="shared" si="265"/>
        <v>100000</v>
      </c>
      <c r="BH99" s="129">
        <f t="shared" si="266"/>
        <v>500000</v>
      </c>
      <c r="BI99" s="130">
        <f t="shared" si="267"/>
        <v>100000</v>
      </c>
      <c r="BJ99" s="248">
        <f t="shared" si="268"/>
        <v>1</v>
      </c>
      <c r="BK99" s="257">
        <v>6</v>
      </c>
      <c r="BL99" s="121"/>
      <c r="BM99" s="120"/>
      <c r="BN99" s="120"/>
      <c r="BO99" s="117"/>
      <c r="BP99" s="117"/>
      <c r="BQ99" s="117"/>
      <c r="BR99" s="117"/>
      <c r="BS99" s="117"/>
      <c r="BT99" s="117"/>
      <c r="BU99" s="117"/>
      <c r="BV99" s="117"/>
      <c r="BW99" s="117"/>
      <c r="BX99" s="117"/>
      <c r="BY99" s="117"/>
      <c r="BZ99" s="117"/>
      <c r="CA99" s="117"/>
      <c r="CB99" s="117"/>
    </row>
    <row r="100" spans="1:80" s="118" customFormat="1" ht="24" customHeight="1" x14ac:dyDescent="0.2">
      <c r="A100" s="111"/>
      <c r="B100" s="193" t="s">
        <v>258</v>
      </c>
      <c r="C100" s="112" t="s">
        <v>236</v>
      </c>
      <c r="D100" s="590">
        <v>2</v>
      </c>
      <c r="E100" s="299"/>
      <c r="F100" s="299">
        <v>2</v>
      </c>
      <c r="G100" s="114"/>
      <c r="H100" s="114"/>
      <c r="I100" s="114"/>
      <c r="J100" s="114"/>
      <c r="K100" s="114"/>
      <c r="L100" s="114"/>
      <c r="M100" s="114"/>
      <c r="N100" s="114"/>
      <c r="O100" s="114"/>
      <c r="P100" s="114"/>
      <c r="Q100" s="115">
        <f t="shared" si="246"/>
        <v>2</v>
      </c>
      <c r="R100" s="279" t="s">
        <v>76</v>
      </c>
      <c r="S100" s="311">
        <v>100000</v>
      </c>
      <c r="T100" s="281"/>
      <c r="U100" s="281">
        <v>100000</v>
      </c>
      <c r="V100" s="123"/>
      <c r="W100" s="123"/>
      <c r="X100" s="123"/>
      <c r="Y100" s="123"/>
      <c r="Z100" s="123"/>
      <c r="AA100" s="123"/>
      <c r="AB100" s="123"/>
      <c r="AC100" s="123"/>
      <c r="AD100" s="123"/>
      <c r="AE100" s="123"/>
      <c r="AF100" s="94">
        <f t="shared" si="247"/>
        <v>200000</v>
      </c>
      <c r="AG100" s="95">
        <f t="shared" si="248"/>
        <v>0</v>
      </c>
      <c r="AH100" s="95">
        <f t="shared" si="249"/>
        <v>200000</v>
      </c>
      <c r="AI100" s="95">
        <f t="shared" si="250"/>
        <v>0</v>
      </c>
      <c r="AJ100" s="95">
        <f t="shared" si="251"/>
        <v>0</v>
      </c>
      <c r="AK100" s="95">
        <f t="shared" si="251"/>
        <v>0</v>
      </c>
      <c r="AL100" s="95">
        <f t="shared" si="251"/>
        <v>0</v>
      </c>
      <c r="AM100" s="95">
        <f t="shared" si="251"/>
        <v>0</v>
      </c>
      <c r="AN100" s="95">
        <f t="shared" si="251"/>
        <v>0</v>
      </c>
      <c r="AO100" s="95">
        <f t="shared" si="251"/>
        <v>0</v>
      </c>
      <c r="AP100" s="95">
        <f t="shared" si="251"/>
        <v>0</v>
      </c>
      <c r="AQ100" s="95">
        <f t="shared" si="251"/>
        <v>0</v>
      </c>
      <c r="AR100" s="95">
        <f t="shared" si="251"/>
        <v>0</v>
      </c>
      <c r="AS100" s="96">
        <f t="shared" si="252"/>
        <v>200000</v>
      </c>
      <c r="AT100" s="95">
        <f t="shared" si="269"/>
        <v>0</v>
      </c>
      <c r="AU100" s="95"/>
      <c r="AV100" s="95">
        <f t="shared" si="254"/>
        <v>0</v>
      </c>
      <c r="AW100" s="95">
        <f t="shared" si="255"/>
        <v>0</v>
      </c>
      <c r="AX100" s="95">
        <f t="shared" si="256"/>
        <v>0</v>
      </c>
      <c r="AY100" s="95">
        <f t="shared" si="257"/>
        <v>0</v>
      </c>
      <c r="AZ100" s="95">
        <f t="shared" si="258"/>
        <v>0</v>
      </c>
      <c r="BA100" s="95">
        <f t="shared" si="259"/>
        <v>0</v>
      </c>
      <c r="BB100" s="95">
        <f t="shared" si="260"/>
        <v>0</v>
      </c>
      <c r="BC100" s="95">
        <f t="shared" si="261"/>
        <v>0</v>
      </c>
      <c r="BD100" s="95">
        <f t="shared" si="262"/>
        <v>0</v>
      </c>
      <c r="BE100" s="95">
        <f t="shared" si="263"/>
        <v>0</v>
      </c>
      <c r="BF100" s="97">
        <f t="shared" si="264"/>
        <v>0</v>
      </c>
      <c r="BG100" s="128">
        <f t="shared" si="265"/>
        <v>0</v>
      </c>
      <c r="BH100" s="129">
        <f t="shared" si="266"/>
        <v>200000</v>
      </c>
      <c r="BI100" s="130">
        <f t="shared" si="267"/>
        <v>0</v>
      </c>
      <c r="BJ100" s="248">
        <f t="shared" si="268"/>
        <v>1</v>
      </c>
      <c r="BK100" s="257">
        <v>7</v>
      </c>
      <c r="BL100" s="121"/>
      <c r="BM100" s="120"/>
      <c r="BN100" s="120"/>
      <c r="BO100" s="117"/>
      <c r="BP100" s="117"/>
      <c r="BQ100" s="117"/>
      <c r="BR100" s="117"/>
      <c r="BS100" s="117"/>
      <c r="BT100" s="117"/>
      <c r="BU100" s="117"/>
      <c r="BV100" s="117"/>
      <c r="BW100" s="117"/>
      <c r="BX100" s="117"/>
      <c r="BY100" s="117"/>
      <c r="BZ100" s="117"/>
      <c r="CA100" s="117"/>
      <c r="CB100" s="117"/>
    </row>
    <row r="101" spans="1:80" s="118" customFormat="1" ht="24" customHeight="1" x14ac:dyDescent="0.2">
      <c r="A101" s="111"/>
      <c r="B101" s="91" t="s">
        <v>259</v>
      </c>
      <c r="C101" s="112" t="s">
        <v>236</v>
      </c>
      <c r="D101" s="590">
        <v>5</v>
      </c>
      <c r="E101" s="299"/>
      <c r="F101" s="299">
        <v>5</v>
      </c>
      <c r="G101" s="114"/>
      <c r="H101" s="114"/>
      <c r="I101" s="114"/>
      <c r="J101" s="114"/>
      <c r="K101" s="114"/>
      <c r="L101" s="114"/>
      <c r="M101" s="114"/>
      <c r="N101" s="114"/>
      <c r="O101" s="114"/>
      <c r="P101" s="114"/>
      <c r="Q101" s="115">
        <f t="shared" si="246"/>
        <v>5</v>
      </c>
      <c r="R101" s="696" t="s">
        <v>16</v>
      </c>
      <c r="S101" s="311">
        <v>2000000</v>
      </c>
      <c r="T101" s="93"/>
      <c r="U101" s="93">
        <v>1700000</v>
      </c>
      <c r="V101" s="123"/>
      <c r="W101" s="123"/>
      <c r="X101" s="123"/>
      <c r="Y101" s="123"/>
      <c r="Z101" s="123"/>
      <c r="AA101" s="123"/>
      <c r="AB101" s="123"/>
      <c r="AC101" s="123"/>
      <c r="AD101" s="123"/>
      <c r="AE101" s="123"/>
      <c r="AF101" s="94">
        <f t="shared" si="247"/>
        <v>10000000</v>
      </c>
      <c r="AG101" s="95">
        <f t="shared" si="248"/>
        <v>0</v>
      </c>
      <c r="AH101" s="95">
        <f t="shared" si="249"/>
        <v>8500000</v>
      </c>
      <c r="AI101" s="95">
        <f t="shared" si="250"/>
        <v>0</v>
      </c>
      <c r="AJ101" s="95">
        <f t="shared" si="251"/>
        <v>0</v>
      </c>
      <c r="AK101" s="95">
        <f t="shared" si="251"/>
        <v>0</v>
      </c>
      <c r="AL101" s="95">
        <f t="shared" si="251"/>
        <v>0</v>
      </c>
      <c r="AM101" s="95">
        <f t="shared" si="251"/>
        <v>0</v>
      </c>
      <c r="AN101" s="95">
        <f t="shared" si="251"/>
        <v>0</v>
      </c>
      <c r="AO101" s="95">
        <f t="shared" si="251"/>
        <v>0</v>
      </c>
      <c r="AP101" s="95">
        <f t="shared" si="251"/>
        <v>0</v>
      </c>
      <c r="AQ101" s="95">
        <f t="shared" si="251"/>
        <v>0</v>
      </c>
      <c r="AR101" s="95">
        <f t="shared" si="251"/>
        <v>0</v>
      </c>
      <c r="AS101" s="96">
        <f t="shared" si="252"/>
        <v>8500000</v>
      </c>
      <c r="AT101" s="95">
        <f t="shared" si="269"/>
        <v>0</v>
      </c>
      <c r="AU101" s="95">
        <f t="shared" si="253"/>
        <v>1190000</v>
      </c>
      <c r="AV101" s="95">
        <f t="shared" si="254"/>
        <v>0</v>
      </c>
      <c r="AW101" s="95">
        <f t="shared" si="255"/>
        <v>0</v>
      </c>
      <c r="AX101" s="95">
        <f t="shared" si="256"/>
        <v>0</v>
      </c>
      <c r="AY101" s="95">
        <f t="shared" si="257"/>
        <v>0</v>
      </c>
      <c r="AZ101" s="95">
        <f t="shared" si="258"/>
        <v>0</v>
      </c>
      <c r="BA101" s="95">
        <f t="shared" si="259"/>
        <v>0</v>
      </c>
      <c r="BB101" s="95">
        <f t="shared" si="260"/>
        <v>0</v>
      </c>
      <c r="BC101" s="95">
        <f t="shared" si="261"/>
        <v>0</v>
      </c>
      <c r="BD101" s="95">
        <f t="shared" si="262"/>
        <v>0</v>
      </c>
      <c r="BE101" s="95">
        <f t="shared" si="263"/>
        <v>0</v>
      </c>
      <c r="BF101" s="97">
        <f t="shared" si="264"/>
        <v>1190000</v>
      </c>
      <c r="BG101" s="128">
        <f t="shared" si="265"/>
        <v>310000</v>
      </c>
      <c r="BH101" s="129">
        <f t="shared" si="266"/>
        <v>10000000</v>
      </c>
      <c r="BI101" s="130">
        <f t="shared" si="267"/>
        <v>310000</v>
      </c>
      <c r="BJ101" s="248">
        <f t="shared" si="268"/>
        <v>1</v>
      </c>
      <c r="BK101" s="257">
        <v>8</v>
      </c>
      <c r="BL101" s="121"/>
      <c r="BM101" s="120"/>
      <c r="BN101" s="120"/>
      <c r="BO101" s="117"/>
      <c r="BP101" s="117"/>
      <c r="BQ101" s="117"/>
      <c r="BR101" s="117"/>
      <c r="BS101" s="117"/>
      <c r="BT101" s="117"/>
      <c r="BU101" s="117"/>
      <c r="BV101" s="117"/>
      <c r="BW101" s="117"/>
      <c r="BX101" s="117"/>
      <c r="BY101" s="117"/>
      <c r="BZ101" s="117"/>
      <c r="CA101" s="117"/>
      <c r="CB101" s="117"/>
    </row>
    <row r="102" spans="1:80" s="118" customFormat="1" ht="24" customHeight="1" x14ac:dyDescent="0.2">
      <c r="A102" s="111"/>
      <c r="B102" s="191" t="s">
        <v>260</v>
      </c>
      <c r="C102" s="112"/>
      <c r="D102" s="591"/>
      <c r="E102" s="299"/>
      <c r="F102" s="114"/>
      <c r="G102" s="114"/>
      <c r="H102" s="114"/>
      <c r="I102" s="114"/>
      <c r="J102" s="114"/>
      <c r="K102" s="114"/>
      <c r="L102" s="114"/>
      <c r="M102" s="114"/>
      <c r="N102" s="114"/>
      <c r="O102" s="114"/>
      <c r="P102" s="114"/>
      <c r="Q102" s="115">
        <f t="shared" si="246"/>
        <v>0</v>
      </c>
      <c r="R102" s="300"/>
      <c r="S102" s="302"/>
      <c r="T102" s="131"/>
      <c r="U102" s="123"/>
      <c r="V102" s="123"/>
      <c r="W102" s="123"/>
      <c r="X102" s="123"/>
      <c r="Y102" s="123"/>
      <c r="Z102" s="123"/>
      <c r="AA102" s="123"/>
      <c r="AB102" s="123"/>
      <c r="AC102" s="123"/>
      <c r="AD102" s="123"/>
      <c r="AE102" s="123"/>
      <c r="AF102" s="124">
        <f>SUM(S102*E102)</f>
        <v>0</v>
      </c>
      <c r="AG102" s="125">
        <f t="shared" si="248"/>
        <v>0</v>
      </c>
      <c r="AH102" s="125">
        <f t="shared" si="249"/>
        <v>0</v>
      </c>
      <c r="AI102" s="125">
        <f t="shared" si="250"/>
        <v>0</v>
      </c>
      <c r="AJ102" s="125">
        <f t="shared" si="251"/>
        <v>0</v>
      </c>
      <c r="AK102" s="125">
        <f t="shared" si="251"/>
        <v>0</v>
      </c>
      <c r="AL102" s="125">
        <f t="shared" si="251"/>
        <v>0</v>
      </c>
      <c r="AM102" s="125">
        <f t="shared" si="251"/>
        <v>0</v>
      </c>
      <c r="AN102" s="125">
        <f t="shared" si="251"/>
        <v>0</v>
      </c>
      <c r="AO102" s="125">
        <f t="shared" si="251"/>
        <v>0</v>
      </c>
      <c r="AP102" s="125">
        <f t="shared" si="251"/>
        <v>0</v>
      </c>
      <c r="AQ102" s="125">
        <f t="shared" si="251"/>
        <v>0</v>
      </c>
      <c r="AR102" s="125">
        <f t="shared" si="251"/>
        <v>0</v>
      </c>
      <c r="AS102" s="126">
        <f t="shared" ref="AS102:AS107" si="270">SUM(AG102:AR102)</f>
        <v>0</v>
      </c>
      <c r="AT102" s="125">
        <f t="shared" ref="AT102:AT108" si="271">AG102*R102</f>
        <v>0</v>
      </c>
      <c r="AU102" s="125">
        <f t="shared" ref="AU102:AU108" si="272">AH102*S102</f>
        <v>0</v>
      </c>
      <c r="AV102" s="125">
        <f t="shared" ref="AV102:AV108" si="273">AI102*T102</f>
        <v>0</v>
      </c>
      <c r="AW102" s="125">
        <f t="shared" ref="AW102" si="274">AJ102*U102</f>
        <v>0</v>
      </c>
      <c r="AX102" s="125">
        <f t="shared" ref="AX102" si="275">AK102*V102</f>
        <v>0</v>
      </c>
      <c r="AY102" s="125">
        <f t="shared" ref="AY102" si="276">AL102*W102</f>
        <v>0</v>
      </c>
      <c r="AZ102" s="125">
        <f t="shared" ref="AZ102" si="277">AM102*X102</f>
        <v>0</v>
      </c>
      <c r="BA102" s="125">
        <f t="shared" ref="BA102" si="278">AN102*Y102</f>
        <v>0</v>
      </c>
      <c r="BB102" s="125">
        <f t="shared" ref="BB102" si="279">AO102*Z102</f>
        <v>0</v>
      </c>
      <c r="BC102" s="125">
        <f t="shared" ref="BC102" si="280">AP102*AA102</f>
        <v>0</v>
      </c>
      <c r="BD102" s="125">
        <f t="shared" ref="BD102" si="281">AQ102*AB102</f>
        <v>0</v>
      </c>
      <c r="BE102" s="125">
        <f t="shared" ref="BE102" si="282">AR102*AC102</f>
        <v>0</v>
      </c>
      <c r="BF102" s="127">
        <f>AS102*14%</f>
        <v>0</v>
      </c>
      <c r="BG102" s="128">
        <f t="shared" si="265"/>
        <v>0</v>
      </c>
      <c r="BH102" s="129">
        <f t="shared" si="266"/>
        <v>0</v>
      </c>
      <c r="BI102" s="130">
        <f t="shared" si="267"/>
        <v>0</v>
      </c>
      <c r="BJ102" s="248"/>
      <c r="BK102" s="257">
        <v>9</v>
      </c>
      <c r="BL102" s="121"/>
      <c r="BM102" s="120"/>
      <c r="BN102" s="120"/>
      <c r="BO102" s="117"/>
      <c r="BP102" s="117"/>
      <c r="BQ102" s="117"/>
      <c r="BR102" s="117"/>
      <c r="BS102" s="117"/>
      <c r="BT102" s="117"/>
      <c r="BU102" s="117"/>
      <c r="BV102" s="117"/>
      <c r="BW102" s="117"/>
      <c r="BX102" s="117"/>
      <c r="BY102" s="117"/>
      <c r="BZ102" s="117"/>
      <c r="CA102" s="117"/>
      <c r="CB102" s="117"/>
    </row>
    <row r="103" spans="1:80" s="118" customFormat="1" ht="24" customHeight="1" x14ac:dyDescent="0.2">
      <c r="A103" s="111"/>
      <c r="B103" s="309" t="s">
        <v>261</v>
      </c>
      <c r="C103" s="112" t="s">
        <v>236</v>
      </c>
      <c r="D103" s="592">
        <v>80</v>
      </c>
      <c r="E103" s="304"/>
      <c r="F103" s="114"/>
      <c r="G103" s="114">
        <v>40</v>
      </c>
      <c r="H103" s="114"/>
      <c r="I103" s="114"/>
      <c r="J103" s="114"/>
      <c r="K103" s="114"/>
      <c r="L103" s="114"/>
      <c r="M103" s="114"/>
      <c r="N103" s="114"/>
      <c r="O103" s="114"/>
      <c r="P103" s="114"/>
      <c r="Q103" s="115">
        <f t="shared" si="246"/>
        <v>40</v>
      </c>
      <c r="R103" s="310" t="s">
        <v>71</v>
      </c>
      <c r="S103" s="233">
        <v>8800</v>
      </c>
      <c r="T103" s="281"/>
      <c r="U103" s="123"/>
      <c r="V103" s="123">
        <v>8000</v>
      </c>
      <c r="W103" s="123"/>
      <c r="X103" s="123"/>
      <c r="Y103" s="123"/>
      <c r="Z103" s="123"/>
      <c r="AA103" s="123"/>
      <c r="AB103" s="123"/>
      <c r="AC103" s="123"/>
      <c r="AD103" s="123"/>
      <c r="AE103" s="123"/>
      <c r="AF103" s="94">
        <f t="shared" ref="AF103:AF107" si="283">SUM(Q103*S103)</f>
        <v>352000</v>
      </c>
      <c r="AG103" s="95">
        <f t="shared" si="248"/>
        <v>0</v>
      </c>
      <c r="AH103" s="95">
        <f t="shared" si="249"/>
        <v>0</v>
      </c>
      <c r="AI103" s="95">
        <f t="shared" si="250"/>
        <v>320000</v>
      </c>
      <c r="AJ103" s="95">
        <f t="shared" si="251"/>
        <v>0</v>
      </c>
      <c r="AK103" s="95">
        <f t="shared" si="251"/>
        <v>0</v>
      </c>
      <c r="AL103" s="95">
        <f t="shared" si="251"/>
        <v>0</v>
      </c>
      <c r="AM103" s="95">
        <f t="shared" si="251"/>
        <v>0</v>
      </c>
      <c r="AN103" s="95">
        <f t="shared" si="251"/>
        <v>0</v>
      </c>
      <c r="AO103" s="95">
        <f t="shared" si="251"/>
        <v>0</v>
      </c>
      <c r="AP103" s="95">
        <f t="shared" si="251"/>
        <v>0</v>
      </c>
      <c r="AQ103" s="95">
        <f t="shared" si="251"/>
        <v>0</v>
      </c>
      <c r="AR103" s="95">
        <f t="shared" si="251"/>
        <v>0</v>
      </c>
      <c r="AS103" s="96">
        <f t="shared" si="270"/>
        <v>320000</v>
      </c>
      <c r="AT103" s="95">
        <f t="shared" ref="AT103:AT107" si="284">SUM(AG103*14%)</f>
        <v>0</v>
      </c>
      <c r="AU103" s="95">
        <f t="shared" ref="AU103:AU107" si="285">SUM(AH103*14%)</f>
        <v>0</v>
      </c>
      <c r="AV103" s="95">
        <f>SUM(AI103*4%)</f>
        <v>12800</v>
      </c>
      <c r="AW103" s="95">
        <f t="shared" ref="AW103:AW107" si="286">SUM(AJ103*14%)</f>
        <v>0</v>
      </c>
      <c r="AX103" s="95">
        <f t="shared" ref="AX103:AX107" si="287">SUM(AK103*14%)</f>
        <v>0</v>
      </c>
      <c r="AY103" s="95">
        <f t="shared" ref="AY103:AY107" si="288">SUM(AL103*14%)</f>
        <v>0</v>
      </c>
      <c r="AZ103" s="95">
        <f t="shared" ref="AZ103:AZ107" si="289">SUM(AM103*14%)</f>
        <v>0</v>
      </c>
      <c r="BA103" s="95">
        <f t="shared" ref="BA103:BA107" si="290">SUM(AN103*14%)</f>
        <v>0</v>
      </c>
      <c r="BB103" s="95">
        <f t="shared" ref="BB103:BB107" si="291">SUM(AO103*14%)</f>
        <v>0</v>
      </c>
      <c r="BC103" s="95">
        <f t="shared" ref="BC103:BC107" si="292">SUM(AP103*14%)</f>
        <v>0</v>
      </c>
      <c r="BD103" s="95">
        <f t="shared" ref="BD103:BD107" si="293">SUM(AQ103*14%)</f>
        <v>0</v>
      </c>
      <c r="BE103" s="95">
        <f t="shared" ref="BE103:BE107" si="294">SUM(AR103*14%)</f>
        <v>0</v>
      </c>
      <c r="BF103" s="97">
        <f>SUM(AT103:BE103)</f>
        <v>12800</v>
      </c>
      <c r="BG103" s="128">
        <f t="shared" si="265"/>
        <v>19200</v>
      </c>
      <c r="BH103" s="129">
        <f t="shared" si="266"/>
        <v>704000</v>
      </c>
      <c r="BI103" s="130">
        <f t="shared" si="267"/>
        <v>371200</v>
      </c>
      <c r="BJ103" s="248">
        <f>SUM(Q103/D103)</f>
        <v>0.5</v>
      </c>
      <c r="BK103" s="257">
        <v>10</v>
      </c>
      <c r="BL103" s="121"/>
      <c r="BM103" s="120"/>
      <c r="BN103" s="120"/>
      <c r="BO103" s="117"/>
      <c r="BP103" s="117"/>
      <c r="BQ103" s="117"/>
      <c r="BR103" s="117"/>
      <c r="BS103" s="117"/>
      <c r="BT103" s="117"/>
      <c r="BU103" s="117"/>
      <c r="BV103" s="117"/>
      <c r="BW103" s="117"/>
      <c r="BX103" s="117"/>
      <c r="BY103" s="117"/>
      <c r="BZ103" s="117"/>
      <c r="CA103" s="117"/>
      <c r="CB103" s="117"/>
    </row>
    <row r="104" spans="1:80" s="118" customFormat="1" ht="24" customHeight="1" x14ac:dyDescent="0.2">
      <c r="A104" s="111"/>
      <c r="B104" s="309" t="s">
        <v>262</v>
      </c>
      <c r="C104" s="112" t="s">
        <v>236</v>
      </c>
      <c r="D104" s="592">
        <v>80</v>
      </c>
      <c r="E104" s="299"/>
      <c r="F104" s="114"/>
      <c r="G104" s="114">
        <v>40</v>
      </c>
      <c r="H104" s="114"/>
      <c r="I104" s="114"/>
      <c r="J104" s="114"/>
      <c r="K104" s="114"/>
      <c r="L104" s="114"/>
      <c r="M104" s="114"/>
      <c r="N104" s="114"/>
      <c r="O104" s="114"/>
      <c r="P104" s="114"/>
      <c r="Q104" s="115">
        <f t="shared" si="246"/>
        <v>40</v>
      </c>
      <c r="R104" s="310" t="s">
        <v>71</v>
      </c>
      <c r="S104" s="233">
        <v>24200</v>
      </c>
      <c r="T104" s="281"/>
      <c r="U104" s="123"/>
      <c r="V104" s="123">
        <v>22000</v>
      </c>
      <c r="W104" s="123"/>
      <c r="X104" s="123"/>
      <c r="Y104" s="123"/>
      <c r="Z104" s="123"/>
      <c r="AA104" s="123"/>
      <c r="AB104" s="123"/>
      <c r="AC104" s="123"/>
      <c r="AD104" s="123"/>
      <c r="AE104" s="123"/>
      <c r="AF104" s="94">
        <f t="shared" si="283"/>
        <v>968000</v>
      </c>
      <c r="AG104" s="95">
        <f t="shared" si="248"/>
        <v>0</v>
      </c>
      <c r="AH104" s="95">
        <f t="shared" si="249"/>
        <v>0</v>
      </c>
      <c r="AI104" s="95">
        <f t="shared" si="250"/>
        <v>880000</v>
      </c>
      <c r="AJ104" s="95">
        <f t="shared" si="251"/>
        <v>0</v>
      </c>
      <c r="AK104" s="95">
        <f t="shared" si="251"/>
        <v>0</v>
      </c>
      <c r="AL104" s="95">
        <f t="shared" si="251"/>
        <v>0</v>
      </c>
      <c r="AM104" s="95">
        <f t="shared" si="251"/>
        <v>0</v>
      </c>
      <c r="AN104" s="95">
        <f t="shared" si="251"/>
        <v>0</v>
      </c>
      <c r="AO104" s="95">
        <f t="shared" si="251"/>
        <v>0</v>
      </c>
      <c r="AP104" s="95">
        <f t="shared" si="251"/>
        <v>0</v>
      </c>
      <c r="AQ104" s="95">
        <f t="shared" si="251"/>
        <v>0</v>
      </c>
      <c r="AR104" s="95">
        <f t="shared" si="251"/>
        <v>0</v>
      </c>
      <c r="AS104" s="96">
        <f t="shared" si="270"/>
        <v>880000</v>
      </c>
      <c r="AT104" s="95">
        <f t="shared" si="284"/>
        <v>0</v>
      </c>
      <c r="AU104" s="95">
        <f t="shared" si="285"/>
        <v>0</v>
      </c>
      <c r="AV104" s="95">
        <f>SUM(AI104*4%)</f>
        <v>35200</v>
      </c>
      <c r="AW104" s="95">
        <f t="shared" si="286"/>
        <v>0</v>
      </c>
      <c r="AX104" s="95">
        <f t="shared" si="287"/>
        <v>0</v>
      </c>
      <c r="AY104" s="95">
        <f t="shared" si="288"/>
        <v>0</v>
      </c>
      <c r="AZ104" s="95">
        <f t="shared" si="289"/>
        <v>0</v>
      </c>
      <c r="BA104" s="95">
        <f t="shared" si="290"/>
        <v>0</v>
      </c>
      <c r="BB104" s="95">
        <f t="shared" si="291"/>
        <v>0</v>
      </c>
      <c r="BC104" s="95">
        <f t="shared" si="292"/>
        <v>0</v>
      </c>
      <c r="BD104" s="95">
        <f t="shared" si="293"/>
        <v>0</v>
      </c>
      <c r="BE104" s="95">
        <f t="shared" si="294"/>
        <v>0</v>
      </c>
      <c r="BF104" s="97">
        <f>SUM(AT104:BE104)</f>
        <v>35200</v>
      </c>
      <c r="BG104" s="128">
        <f t="shared" si="265"/>
        <v>52800</v>
      </c>
      <c r="BH104" s="129">
        <f t="shared" si="266"/>
        <v>1936000</v>
      </c>
      <c r="BI104" s="130">
        <f t="shared" si="267"/>
        <v>1020800</v>
      </c>
      <c r="BJ104" s="248">
        <f>SUM(Q104/D104)</f>
        <v>0.5</v>
      </c>
      <c r="BK104" s="257">
        <v>11</v>
      </c>
      <c r="BL104" s="121"/>
      <c r="BM104" s="120"/>
      <c r="BN104" s="120"/>
      <c r="BO104" s="117"/>
      <c r="BP104" s="117"/>
      <c r="BQ104" s="117"/>
      <c r="BR104" s="117"/>
      <c r="BS104" s="117"/>
      <c r="BT104" s="117"/>
      <c r="BU104" s="117"/>
      <c r="BV104" s="117"/>
      <c r="BW104" s="117"/>
      <c r="BX104" s="117"/>
      <c r="BY104" s="117"/>
      <c r="BZ104" s="117"/>
      <c r="CA104" s="117"/>
      <c r="CB104" s="117"/>
    </row>
    <row r="105" spans="1:80" s="118" customFormat="1" ht="24" customHeight="1" x14ac:dyDescent="0.2">
      <c r="A105" s="111"/>
      <c r="B105" s="309" t="s">
        <v>263</v>
      </c>
      <c r="C105" s="112" t="s">
        <v>236</v>
      </c>
      <c r="D105" s="592">
        <v>2</v>
      </c>
      <c r="E105" s="113"/>
      <c r="F105" s="114"/>
      <c r="G105" s="114"/>
      <c r="H105" s="114"/>
      <c r="I105" s="114"/>
      <c r="J105" s="114"/>
      <c r="K105" s="114"/>
      <c r="L105" s="114"/>
      <c r="M105" s="114"/>
      <c r="N105" s="114"/>
      <c r="O105" s="114"/>
      <c r="P105" s="114"/>
      <c r="Q105" s="115">
        <f t="shared" si="246"/>
        <v>0</v>
      </c>
      <c r="R105" s="282" t="s">
        <v>55</v>
      </c>
      <c r="S105" s="289">
        <v>35000</v>
      </c>
      <c r="T105" s="93"/>
      <c r="U105" s="123"/>
      <c r="V105" s="123"/>
      <c r="W105" s="123"/>
      <c r="X105" s="123"/>
      <c r="Y105" s="123"/>
      <c r="Z105" s="123"/>
      <c r="AA105" s="123"/>
      <c r="AB105" s="123"/>
      <c r="AC105" s="123"/>
      <c r="AD105" s="123"/>
      <c r="AE105" s="123"/>
      <c r="AF105" s="94">
        <f t="shared" si="283"/>
        <v>0</v>
      </c>
      <c r="AG105" s="95">
        <f t="shared" si="248"/>
        <v>0</v>
      </c>
      <c r="AH105" s="95">
        <f t="shared" si="249"/>
        <v>0</v>
      </c>
      <c r="AI105" s="95">
        <f t="shared" si="250"/>
        <v>0</v>
      </c>
      <c r="AJ105" s="95">
        <f t="shared" si="251"/>
        <v>0</v>
      </c>
      <c r="AK105" s="95">
        <f t="shared" si="251"/>
        <v>0</v>
      </c>
      <c r="AL105" s="95">
        <f t="shared" si="251"/>
        <v>0</v>
      </c>
      <c r="AM105" s="95">
        <f t="shared" si="251"/>
        <v>0</v>
      </c>
      <c r="AN105" s="95">
        <f t="shared" si="251"/>
        <v>0</v>
      </c>
      <c r="AO105" s="95">
        <f t="shared" si="251"/>
        <v>0</v>
      </c>
      <c r="AP105" s="95">
        <f t="shared" si="251"/>
        <v>0</v>
      </c>
      <c r="AQ105" s="95">
        <f t="shared" si="251"/>
        <v>0</v>
      </c>
      <c r="AR105" s="95">
        <f t="shared" si="251"/>
        <v>0</v>
      </c>
      <c r="AS105" s="96">
        <f t="shared" si="270"/>
        <v>0</v>
      </c>
      <c r="AT105" s="95">
        <f t="shared" si="284"/>
        <v>0</v>
      </c>
      <c r="AU105" s="95">
        <f t="shared" si="285"/>
        <v>0</v>
      </c>
      <c r="AV105" s="95">
        <f t="shared" ref="AV105:AV107" si="295">SUM(AI105*14%)</f>
        <v>0</v>
      </c>
      <c r="AW105" s="95">
        <f t="shared" si="286"/>
        <v>0</v>
      </c>
      <c r="AX105" s="95">
        <f t="shared" si="287"/>
        <v>0</v>
      </c>
      <c r="AY105" s="95">
        <f t="shared" si="288"/>
        <v>0</v>
      </c>
      <c r="AZ105" s="95">
        <f t="shared" si="289"/>
        <v>0</v>
      </c>
      <c r="BA105" s="95">
        <f t="shared" si="290"/>
        <v>0</v>
      </c>
      <c r="BB105" s="95">
        <f t="shared" si="291"/>
        <v>0</v>
      </c>
      <c r="BC105" s="95">
        <f t="shared" si="292"/>
        <v>0</v>
      </c>
      <c r="BD105" s="95">
        <f t="shared" si="293"/>
        <v>0</v>
      </c>
      <c r="BE105" s="95">
        <f t="shared" si="294"/>
        <v>0</v>
      </c>
      <c r="BF105" s="97">
        <f>SUM(AT105:BE105)</f>
        <v>0</v>
      </c>
      <c r="BG105" s="128">
        <f t="shared" si="265"/>
        <v>0</v>
      </c>
      <c r="BH105" s="129">
        <f t="shared" si="266"/>
        <v>70000</v>
      </c>
      <c r="BI105" s="130">
        <f t="shared" si="267"/>
        <v>70000</v>
      </c>
      <c r="BJ105" s="248">
        <f>SUM(Q105/D105)</f>
        <v>0</v>
      </c>
      <c r="BK105" s="257">
        <v>12</v>
      </c>
      <c r="BL105" s="121"/>
      <c r="BM105" s="120"/>
      <c r="BN105" s="120"/>
      <c r="BO105" s="117"/>
      <c r="BP105" s="117"/>
      <c r="BQ105" s="117"/>
      <c r="BR105" s="117"/>
      <c r="BS105" s="117"/>
      <c r="BT105" s="117"/>
      <c r="BU105" s="117"/>
      <c r="BV105" s="117"/>
      <c r="BW105" s="117"/>
      <c r="BX105" s="117"/>
      <c r="BY105" s="117"/>
      <c r="BZ105" s="117"/>
      <c r="CA105" s="117"/>
      <c r="CB105" s="117"/>
    </row>
    <row r="106" spans="1:80" s="118" customFormat="1" ht="24" customHeight="1" x14ac:dyDescent="0.2">
      <c r="A106" s="111"/>
      <c r="B106" s="312" t="s">
        <v>265</v>
      </c>
      <c r="C106" s="112" t="s">
        <v>236</v>
      </c>
      <c r="D106" s="590">
        <v>6</v>
      </c>
      <c r="E106" s="113"/>
      <c r="F106" s="114"/>
      <c r="G106" s="114"/>
      <c r="H106" s="114"/>
      <c r="I106" s="114"/>
      <c r="J106" s="114"/>
      <c r="K106" s="114"/>
      <c r="L106" s="114"/>
      <c r="M106" s="114"/>
      <c r="N106" s="114"/>
      <c r="O106" s="114"/>
      <c r="P106" s="114"/>
      <c r="Q106" s="115">
        <f t="shared" si="246"/>
        <v>0</v>
      </c>
      <c r="R106" s="279" t="s">
        <v>75</v>
      </c>
      <c r="S106" s="289">
        <v>250000</v>
      </c>
      <c r="T106" s="131"/>
      <c r="U106" s="123"/>
      <c r="V106" s="123"/>
      <c r="W106" s="123"/>
      <c r="X106" s="123"/>
      <c r="Y106" s="123"/>
      <c r="Z106" s="123"/>
      <c r="AA106" s="123"/>
      <c r="AB106" s="123"/>
      <c r="AC106" s="123"/>
      <c r="AD106" s="123"/>
      <c r="AE106" s="123"/>
      <c r="AF106" s="94">
        <f t="shared" si="283"/>
        <v>0</v>
      </c>
      <c r="AG106" s="95">
        <f t="shared" si="248"/>
        <v>0</v>
      </c>
      <c r="AH106" s="95">
        <f t="shared" si="249"/>
        <v>0</v>
      </c>
      <c r="AI106" s="95">
        <f t="shared" si="250"/>
        <v>0</v>
      </c>
      <c r="AJ106" s="95">
        <f t="shared" si="251"/>
        <v>0</v>
      </c>
      <c r="AK106" s="95">
        <f t="shared" si="251"/>
        <v>0</v>
      </c>
      <c r="AL106" s="95">
        <f t="shared" si="251"/>
        <v>0</v>
      </c>
      <c r="AM106" s="95">
        <f t="shared" si="251"/>
        <v>0</v>
      </c>
      <c r="AN106" s="95">
        <f t="shared" si="251"/>
        <v>0</v>
      </c>
      <c r="AO106" s="95">
        <f t="shared" si="251"/>
        <v>0</v>
      </c>
      <c r="AP106" s="95">
        <f t="shared" si="251"/>
        <v>0</v>
      </c>
      <c r="AQ106" s="95">
        <f t="shared" si="251"/>
        <v>0</v>
      </c>
      <c r="AR106" s="95">
        <f t="shared" si="251"/>
        <v>0</v>
      </c>
      <c r="AS106" s="96">
        <f t="shared" si="270"/>
        <v>0</v>
      </c>
      <c r="AT106" s="95">
        <f t="shared" si="284"/>
        <v>0</v>
      </c>
      <c r="AU106" s="95">
        <f t="shared" si="285"/>
        <v>0</v>
      </c>
      <c r="AV106" s="95">
        <f t="shared" si="295"/>
        <v>0</v>
      </c>
      <c r="AW106" s="95">
        <f t="shared" si="286"/>
        <v>0</v>
      </c>
      <c r="AX106" s="95">
        <f t="shared" si="287"/>
        <v>0</v>
      </c>
      <c r="AY106" s="95">
        <f t="shared" si="288"/>
        <v>0</v>
      </c>
      <c r="AZ106" s="95">
        <f t="shared" si="289"/>
        <v>0</v>
      </c>
      <c r="BA106" s="95">
        <f t="shared" si="290"/>
        <v>0</v>
      </c>
      <c r="BB106" s="95">
        <f t="shared" si="291"/>
        <v>0</v>
      </c>
      <c r="BC106" s="95">
        <f t="shared" si="292"/>
        <v>0</v>
      </c>
      <c r="BD106" s="95">
        <f t="shared" si="293"/>
        <v>0</v>
      </c>
      <c r="BE106" s="95">
        <f t="shared" si="294"/>
        <v>0</v>
      </c>
      <c r="BF106" s="97">
        <f>SUM(AT106:BE106)</f>
        <v>0</v>
      </c>
      <c r="BG106" s="128">
        <f t="shared" si="265"/>
        <v>0</v>
      </c>
      <c r="BH106" s="129">
        <f t="shared" si="266"/>
        <v>1500000</v>
      </c>
      <c r="BI106" s="130">
        <f t="shared" si="267"/>
        <v>1500000</v>
      </c>
      <c r="BJ106" s="248">
        <f>SUM(Q106/D106)</f>
        <v>0</v>
      </c>
      <c r="BK106" s="257">
        <v>13</v>
      </c>
      <c r="BL106" s="121"/>
      <c r="BM106" s="120"/>
      <c r="BN106" s="120"/>
      <c r="BO106" s="117"/>
      <c r="BP106" s="117"/>
      <c r="BQ106" s="117"/>
      <c r="BR106" s="117"/>
      <c r="BS106" s="117"/>
      <c r="BT106" s="117"/>
      <c r="BU106" s="117"/>
      <c r="BV106" s="117"/>
      <c r="BW106" s="117"/>
      <c r="BX106" s="117"/>
      <c r="BY106" s="117"/>
      <c r="BZ106" s="117"/>
      <c r="CA106" s="117"/>
      <c r="CB106" s="117"/>
    </row>
    <row r="107" spans="1:80" s="118" customFormat="1" ht="24" customHeight="1" x14ac:dyDescent="0.2">
      <c r="A107" s="111"/>
      <c r="B107" s="312" t="s">
        <v>264</v>
      </c>
      <c r="C107" s="112" t="s">
        <v>236</v>
      </c>
      <c r="D107" s="593">
        <v>6</v>
      </c>
      <c r="E107" s="113"/>
      <c r="F107" s="114"/>
      <c r="G107" s="114"/>
      <c r="H107" s="114"/>
      <c r="I107" s="114"/>
      <c r="J107" s="114"/>
      <c r="K107" s="114"/>
      <c r="L107" s="114"/>
      <c r="M107" s="114"/>
      <c r="N107" s="114"/>
      <c r="O107" s="114"/>
      <c r="P107" s="114"/>
      <c r="Q107" s="115">
        <f t="shared" si="246"/>
        <v>0</v>
      </c>
      <c r="R107" s="279" t="s">
        <v>75</v>
      </c>
      <c r="S107" s="311">
        <v>400000</v>
      </c>
      <c r="T107" s="131"/>
      <c r="U107" s="123"/>
      <c r="V107" s="123"/>
      <c r="W107" s="123"/>
      <c r="X107" s="123"/>
      <c r="Y107" s="123"/>
      <c r="Z107" s="123"/>
      <c r="AA107" s="123"/>
      <c r="AB107" s="123"/>
      <c r="AC107" s="123"/>
      <c r="AD107" s="123"/>
      <c r="AE107" s="123"/>
      <c r="AF107" s="94">
        <f t="shared" si="283"/>
        <v>0</v>
      </c>
      <c r="AG107" s="95">
        <f t="shared" si="248"/>
        <v>0</v>
      </c>
      <c r="AH107" s="95">
        <f t="shared" si="249"/>
        <v>0</v>
      </c>
      <c r="AI107" s="95">
        <f t="shared" si="250"/>
        <v>0</v>
      </c>
      <c r="AJ107" s="95">
        <f t="shared" si="251"/>
        <v>0</v>
      </c>
      <c r="AK107" s="95">
        <f t="shared" si="251"/>
        <v>0</v>
      </c>
      <c r="AL107" s="95">
        <f t="shared" si="251"/>
        <v>0</v>
      </c>
      <c r="AM107" s="95">
        <f t="shared" si="251"/>
        <v>0</v>
      </c>
      <c r="AN107" s="95">
        <f t="shared" si="251"/>
        <v>0</v>
      </c>
      <c r="AO107" s="95">
        <f t="shared" si="251"/>
        <v>0</v>
      </c>
      <c r="AP107" s="95">
        <f t="shared" si="251"/>
        <v>0</v>
      </c>
      <c r="AQ107" s="95">
        <f t="shared" si="251"/>
        <v>0</v>
      </c>
      <c r="AR107" s="95">
        <f t="shared" si="251"/>
        <v>0</v>
      </c>
      <c r="AS107" s="96">
        <f t="shared" si="270"/>
        <v>0</v>
      </c>
      <c r="AT107" s="95">
        <f t="shared" si="284"/>
        <v>0</v>
      </c>
      <c r="AU107" s="95">
        <f t="shared" si="285"/>
        <v>0</v>
      </c>
      <c r="AV107" s="95">
        <f t="shared" si="295"/>
        <v>0</v>
      </c>
      <c r="AW107" s="95">
        <f t="shared" si="286"/>
        <v>0</v>
      </c>
      <c r="AX107" s="95">
        <f t="shared" si="287"/>
        <v>0</v>
      </c>
      <c r="AY107" s="95">
        <f t="shared" si="288"/>
        <v>0</v>
      </c>
      <c r="AZ107" s="95">
        <f t="shared" si="289"/>
        <v>0</v>
      </c>
      <c r="BA107" s="95">
        <f t="shared" si="290"/>
        <v>0</v>
      </c>
      <c r="BB107" s="95">
        <f t="shared" si="291"/>
        <v>0</v>
      </c>
      <c r="BC107" s="95">
        <f t="shared" si="292"/>
        <v>0</v>
      </c>
      <c r="BD107" s="95">
        <f t="shared" si="293"/>
        <v>0</v>
      </c>
      <c r="BE107" s="95">
        <f t="shared" si="294"/>
        <v>0</v>
      </c>
      <c r="BF107" s="97">
        <f>SUM(AT107:BE107)</f>
        <v>0</v>
      </c>
      <c r="BG107" s="128">
        <f t="shared" si="265"/>
        <v>0</v>
      </c>
      <c r="BH107" s="129">
        <f t="shared" si="266"/>
        <v>2400000</v>
      </c>
      <c r="BI107" s="130">
        <f t="shared" si="267"/>
        <v>2400000</v>
      </c>
      <c r="BJ107" s="248">
        <f>SUM(Q107/D107)</f>
        <v>0</v>
      </c>
      <c r="BK107" s="257">
        <v>14</v>
      </c>
      <c r="BL107" s="121"/>
      <c r="BM107" s="120"/>
      <c r="BN107" s="120"/>
      <c r="BO107" s="117"/>
      <c r="BP107" s="117"/>
      <c r="BQ107" s="117"/>
      <c r="BR107" s="117"/>
      <c r="BS107" s="117"/>
      <c r="BT107" s="117"/>
      <c r="BU107" s="117"/>
      <c r="BV107" s="117"/>
      <c r="BW107" s="117"/>
      <c r="BX107" s="117"/>
      <c r="BY107" s="117"/>
      <c r="BZ107" s="117"/>
      <c r="CA107" s="117"/>
      <c r="CB107" s="117"/>
    </row>
    <row r="108" spans="1:80" s="118" customFormat="1" ht="24" customHeight="1" x14ac:dyDescent="0.2">
      <c r="A108" s="111"/>
      <c r="B108" s="191" t="s">
        <v>268</v>
      </c>
      <c r="C108" s="112"/>
      <c r="D108" s="592"/>
      <c r="E108" s="304"/>
      <c r="F108" s="114"/>
      <c r="G108" s="114"/>
      <c r="H108" s="114"/>
      <c r="I108" s="114"/>
      <c r="J108" s="114"/>
      <c r="K108" s="114"/>
      <c r="L108" s="114"/>
      <c r="M108" s="114"/>
      <c r="N108" s="114"/>
      <c r="O108" s="114"/>
      <c r="P108" s="114"/>
      <c r="Q108" s="115"/>
      <c r="R108" s="282"/>
      <c r="S108" s="305"/>
      <c r="T108" s="281"/>
      <c r="U108" s="123"/>
      <c r="V108" s="123"/>
      <c r="W108" s="123"/>
      <c r="X108" s="123"/>
      <c r="Y108" s="123"/>
      <c r="Z108" s="123"/>
      <c r="AA108" s="123"/>
      <c r="AB108" s="123"/>
      <c r="AC108" s="123"/>
      <c r="AD108" s="123"/>
      <c r="AE108" s="123"/>
      <c r="AF108" s="124">
        <f>SUM(S108*E108)</f>
        <v>0</v>
      </c>
      <c r="AG108" s="125">
        <f t="shared" si="248"/>
        <v>0</v>
      </c>
      <c r="AH108" s="125">
        <f t="shared" si="249"/>
        <v>0</v>
      </c>
      <c r="AI108" s="125">
        <f t="shared" si="250"/>
        <v>0</v>
      </c>
      <c r="AJ108" s="125">
        <f t="shared" si="251"/>
        <v>0</v>
      </c>
      <c r="AK108" s="125">
        <f t="shared" si="251"/>
        <v>0</v>
      </c>
      <c r="AL108" s="125">
        <f t="shared" si="251"/>
        <v>0</v>
      </c>
      <c r="AM108" s="125">
        <f t="shared" si="251"/>
        <v>0</v>
      </c>
      <c r="AN108" s="125">
        <f t="shared" si="251"/>
        <v>0</v>
      </c>
      <c r="AO108" s="125">
        <f t="shared" si="251"/>
        <v>0</v>
      </c>
      <c r="AP108" s="125">
        <f t="shared" si="251"/>
        <v>0</v>
      </c>
      <c r="AQ108" s="125">
        <f t="shared" si="251"/>
        <v>0</v>
      </c>
      <c r="AR108" s="125">
        <f t="shared" si="251"/>
        <v>0</v>
      </c>
      <c r="AS108" s="126">
        <f t="shared" ref="AS108:AS113" si="296">SUM(AG108:AR108)</f>
        <v>0</v>
      </c>
      <c r="AT108" s="125">
        <f t="shared" si="271"/>
        <v>0</v>
      </c>
      <c r="AU108" s="125">
        <f t="shared" si="272"/>
        <v>0</v>
      </c>
      <c r="AV108" s="125">
        <f t="shared" si="273"/>
        <v>0</v>
      </c>
      <c r="AW108" s="125">
        <f t="shared" ref="AW108" si="297">AJ108*U108</f>
        <v>0</v>
      </c>
      <c r="AX108" s="125">
        <f t="shared" ref="AX108" si="298">AK108*V108</f>
        <v>0</v>
      </c>
      <c r="AY108" s="125">
        <f t="shared" ref="AY108" si="299">AL108*W108</f>
        <v>0</v>
      </c>
      <c r="AZ108" s="125">
        <f t="shared" ref="AZ108" si="300">AM108*X108</f>
        <v>0</v>
      </c>
      <c r="BA108" s="125">
        <f t="shared" ref="BA108" si="301">AN108*Y108</f>
        <v>0</v>
      </c>
      <c r="BB108" s="125">
        <f t="shared" ref="BB108" si="302">AO108*Z108</f>
        <v>0</v>
      </c>
      <c r="BC108" s="125">
        <f t="shared" ref="BC108" si="303">AP108*AA108</f>
        <v>0</v>
      </c>
      <c r="BD108" s="125">
        <f t="shared" ref="BD108" si="304">AQ108*AB108</f>
        <v>0</v>
      </c>
      <c r="BE108" s="125">
        <f t="shared" ref="BE108" si="305">AR108*AC108</f>
        <v>0</v>
      </c>
      <c r="BF108" s="127">
        <f>AS108*4%</f>
        <v>0</v>
      </c>
      <c r="BG108" s="128">
        <f t="shared" si="265"/>
        <v>0</v>
      </c>
      <c r="BH108" s="129">
        <f t="shared" si="266"/>
        <v>0</v>
      </c>
      <c r="BI108" s="130">
        <f t="shared" si="267"/>
        <v>0</v>
      </c>
      <c r="BJ108" s="248"/>
      <c r="BK108" s="257">
        <v>15</v>
      </c>
      <c r="BL108" s="121"/>
      <c r="BM108" s="120"/>
      <c r="BN108" s="120"/>
      <c r="BO108" s="117"/>
      <c r="BP108" s="117"/>
      <c r="BQ108" s="117"/>
      <c r="BR108" s="117"/>
      <c r="BS108" s="117"/>
      <c r="BT108" s="117"/>
      <c r="BU108" s="117"/>
      <c r="BV108" s="117"/>
      <c r="BW108" s="117"/>
      <c r="BX108" s="117"/>
      <c r="BY108" s="117"/>
      <c r="BZ108" s="117"/>
      <c r="CA108" s="117"/>
      <c r="CB108" s="117"/>
    </row>
    <row r="109" spans="1:80" s="118" customFormat="1" ht="24" customHeight="1" x14ac:dyDescent="0.2">
      <c r="A109" s="111"/>
      <c r="B109" s="309" t="s">
        <v>267</v>
      </c>
      <c r="C109" s="112" t="s">
        <v>236</v>
      </c>
      <c r="D109" s="592">
        <v>120</v>
      </c>
      <c r="E109" s="304"/>
      <c r="F109" s="114"/>
      <c r="G109" s="114"/>
      <c r="H109" s="114">
        <v>40</v>
      </c>
      <c r="I109" s="114"/>
      <c r="J109" s="114"/>
      <c r="K109" s="114"/>
      <c r="L109" s="114"/>
      <c r="M109" s="114"/>
      <c r="N109" s="114"/>
      <c r="O109" s="114"/>
      <c r="P109" s="114"/>
      <c r="Q109" s="115">
        <f>SUM(E109:P109)</f>
        <v>40</v>
      </c>
      <c r="R109" s="310" t="s">
        <v>71</v>
      </c>
      <c r="S109" s="233">
        <v>8800</v>
      </c>
      <c r="T109" s="281"/>
      <c r="U109" s="123"/>
      <c r="V109" s="123"/>
      <c r="W109" s="123">
        <v>8000</v>
      </c>
      <c r="X109" s="123"/>
      <c r="Y109" s="123"/>
      <c r="Z109" s="123"/>
      <c r="AA109" s="123"/>
      <c r="AB109" s="123"/>
      <c r="AC109" s="123"/>
      <c r="AD109" s="123"/>
      <c r="AE109" s="123"/>
      <c r="AF109" s="94">
        <f t="shared" ref="AF109:AF113" si="306">SUM(Q109*S109)</f>
        <v>352000</v>
      </c>
      <c r="AG109" s="95">
        <f t="shared" si="248"/>
        <v>0</v>
      </c>
      <c r="AH109" s="95">
        <f t="shared" si="249"/>
        <v>0</v>
      </c>
      <c r="AI109" s="95">
        <f t="shared" si="250"/>
        <v>0</v>
      </c>
      <c r="AJ109" s="95">
        <f t="shared" si="251"/>
        <v>320000</v>
      </c>
      <c r="AK109" s="95">
        <f t="shared" si="251"/>
        <v>0</v>
      </c>
      <c r="AL109" s="95">
        <f t="shared" si="251"/>
        <v>0</v>
      </c>
      <c r="AM109" s="95">
        <f t="shared" si="251"/>
        <v>0</v>
      </c>
      <c r="AN109" s="95">
        <f t="shared" si="251"/>
        <v>0</v>
      </c>
      <c r="AO109" s="95">
        <f t="shared" si="251"/>
        <v>0</v>
      </c>
      <c r="AP109" s="95">
        <f t="shared" si="251"/>
        <v>0</v>
      </c>
      <c r="AQ109" s="95">
        <f t="shared" si="251"/>
        <v>0</v>
      </c>
      <c r="AR109" s="95">
        <f t="shared" si="251"/>
        <v>0</v>
      </c>
      <c r="AS109" s="96">
        <f t="shared" si="296"/>
        <v>320000</v>
      </c>
      <c r="AT109" s="95">
        <f t="shared" ref="AT109:AT113" si="307">SUM(AG109*14%)</f>
        <v>0</v>
      </c>
      <c r="AU109" s="95">
        <f t="shared" ref="AU109:AU113" si="308">SUM(AH109*14%)</f>
        <v>0</v>
      </c>
      <c r="AV109" s="95">
        <f t="shared" ref="AV109:AV113" si="309">SUM(AI109*14%)</f>
        <v>0</v>
      </c>
      <c r="AW109" s="95">
        <f>SUM(AJ109*4%)</f>
        <v>12800</v>
      </c>
      <c r="AX109" s="95">
        <f t="shared" ref="AX109:AX113" si="310">SUM(AK109*14%)</f>
        <v>0</v>
      </c>
      <c r="AY109" s="95">
        <f t="shared" ref="AY109:AY113" si="311">SUM(AL109*14%)</f>
        <v>0</v>
      </c>
      <c r="AZ109" s="95">
        <f t="shared" ref="AZ109:AZ113" si="312">SUM(AM109*14%)</f>
        <v>0</v>
      </c>
      <c r="BA109" s="95">
        <f t="shared" ref="BA109:BA113" si="313">SUM(AN109*14%)</f>
        <v>0</v>
      </c>
      <c r="BB109" s="95">
        <f t="shared" ref="BB109:BB113" si="314">SUM(AO109*14%)</f>
        <v>0</v>
      </c>
      <c r="BC109" s="95">
        <f t="shared" ref="BC109:BC113" si="315">SUM(AP109*14%)</f>
        <v>0</v>
      </c>
      <c r="BD109" s="95">
        <f t="shared" ref="BD109:BD113" si="316">SUM(AQ109*14%)</f>
        <v>0</v>
      </c>
      <c r="BE109" s="95">
        <f t="shared" ref="BE109:BE113" si="317">SUM(AR109*14%)</f>
        <v>0</v>
      </c>
      <c r="BF109" s="97">
        <f>SUM(AT109:BE109)</f>
        <v>12800</v>
      </c>
      <c r="BG109" s="128">
        <f t="shared" si="265"/>
        <v>19200</v>
      </c>
      <c r="BH109" s="129">
        <f t="shared" si="266"/>
        <v>1056000</v>
      </c>
      <c r="BI109" s="130">
        <f t="shared" si="267"/>
        <v>723200</v>
      </c>
      <c r="BJ109" s="248">
        <f>SUM(Q109/D109)</f>
        <v>0.33333333333333331</v>
      </c>
      <c r="BK109" s="257">
        <v>16</v>
      </c>
      <c r="BL109" s="121"/>
      <c r="BM109" s="120"/>
      <c r="BN109" s="120"/>
      <c r="BO109" s="117"/>
      <c r="BP109" s="117"/>
      <c r="BQ109" s="117"/>
      <c r="BR109" s="117"/>
      <c r="BS109" s="117"/>
      <c r="BT109" s="117"/>
      <c r="BU109" s="117"/>
      <c r="BV109" s="117"/>
      <c r="BW109" s="117"/>
      <c r="BX109" s="117"/>
      <c r="BY109" s="117"/>
      <c r="BZ109" s="117"/>
      <c r="CA109" s="117"/>
      <c r="CB109" s="117"/>
    </row>
    <row r="110" spans="1:80" s="118" customFormat="1" ht="24" customHeight="1" x14ac:dyDescent="0.2">
      <c r="A110" s="111"/>
      <c r="B110" s="309" t="s">
        <v>266</v>
      </c>
      <c r="C110" s="112" t="s">
        <v>236</v>
      </c>
      <c r="D110" s="592">
        <v>120</v>
      </c>
      <c r="E110" s="299"/>
      <c r="F110" s="114"/>
      <c r="G110" s="114"/>
      <c r="H110" s="114">
        <v>40</v>
      </c>
      <c r="I110" s="114"/>
      <c r="J110" s="114"/>
      <c r="K110" s="114"/>
      <c r="L110" s="114"/>
      <c r="M110" s="114"/>
      <c r="N110" s="114"/>
      <c r="O110" s="114"/>
      <c r="P110" s="114"/>
      <c r="Q110" s="115">
        <f>SUM(E110:P110)</f>
        <v>40</v>
      </c>
      <c r="R110" s="310" t="s">
        <v>71</v>
      </c>
      <c r="S110" s="233">
        <v>24200</v>
      </c>
      <c r="T110" s="281"/>
      <c r="U110" s="123"/>
      <c r="V110" s="123"/>
      <c r="W110" s="123">
        <v>22000</v>
      </c>
      <c r="X110" s="123"/>
      <c r="Y110" s="123"/>
      <c r="Z110" s="123"/>
      <c r="AA110" s="123"/>
      <c r="AB110" s="123"/>
      <c r="AC110" s="123"/>
      <c r="AD110" s="123"/>
      <c r="AE110" s="123"/>
      <c r="AF110" s="94">
        <f t="shared" si="306"/>
        <v>968000</v>
      </c>
      <c r="AG110" s="95">
        <f t="shared" si="248"/>
        <v>0</v>
      </c>
      <c r="AH110" s="95">
        <f t="shared" si="249"/>
        <v>0</v>
      </c>
      <c r="AI110" s="95">
        <f t="shared" si="250"/>
        <v>0</v>
      </c>
      <c r="AJ110" s="95">
        <f t="shared" ref="AJ110:AR113" si="318">W110*H110</f>
        <v>880000</v>
      </c>
      <c r="AK110" s="95">
        <f t="shared" si="318"/>
        <v>0</v>
      </c>
      <c r="AL110" s="95">
        <f t="shared" si="318"/>
        <v>0</v>
      </c>
      <c r="AM110" s="95">
        <f t="shared" si="318"/>
        <v>0</v>
      </c>
      <c r="AN110" s="95">
        <f t="shared" si="318"/>
        <v>0</v>
      </c>
      <c r="AO110" s="95">
        <f t="shared" si="318"/>
        <v>0</v>
      </c>
      <c r="AP110" s="95">
        <f t="shared" si="318"/>
        <v>0</v>
      </c>
      <c r="AQ110" s="95">
        <f t="shared" si="318"/>
        <v>0</v>
      </c>
      <c r="AR110" s="95">
        <f t="shared" si="318"/>
        <v>0</v>
      </c>
      <c r="AS110" s="96">
        <f t="shared" si="296"/>
        <v>880000</v>
      </c>
      <c r="AT110" s="95">
        <f t="shared" si="307"/>
        <v>0</v>
      </c>
      <c r="AU110" s="95">
        <f t="shared" si="308"/>
        <v>0</v>
      </c>
      <c r="AV110" s="95">
        <f t="shared" si="309"/>
        <v>0</v>
      </c>
      <c r="AW110" s="95">
        <f>SUM(AJ110*4%)</f>
        <v>35200</v>
      </c>
      <c r="AX110" s="95">
        <f t="shared" si="310"/>
        <v>0</v>
      </c>
      <c r="AY110" s="95">
        <f t="shared" si="311"/>
        <v>0</v>
      </c>
      <c r="AZ110" s="95">
        <f t="shared" si="312"/>
        <v>0</v>
      </c>
      <c r="BA110" s="95">
        <f t="shared" si="313"/>
        <v>0</v>
      </c>
      <c r="BB110" s="95">
        <f t="shared" si="314"/>
        <v>0</v>
      </c>
      <c r="BC110" s="95">
        <f t="shared" si="315"/>
        <v>0</v>
      </c>
      <c r="BD110" s="95">
        <f t="shared" si="316"/>
        <v>0</v>
      </c>
      <c r="BE110" s="95">
        <f t="shared" si="317"/>
        <v>0</v>
      </c>
      <c r="BF110" s="97">
        <f>SUM(AT110:BE110)</f>
        <v>35200</v>
      </c>
      <c r="BG110" s="128">
        <f t="shared" si="265"/>
        <v>52800</v>
      </c>
      <c r="BH110" s="129">
        <f t="shared" si="266"/>
        <v>2904000</v>
      </c>
      <c r="BI110" s="130">
        <f t="shared" si="267"/>
        <v>1988800</v>
      </c>
      <c r="BJ110" s="248">
        <f>SUM(Q110/D110)</f>
        <v>0.33333333333333331</v>
      </c>
      <c r="BK110" s="257">
        <v>17</v>
      </c>
      <c r="BL110" s="121"/>
      <c r="BM110" s="120"/>
      <c r="BN110" s="120"/>
      <c r="BO110" s="117"/>
      <c r="BP110" s="117"/>
      <c r="BQ110" s="117"/>
      <c r="BR110" s="117"/>
      <c r="BS110" s="117"/>
      <c r="BT110" s="117"/>
      <c r="BU110" s="117"/>
      <c r="BV110" s="117"/>
      <c r="BW110" s="117"/>
      <c r="BX110" s="117"/>
      <c r="BY110" s="117"/>
      <c r="BZ110" s="117"/>
      <c r="CA110" s="117"/>
      <c r="CB110" s="117"/>
    </row>
    <row r="111" spans="1:80" s="118" customFormat="1" ht="24" customHeight="1" x14ac:dyDescent="0.2">
      <c r="A111" s="111"/>
      <c r="B111" s="309" t="s">
        <v>269</v>
      </c>
      <c r="C111" s="112" t="s">
        <v>236</v>
      </c>
      <c r="D111" s="592">
        <v>6</v>
      </c>
      <c r="E111" s="113"/>
      <c r="F111" s="114"/>
      <c r="G111" s="114"/>
      <c r="H111" s="114"/>
      <c r="I111" s="114"/>
      <c r="J111" s="114"/>
      <c r="K111" s="114"/>
      <c r="L111" s="114"/>
      <c r="M111" s="114"/>
      <c r="N111" s="114"/>
      <c r="O111" s="114"/>
      <c r="P111" s="114"/>
      <c r="Q111" s="115">
        <f>SUM(E111:P111)</f>
        <v>0</v>
      </c>
      <c r="R111" s="282" t="s">
        <v>55</v>
      </c>
      <c r="S111" s="289">
        <v>35000</v>
      </c>
      <c r="T111" s="93"/>
      <c r="U111" s="123"/>
      <c r="V111" s="123"/>
      <c r="W111" s="123"/>
      <c r="X111" s="123"/>
      <c r="Y111" s="123"/>
      <c r="Z111" s="123"/>
      <c r="AA111" s="123"/>
      <c r="AB111" s="123"/>
      <c r="AC111" s="123"/>
      <c r="AD111" s="123"/>
      <c r="AE111" s="123"/>
      <c r="AF111" s="94">
        <f t="shared" si="306"/>
        <v>0</v>
      </c>
      <c r="AG111" s="95">
        <f t="shared" si="248"/>
        <v>0</v>
      </c>
      <c r="AH111" s="95">
        <f t="shared" si="249"/>
        <v>0</v>
      </c>
      <c r="AI111" s="95">
        <f t="shared" si="250"/>
        <v>0</v>
      </c>
      <c r="AJ111" s="95">
        <f t="shared" si="318"/>
        <v>0</v>
      </c>
      <c r="AK111" s="95">
        <f t="shared" si="318"/>
        <v>0</v>
      </c>
      <c r="AL111" s="95">
        <f t="shared" si="318"/>
        <v>0</v>
      </c>
      <c r="AM111" s="95">
        <f t="shared" si="318"/>
        <v>0</v>
      </c>
      <c r="AN111" s="95">
        <f t="shared" si="318"/>
        <v>0</v>
      </c>
      <c r="AO111" s="95">
        <f t="shared" si="318"/>
        <v>0</v>
      </c>
      <c r="AP111" s="95">
        <f t="shared" si="318"/>
        <v>0</v>
      </c>
      <c r="AQ111" s="95">
        <f t="shared" si="318"/>
        <v>0</v>
      </c>
      <c r="AR111" s="95">
        <f t="shared" si="318"/>
        <v>0</v>
      </c>
      <c r="AS111" s="96">
        <f t="shared" si="296"/>
        <v>0</v>
      </c>
      <c r="AT111" s="95">
        <f t="shared" si="307"/>
        <v>0</v>
      </c>
      <c r="AU111" s="95">
        <f t="shared" si="308"/>
        <v>0</v>
      </c>
      <c r="AV111" s="95">
        <f t="shared" si="309"/>
        <v>0</v>
      </c>
      <c r="AW111" s="95">
        <f t="shared" ref="AW111:AW113" si="319">SUM(AJ111*14%)</f>
        <v>0</v>
      </c>
      <c r="AX111" s="95">
        <f t="shared" si="310"/>
        <v>0</v>
      </c>
      <c r="AY111" s="95">
        <f t="shared" si="311"/>
        <v>0</v>
      </c>
      <c r="AZ111" s="95">
        <f t="shared" si="312"/>
        <v>0</v>
      </c>
      <c r="BA111" s="95">
        <f t="shared" si="313"/>
        <v>0</v>
      </c>
      <c r="BB111" s="95">
        <f t="shared" si="314"/>
        <v>0</v>
      </c>
      <c r="BC111" s="95">
        <f t="shared" si="315"/>
        <v>0</v>
      </c>
      <c r="BD111" s="95">
        <f t="shared" si="316"/>
        <v>0</v>
      </c>
      <c r="BE111" s="95">
        <f t="shared" si="317"/>
        <v>0</v>
      </c>
      <c r="BF111" s="97">
        <f>SUM(AT111:BE111)</f>
        <v>0</v>
      </c>
      <c r="BG111" s="128">
        <f t="shared" si="265"/>
        <v>0</v>
      </c>
      <c r="BH111" s="129">
        <f t="shared" si="266"/>
        <v>210000</v>
      </c>
      <c r="BI111" s="130">
        <f t="shared" si="267"/>
        <v>210000</v>
      </c>
      <c r="BJ111" s="248">
        <f>SUM(Q111/D111)</f>
        <v>0</v>
      </c>
      <c r="BK111" s="257">
        <v>18</v>
      </c>
      <c r="BL111" s="121"/>
      <c r="BM111" s="120"/>
      <c r="BN111" s="120"/>
      <c r="BO111" s="117"/>
      <c r="BP111" s="117"/>
      <c r="BQ111" s="117"/>
      <c r="BR111" s="117"/>
      <c r="BS111" s="117"/>
      <c r="BT111" s="117"/>
      <c r="BU111" s="117"/>
      <c r="BV111" s="117"/>
      <c r="BW111" s="117"/>
      <c r="BX111" s="117"/>
      <c r="BY111" s="117"/>
      <c r="BZ111" s="117"/>
      <c r="CA111" s="117"/>
      <c r="CB111" s="117"/>
    </row>
    <row r="112" spans="1:80" s="118" customFormat="1" ht="24" customHeight="1" x14ac:dyDescent="0.2">
      <c r="A112" s="111"/>
      <c r="B112" s="312" t="s">
        <v>265</v>
      </c>
      <c r="C112" s="112" t="s">
        <v>236</v>
      </c>
      <c r="D112" s="594">
        <v>9</v>
      </c>
      <c r="E112" s="113"/>
      <c r="F112" s="114"/>
      <c r="G112" s="114"/>
      <c r="H112" s="114"/>
      <c r="I112" s="114"/>
      <c r="J112" s="114"/>
      <c r="K112" s="114"/>
      <c r="L112" s="114"/>
      <c r="M112" s="114"/>
      <c r="N112" s="114"/>
      <c r="O112" s="114"/>
      <c r="P112" s="114"/>
      <c r="Q112" s="115">
        <f>SUM(E112:P112)</f>
        <v>0</v>
      </c>
      <c r="R112" s="300" t="s">
        <v>75</v>
      </c>
      <c r="S112" s="289">
        <v>250000</v>
      </c>
      <c r="T112" s="131"/>
      <c r="U112" s="123"/>
      <c r="V112" s="123"/>
      <c r="W112" s="123"/>
      <c r="X112" s="123"/>
      <c r="Y112" s="123"/>
      <c r="Z112" s="123"/>
      <c r="AA112" s="123"/>
      <c r="AB112" s="123"/>
      <c r="AC112" s="123"/>
      <c r="AD112" s="123"/>
      <c r="AE112" s="123"/>
      <c r="AF112" s="94">
        <f t="shared" si="306"/>
        <v>0</v>
      </c>
      <c r="AG112" s="95">
        <f t="shared" si="248"/>
        <v>0</v>
      </c>
      <c r="AH112" s="95">
        <f t="shared" si="249"/>
        <v>0</v>
      </c>
      <c r="AI112" s="95">
        <f t="shared" si="250"/>
        <v>0</v>
      </c>
      <c r="AJ112" s="95">
        <f t="shared" si="318"/>
        <v>0</v>
      </c>
      <c r="AK112" s="95">
        <f t="shared" si="318"/>
        <v>0</v>
      </c>
      <c r="AL112" s="95">
        <f t="shared" si="318"/>
        <v>0</v>
      </c>
      <c r="AM112" s="95">
        <f t="shared" si="318"/>
        <v>0</v>
      </c>
      <c r="AN112" s="95">
        <f t="shared" si="318"/>
        <v>0</v>
      </c>
      <c r="AO112" s="95">
        <f t="shared" si="318"/>
        <v>0</v>
      </c>
      <c r="AP112" s="95">
        <f t="shared" si="318"/>
        <v>0</v>
      </c>
      <c r="AQ112" s="95">
        <f t="shared" si="318"/>
        <v>0</v>
      </c>
      <c r="AR112" s="95">
        <f t="shared" si="318"/>
        <v>0</v>
      </c>
      <c r="AS112" s="96">
        <f t="shared" si="296"/>
        <v>0</v>
      </c>
      <c r="AT112" s="95">
        <f t="shared" si="307"/>
        <v>0</v>
      </c>
      <c r="AU112" s="95">
        <f t="shared" si="308"/>
        <v>0</v>
      </c>
      <c r="AV112" s="95">
        <f t="shared" si="309"/>
        <v>0</v>
      </c>
      <c r="AW112" s="95">
        <f t="shared" si="319"/>
        <v>0</v>
      </c>
      <c r="AX112" s="95">
        <f t="shared" si="310"/>
        <v>0</v>
      </c>
      <c r="AY112" s="95">
        <f t="shared" si="311"/>
        <v>0</v>
      </c>
      <c r="AZ112" s="95">
        <f t="shared" si="312"/>
        <v>0</v>
      </c>
      <c r="BA112" s="95">
        <f t="shared" si="313"/>
        <v>0</v>
      </c>
      <c r="BB112" s="95">
        <f t="shared" si="314"/>
        <v>0</v>
      </c>
      <c r="BC112" s="95">
        <f t="shared" si="315"/>
        <v>0</v>
      </c>
      <c r="BD112" s="95">
        <f t="shared" si="316"/>
        <v>0</v>
      </c>
      <c r="BE112" s="95">
        <f t="shared" si="317"/>
        <v>0</v>
      </c>
      <c r="BF112" s="97">
        <f>SUM(AT112:BE112)</f>
        <v>0</v>
      </c>
      <c r="BG112" s="128">
        <f t="shared" si="265"/>
        <v>0</v>
      </c>
      <c r="BH112" s="129">
        <f t="shared" si="266"/>
        <v>2250000</v>
      </c>
      <c r="BI112" s="130">
        <f t="shared" si="267"/>
        <v>2250000</v>
      </c>
      <c r="BJ112" s="248">
        <f>SUM(Q112/D112)</f>
        <v>0</v>
      </c>
      <c r="BK112" s="257">
        <v>19</v>
      </c>
      <c r="BL112" s="121"/>
      <c r="BM112" s="120"/>
      <c r="BN112" s="120"/>
      <c r="BO112" s="117"/>
      <c r="BP112" s="117"/>
      <c r="BQ112" s="117"/>
      <c r="BR112" s="117"/>
      <c r="BS112" s="117"/>
      <c r="BT112" s="117"/>
      <c r="BU112" s="117"/>
      <c r="BV112" s="117"/>
      <c r="BW112" s="117"/>
      <c r="BX112" s="117"/>
      <c r="BY112" s="117"/>
      <c r="BZ112" s="117"/>
      <c r="CA112" s="117"/>
      <c r="CB112" s="117"/>
    </row>
    <row r="113" spans="1:98" s="118" customFormat="1" ht="24" customHeight="1" thickBot="1" x14ac:dyDescent="0.25">
      <c r="A113" s="111"/>
      <c r="B113" s="312" t="s">
        <v>264</v>
      </c>
      <c r="C113" s="112" t="s">
        <v>236</v>
      </c>
      <c r="D113" s="594">
        <v>6</v>
      </c>
      <c r="E113" s="113"/>
      <c r="F113" s="114"/>
      <c r="G113" s="114"/>
      <c r="H113" s="114"/>
      <c r="I113" s="114"/>
      <c r="J113" s="114"/>
      <c r="K113" s="114"/>
      <c r="L113" s="114"/>
      <c r="M113" s="114"/>
      <c r="N113" s="114"/>
      <c r="O113" s="114"/>
      <c r="P113" s="114"/>
      <c r="Q113" s="115">
        <f>SUM(E113:P113)</f>
        <v>0</v>
      </c>
      <c r="R113" s="282" t="s">
        <v>75</v>
      </c>
      <c r="S113" s="311">
        <v>400000</v>
      </c>
      <c r="T113" s="131"/>
      <c r="U113" s="123"/>
      <c r="V113" s="123"/>
      <c r="W113" s="123"/>
      <c r="X113" s="123"/>
      <c r="Y113" s="123"/>
      <c r="Z113" s="123"/>
      <c r="AA113" s="123"/>
      <c r="AB113" s="123"/>
      <c r="AC113" s="123"/>
      <c r="AD113" s="123"/>
      <c r="AE113" s="123"/>
      <c r="AF113" s="94">
        <f t="shared" si="306"/>
        <v>0</v>
      </c>
      <c r="AG113" s="95">
        <f t="shared" si="248"/>
        <v>0</v>
      </c>
      <c r="AH113" s="95">
        <f t="shared" si="249"/>
        <v>0</v>
      </c>
      <c r="AI113" s="95">
        <f t="shared" si="250"/>
        <v>0</v>
      </c>
      <c r="AJ113" s="95">
        <f t="shared" si="318"/>
        <v>0</v>
      </c>
      <c r="AK113" s="95">
        <f t="shared" si="318"/>
        <v>0</v>
      </c>
      <c r="AL113" s="95">
        <f t="shared" si="318"/>
        <v>0</v>
      </c>
      <c r="AM113" s="95">
        <f t="shared" si="318"/>
        <v>0</v>
      </c>
      <c r="AN113" s="95">
        <f t="shared" si="318"/>
        <v>0</v>
      </c>
      <c r="AO113" s="95">
        <f t="shared" si="318"/>
        <v>0</v>
      </c>
      <c r="AP113" s="95">
        <f t="shared" si="318"/>
        <v>0</v>
      </c>
      <c r="AQ113" s="95">
        <f t="shared" si="318"/>
        <v>0</v>
      </c>
      <c r="AR113" s="95">
        <f t="shared" si="318"/>
        <v>0</v>
      </c>
      <c r="AS113" s="96">
        <f t="shared" si="296"/>
        <v>0</v>
      </c>
      <c r="AT113" s="95">
        <f t="shared" si="307"/>
        <v>0</v>
      </c>
      <c r="AU113" s="95">
        <f t="shared" si="308"/>
        <v>0</v>
      </c>
      <c r="AV113" s="95">
        <f t="shared" si="309"/>
        <v>0</v>
      </c>
      <c r="AW113" s="95">
        <f t="shared" si="319"/>
        <v>0</v>
      </c>
      <c r="AX113" s="95">
        <f t="shared" si="310"/>
        <v>0</v>
      </c>
      <c r="AY113" s="95">
        <f t="shared" si="311"/>
        <v>0</v>
      </c>
      <c r="AZ113" s="95">
        <f t="shared" si="312"/>
        <v>0</v>
      </c>
      <c r="BA113" s="95">
        <f t="shared" si="313"/>
        <v>0</v>
      </c>
      <c r="BB113" s="95">
        <f t="shared" si="314"/>
        <v>0</v>
      </c>
      <c r="BC113" s="95">
        <f t="shared" si="315"/>
        <v>0</v>
      </c>
      <c r="BD113" s="95">
        <f t="shared" si="316"/>
        <v>0</v>
      </c>
      <c r="BE113" s="95">
        <f t="shared" si="317"/>
        <v>0</v>
      </c>
      <c r="BF113" s="97">
        <f>SUM(AT113:BE113)</f>
        <v>0</v>
      </c>
      <c r="BG113" s="128">
        <f t="shared" si="265"/>
        <v>0</v>
      </c>
      <c r="BH113" s="129">
        <f t="shared" si="266"/>
        <v>2400000</v>
      </c>
      <c r="BI113" s="130">
        <f t="shared" si="267"/>
        <v>2400000</v>
      </c>
      <c r="BJ113" s="248">
        <f>SUM(Q113/D113)</f>
        <v>0</v>
      </c>
      <c r="BK113" s="257">
        <v>20</v>
      </c>
      <c r="BL113" s="121"/>
      <c r="BM113" s="120"/>
      <c r="BN113" s="120"/>
      <c r="BO113" s="117"/>
      <c r="BP113" s="117"/>
      <c r="BQ113" s="117"/>
      <c r="BR113" s="117"/>
      <c r="BS113" s="117"/>
      <c r="BT113" s="117"/>
      <c r="BU113" s="117"/>
      <c r="BV113" s="117"/>
      <c r="BW113" s="117"/>
      <c r="BX113" s="117"/>
      <c r="BY113" s="117"/>
      <c r="BZ113" s="117"/>
      <c r="CA113" s="117"/>
      <c r="CB113" s="117"/>
    </row>
    <row r="114" spans="1:98" s="54" customFormat="1" ht="24" customHeight="1" thickBot="1" x14ac:dyDescent="0.25">
      <c r="A114" s="62"/>
      <c r="B114" s="63" t="s">
        <v>15</v>
      </c>
      <c r="C114" s="63"/>
      <c r="D114" s="378"/>
      <c r="E114" s="65"/>
      <c r="F114" s="65"/>
      <c r="G114" s="65"/>
      <c r="H114" s="65"/>
      <c r="I114" s="65"/>
      <c r="J114" s="65"/>
      <c r="K114" s="65"/>
      <c r="L114" s="65"/>
      <c r="M114" s="65"/>
      <c r="N114" s="65"/>
      <c r="O114" s="65"/>
      <c r="P114" s="65"/>
      <c r="Q114" s="66"/>
      <c r="R114" s="102"/>
      <c r="S114" s="132"/>
      <c r="T114" s="133"/>
      <c r="U114" s="133"/>
      <c r="V114" s="133"/>
      <c r="W114" s="133"/>
      <c r="X114" s="133"/>
      <c r="Y114" s="133"/>
      <c r="Z114" s="133"/>
      <c r="AA114" s="133"/>
      <c r="AB114" s="133"/>
      <c r="AC114" s="133"/>
      <c r="AD114" s="133"/>
      <c r="AE114" s="133"/>
      <c r="AF114" s="134">
        <f t="shared" ref="AF114:BF114" si="320">SUM(AF94:AF113)</f>
        <v>17570000</v>
      </c>
      <c r="AG114" s="134">
        <f t="shared" si="320"/>
        <v>3702000</v>
      </c>
      <c r="AH114" s="134">
        <f t="shared" si="320"/>
        <v>9100000</v>
      </c>
      <c r="AI114" s="134">
        <f t="shared" si="320"/>
        <v>1200000</v>
      </c>
      <c r="AJ114" s="134">
        <f t="shared" ref="AJ114:AR114" si="321">SUM(AJ94:AJ113)</f>
        <v>1200000</v>
      </c>
      <c r="AK114" s="134">
        <f t="shared" si="321"/>
        <v>0</v>
      </c>
      <c r="AL114" s="134">
        <f t="shared" si="321"/>
        <v>0</v>
      </c>
      <c r="AM114" s="134">
        <f t="shared" si="321"/>
        <v>0</v>
      </c>
      <c r="AN114" s="134">
        <f t="shared" si="321"/>
        <v>0</v>
      </c>
      <c r="AO114" s="134">
        <f t="shared" si="321"/>
        <v>0</v>
      </c>
      <c r="AP114" s="134">
        <f t="shared" si="321"/>
        <v>0</v>
      </c>
      <c r="AQ114" s="134">
        <f t="shared" si="321"/>
        <v>0</v>
      </c>
      <c r="AR114" s="134">
        <f t="shared" si="321"/>
        <v>0</v>
      </c>
      <c r="AS114" s="134">
        <f t="shared" si="320"/>
        <v>15202000</v>
      </c>
      <c r="AT114" s="134">
        <f t="shared" si="320"/>
        <v>348000</v>
      </c>
      <c r="AU114" s="134">
        <f t="shared" si="320"/>
        <v>1190000</v>
      </c>
      <c r="AV114" s="134">
        <f t="shared" si="320"/>
        <v>48000</v>
      </c>
      <c r="AW114" s="134">
        <f t="shared" ref="AW114:BE114" si="322">SUM(AW94:AW113)</f>
        <v>48000</v>
      </c>
      <c r="AX114" s="134">
        <f t="shared" si="322"/>
        <v>0</v>
      </c>
      <c r="AY114" s="134">
        <f t="shared" si="322"/>
        <v>0</v>
      </c>
      <c r="AZ114" s="134">
        <f t="shared" si="322"/>
        <v>0</v>
      </c>
      <c r="BA114" s="134">
        <f t="shared" si="322"/>
        <v>0</v>
      </c>
      <c r="BB114" s="134">
        <f t="shared" si="322"/>
        <v>0</v>
      </c>
      <c r="BC114" s="134">
        <f t="shared" si="322"/>
        <v>0</v>
      </c>
      <c r="BD114" s="134">
        <f t="shared" si="322"/>
        <v>0</v>
      </c>
      <c r="BE114" s="134">
        <f t="shared" si="322"/>
        <v>0</v>
      </c>
      <c r="BF114" s="134">
        <f t="shared" si="320"/>
        <v>1634000</v>
      </c>
      <c r="BG114" s="135">
        <f t="shared" si="265"/>
        <v>734000</v>
      </c>
      <c r="BH114" s="134">
        <f>SUM(BH94:BH113)</f>
        <v>30360000</v>
      </c>
      <c r="BI114" s="134">
        <f>SUM(BI94:BI113)</f>
        <v>13524000</v>
      </c>
      <c r="BJ114" s="249">
        <f>SUM(BJ94:BJ113)/18</f>
        <v>0.53703703703703709</v>
      </c>
      <c r="BK114" s="259"/>
      <c r="BL114" s="69"/>
      <c r="BM114" s="69"/>
      <c r="BN114" s="69"/>
      <c r="BO114" s="69"/>
      <c r="BP114" s="69"/>
      <c r="BQ114" s="69"/>
      <c r="BR114" s="69"/>
      <c r="BS114" s="69"/>
      <c r="BT114" s="69"/>
      <c r="BU114" s="69"/>
      <c r="BV114" s="69"/>
      <c r="BW114" s="69"/>
      <c r="BX114" s="69"/>
      <c r="BY114" s="69"/>
      <c r="BZ114" s="69"/>
      <c r="CA114" s="69"/>
      <c r="CB114" s="69"/>
    </row>
    <row r="115" spans="1:98" s="29" customFormat="1" ht="24" customHeight="1" x14ac:dyDescent="0.2">
      <c r="A115" s="70"/>
      <c r="D115" s="379"/>
      <c r="E115" s="70"/>
      <c r="F115" s="70"/>
      <c r="G115" s="70"/>
      <c r="H115" s="70"/>
      <c r="I115" s="70"/>
      <c r="J115" s="70"/>
      <c r="K115" s="70"/>
      <c r="L115" s="70"/>
      <c r="M115" s="70"/>
      <c r="N115" s="70"/>
      <c r="O115" s="70"/>
      <c r="P115" s="70"/>
      <c r="Q115" s="70"/>
      <c r="R115" s="70"/>
      <c r="AE115" s="57"/>
      <c r="AS115" s="71"/>
      <c r="BF115" s="72">
        <f>SUM(AS114+BF114)</f>
        <v>16836000</v>
      </c>
      <c r="BG115" s="73">
        <f>AF114-AS114-BF114</f>
        <v>734000</v>
      </c>
      <c r="BH115" s="74">
        <f>SUM(BI114+AS114+BF114)</f>
        <v>30360000</v>
      </c>
      <c r="BI115" s="75">
        <f>SUM(BG114)</f>
        <v>734000</v>
      </c>
      <c r="BJ115" s="57" t="s">
        <v>78</v>
      </c>
      <c r="BK115" s="260"/>
      <c r="BL115" s="33"/>
      <c r="BM115" s="33"/>
      <c r="BN115" s="33"/>
      <c r="BO115" s="33"/>
      <c r="BP115" s="33"/>
      <c r="BQ115" s="33"/>
      <c r="BR115" s="33"/>
      <c r="BS115" s="33"/>
      <c r="BT115" s="33"/>
      <c r="BU115" s="33"/>
      <c r="BV115" s="33"/>
      <c r="BW115" s="33"/>
      <c r="BX115" s="33"/>
      <c r="BY115" s="33"/>
      <c r="BZ115" s="33"/>
      <c r="CA115" s="33"/>
      <c r="CB115" s="33"/>
      <c r="CC115" s="33"/>
    </row>
    <row r="116" spans="1:98" s="29" customFormat="1" ht="24" customHeight="1" x14ac:dyDescent="0.2">
      <c r="A116" s="70"/>
      <c r="D116" s="379"/>
      <c r="E116" s="70"/>
      <c r="F116" s="70"/>
      <c r="G116" s="70"/>
      <c r="H116" s="70"/>
      <c r="I116" s="70"/>
      <c r="J116" s="70"/>
      <c r="K116" s="70"/>
      <c r="L116" s="70"/>
      <c r="M116" s="70"/>
      <c r="N116" s="70"/>
      <c r="O116" s="70"/>
      <c r="P116" s="70"/>
      <c r="Q116" s="70"/>
      <c r="R116" s="70"/>
      <c r="AE116" s="57"/>
      <c r="AS116" s="57"/>
      <c r="AT116" s="170">
        <f>SUM(AG114+AT114)</f>
        <v>4050000</v>
      </c>
      <c r="AU116" s="170">
        <f t="shared" ref="AU116" si="323">SUM(AH114+AU114)</f>
        <v>10290000</v>
      </c>
      <c r="AV116" s="170">
        <f t="shared" ref="AV116" si="324">SUM(AI114+AV114)</f>
        <v>1248000</v>
      </c>
      <c r="AW116" s="170">
        <f t="shared" ref="AW116" si="325">SUM(AJ114+AW114)</f>
        <v>1248000</v>
      </c>
      <c r="AX116" s="170">
        <f t="shared" ref="AX116" si="326">SUM(AK114+AX114)</f>
        <v>0</v>
      </c>
      <c r="AY116" s="170">
        <f t="shared" ref="AY116" si="327">SUM(AL114+AY114)</f>
        <v>0</v>
      </c>
      <c r="AZ116" s="170">
        <f t="shared" ref="AZ116" si="328">SUM(AM114+AZ114)</f>
        <v>0</v>
      </c>
      <c r="BA116" s="170">
        <f t="shared" ref="BA116" si="329">SUM(AN114+BA114)</f>
        <v>0</v>
      </c>
      <c r="BB116" s="170">
        <f t="shared" ref="BB116" si="330">SUM(AO114+BB114)</f>
        <v>0</v>
      </c>
      <c r="BC116" s="170">
        <f t="shared" ref="BC116" si="331">SUM(AP114+BC114)</f>
        <v>0</v>
      </c>
      <c r="BD116" s="170">
        <f t="shared" ref="BD116" si="332">SUM(AQ114+BD114)</f>
        <v>0</v>
      </c>
      <c r="BE116" s="170">
        <f t="shared" ref="BE116" si="333">SUM(AR114+BE114)</f>
        <v>0</v>
      </c>
      <c r="BF116" s="170">
        <f>SUM(AT116:BE116)</f>
        <v>16836000</v>
      </c>
      <c r="BG116" s="57"/>
      <c r="BH116" s="76"/>
      <c r="BI116" s="77">
        <f>SUM(BI114-BI115)</f>
        <v>12790000</v>
      </c>
      <c r="BJ116" s="57" t="s">
        <v>77</v>
      </c>
      <c r="BK116" s="260"/>
      <c r="BL116" s="33"/>
      <c r="BM116" s="33"/>
      <c r="BN116" s="33"/>
      <c r="BO116" s="33"/>
      <c r="BP116" s="33"/>
      <c r="BQ116" s="33"/>
      <c r="BR116" s="33"/>
      <c r="BS116" s="33"/>
      <c r="BT116" s="33"/>
      <c r="BU116" s="33"/>
      <c r="BV116" s="33"/>
      <c r="BW116" s="33"/>
      <c r="BX116" s="33"/>
      <c r="BY116" s="33"/>
      <c r="BZ116" s="33"/>
      <c r="CA116" s="33"/>
      <c r="CB116" s="33"/>
      <c r="CC116" s="33"/>
    </row>
    <row r="117" spans="1:98" s="29" customFormat="1" ht="24" customHeight="1" x14ac:dyDescent="0.2">
      <c r="A117" s="70"/>
      <c r="D117" s="379"/>
      <c r="E117" s="70"/>
      <c r="F117" s="70"/>
      <c r="G117" s="70"/>
      <c r="H117" s="70"/>
      <c r="I117" s="70"/>
      <c r="J117" s="70"/>
      <c r="K117" s="70"/>
      <c r="L117" s="70"/>
      <c r="M117" s="70"/>
      <c r="N117" s="70"/>
      <c r="O117" s="70"/>
      <c r="P117" s="70"/>
      <c r="Q117" s="70"/>
      <c r="R117" s="70"/>
      <c r="AE117" s="57"/>
      <c r="AS117" s="57"/>
      <c r="BF117" s="57"/>
      <c r="BG117" s="57"/>
      <c r="BH117" s="76"/>
      <c r="BI117" s="77"/>
      <c r="BJ117" s="57"/>
      <c r="BK117" s="260"/>
      <c r="BL117" s="33"/>
      <c r="BM117" s="33"/>
      <c r="BN117" s="33"/>
      <c r="BO117" s="33"/>
      <c r="BP117" s="33"/>
      <c r="BQ117" s="33"/>
      <c r="BR117" s="33"/>
      <c r="BS117" s="33"/>
      <c r="BT117" s="33"/>
      <c r="BU117" s="33"/>
      <c r="BV117" s="33"/>
      <c r="BW117" s="33"/>
      <c r="BX117" s="33"/>
      <c r="BY117" s="33"/>
      <c r="BZ117" s="33"/>
      <c r="CA117" s="33"/>
      <c r="CB117" s="33"/>
      <c r="CC117" s="33"/>
    </row>
    <row r="118" spans="1:98" s="29" customFormat="1" ht="24" customHeight="1" x14ac:dyDescent="0.2">
      <c r="A118" s="1015" t="s">
        <v>43</v>
      </c>
      <c r="B118" s="1016"/>
      <c r="C118" s="171" t="s">
        <v>270</v>
      </c>
      <c r="D118" s="174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  <c r="Q118" s="32"/>
      <c r="R118" s="32"/>
      <c r="S118" s="32"/>
      <c r="T118" s="174"/>
      <c r="U118" s="174"/>
      <c r="V118" s="174"/>
      <c r="W118" s="174"/>
      <c r="X118" s="174"/>
      <c r="Y118" s="174"/>
      <c r="Z118" s="174"/>
      <c r="AA118" s="174"/>
      <c r="AB118" s="174"/>
      <c r="AC118" s="174"/>
      <c r="AD118" s="174"/>
      <c r="AE118" s="175"/>
      <c r="AF118" s="32"/>
      <c r="AG118" s="174"/>
      <c r="AH118" s="174"/>
      <c r="AI118" s="174"/>
      <c r="AJ118" s="174"/>
      <c r="AK118" s="174"/>
      <c r="AL118" s="174"/>
      <c r="AM118" s="174"/>
      <c r="AN118" s="174"/>
      <c r="AO118" s="174"/>
      <c r="AP118" s="174"/>
      <c r="AQ118" s="174"/>
      <c r="AR118" s="174"/>
      <c r="AS118" s="176"/>
      <c r="AT118" s="174"/>
      <c r="AU118" s="174"/>
      <c r="AV118" s="174"/>
      <c r="AW118" s="174"/>
      <c r="AX118" s="174"/>
      <c r="AY118" s="174"/>
      <c r="AZ118" s="174"/>
      <c r="BA118" s="174"/>
      <c r="BB118" s="174"/>
      <c r="BC118" s="174"/>
      <c r="BD118" s="174"/>
      <c r="BE118" s="174"/>
      <c r="BF118" s="176"/>
      <c r="BG118" s="176"/>
      <c r="BH118" s="173"/>
      <c r="BI118" s="177"/>
      <c r="BJ118" s="32"/>
      <c r="BK118" s="255"/>
      <c r="BL118" s="174"/>
      <c r="BM118" s="174"/>
      <c r="BN118" s="174"/>
      <c r="BO118" s="174"/>
      <c r="BP118" s="175"/>
      <c r="BQ118" s="174"/>
      <c r="BR118" s="174"/>
      <c r="BS118" s="174"/>
      <c r="BT118" s="174"/>
      <c r="BU118" s="174"/>
      <c r="BV118" s="176"/>
      <c r="BW118" s="176"/>
      <c r="BX118" s="176"/>
      <c r="BY118" s="173"/>
      <c r="BZ118" s="177"/>
      <c r="CA118" s="176"/>
      <c r="CB118" s="176"/>
      <c r="CC118" s="33"/>
      <c r="CD118" s="33"/>
      <c r="CE118" s="33"/>
      <c r="CF118" s="33"/>
      <c r="CG118" s="33"/>
      <c r="CH118" s="178"/>
      <c r="CI118" s="33"/>
      <c r="CJ118" s="33"/>
      <c r="CK118" s="33"/>
      <c r="CL118" s="33"/>
      <c r="CM118" s="33"/>
      <c r="CN118" s="33"/>
      <c r="CO118" s="33"/>
      <c r="CP118" s="33"/>
      <c r="CQ118" s="33"/>
      <c r="CR118" s="33"/>
      <c r="CS118" s="33"/>
      <c r="CT118" s="33"/>
    </row>
    <row r="119" spans="1:98" s="29" customFormat="1" ht="24" customHeight="1" x14ac:dyDescent="0.2">
      <c r="A119" s="1017" t="s">
        <v>44</v>
      </c>
      <c r="B119" s="1018"/>
      <c r="C119" s="180" t="s">
        <v>151</v>
      </c>
      <c r="D119" s="377"/>
      <c r="E119" s="181"/>
      <c r="F119" s="181"/>
      <c r="G119" s="181"/>
      <c r="H119" s="181"/>
      <c r="I119" s="181"/>
      <c r="J119" s="181"/>
      <c r="K119" s="181"/>
      <c r="L119" s="181"/>
      <c r="M119" s="181"/>
      <c r="N119" s="181"/>
      <c r="O119" s="181"/>
      <c r="P119" s="181"/>
      <c r="Q119" s="181"/>
      <c r="R119" s="181"/>
      <c r="S119" s="181"/>
      <c r="T119" s="182"/>
      <c r="U119" s="182"/>
      <c r="V119" s="182"/>
      <c r="W119" s="182"/>
      <c r="X119" s="182"/>
      <c r="Y119" s="182"/>
      <c r="Z119" s="182"/>
      <c r="AA119" s="182"/>
      <c r="AB119" s="182"/>
      <c r="AC119" s="182"/>
      <c r="AD119" s="182"/>
      <c r="AE119" s="183"/>
      <c r="AF119" s="181"/>
      <c r="AG119" s="182"/>
      <c r="AH119" s="182"/>
      <c r="AI119" s="182"/>
      <c r="AJ119" s="182"/>
      <c r="AK119" s="182"/>
      <c r="AL119" s="182"/>
      <c r="AM119" s="182"/>
      <c r="AN119" s="182"/>
      <c r="AO119" s="182"/>
      <c r="AP119" s="182"/>
      <c r="AQ119" s="182"/>
      <c r="AR119" s="182"/>
      <c r="AS119" s="183"/>
      <c r="AT119" s="182"/>
      <c r="AU119" s="182"/>
      <c r="AV119" s="182"/>
      <c r="AW119" s="182"/>
      <c r="AX119" s="182"/>
      <c r="AY119" s="182"/>
      <c r="AZ119" s="182"/>
      <c r="BA119" s="182"/>
      <c r="BB119" s="182"/>
      <c r="BC119" s="182"/>
      <c r="BD119" s="182"/>
      <c r="BE119" s="182"/>
      <c r="BF119" s="183"/>
      <c r="BG119" s="183"/>
      <c r="BH119" s="179"/>
      <c r="BI119" s="184"/>
      <c r="BJ119" s="32"/>
      <c r="BK119" s="255"/>
      <c r="BL119" s="32"/>
      <c r="BM119" s="32"/>
      <c r="BN119" s="32"/>
      <c r="BO119" s="32"/>
      <c r="BP119" s="32"/>
      <c r="BQ119" s="32"/>
      <c r="BR119" s="32"/>
      <c r="BS119" s="32"/>
      <c r="BT119" s="32"/>
      <c r="BU119" s="32"/>
      <c r="BV119" s="32"/>
      <c r="BW119" s="32"/>
      <c r="BX119" s="32"/>
      <c r="BY119" s="32"/>
      <c r="BZ119" s="32"/>
      <c r="CA119" s="176"/>
      <c r="CB119" s="176"/>
      <c r="CC119" s="33">
        <v>1100000</v>
      </c>
      <c r="CD119" s="33"/>
      <c r="CE119" s="33"/>
      <c r="CF119" s="33"/>
      <c r="CG119" s="33"/>
      <c r="CH119" s="178"/>
      <c r="CI119" s="33"/>
      <c r="CJ119" s="33"/>
      <c r="CK119" s="33"/>
      <c r="CL119" s="33"/>
      <c r="CM119" s="33"/>
      <c r="CN119" s="33"/>
      <c r="CO119" s="33"/>
      <c r="CP119" s="33"/>
      <c r="CQ119" s="33"/>
      <c r="CR119" s="33"/>
      <c r="CS119" s="33"/>
      <c r="CT119" s="33"/>
    </row>
    <row r="120" spans="1:98" s="8" customFormat="1" ht="24" customHeight="1" x14ac:dyDescent="0.2">
      <c r="A120" s="1019" t="s">
        <v>45</v>
      </c>
      <c r="B120" s="1022" t="s">
        <v>46</v>
      </c>
      <c r="C120" s="1022" t="s">
        <v>62</v>
      </c>
      <c r="D120" s="1025" t="s">
        <v>47</v>
      </c>
      <c r="E120" s="1025"/>
      <c r="F120" s="1025"/>
      <c r="G120" s="1025"/>
      <c r="H120" s="1025"/>
      <c r="I120" s="1025"/>
      <c r="J120" s="1025"/>
      <c r="K120" s="1025"/>
      <c r="L120" s="1025"/>
      <c r="M120" s="1025"/>
      <c r="N120" s="1025"/>
      <c r="O120" s="1025"/>
      <c r="P120" s="1025"/>
      <c r="Q120" s="1025"/>
      <c r="R120" s="1022" t="s">
        <v>59</v>
      </c>
      <c r="S120" s="1036" t="s">
        <v>56</v>
      </c>
      <c r="T120" s="1037"/>
      <c r="U120" s="1037"/>
      <c r="V120" s="1037"/>
      <c r="W120" s="1037"/>
      <c r="X120" s="1037"/>
      <c r="Y120" s="1037"/>
      <c r="Z120" s="1037"/>
      <c r="AA120" s="1037"/>
      <c r="AB120" s="1037"/>
      <c r="AC120" s="1037"/>
      <c r="AD120" s="1037"/>
      <c r="AE120" s="1038"/>
      <c r="AF120" s="1039" t="s">
        <v>38</v>
      </c>
      <c r="AG120" s="1039"/>
      <c r="AH120" s="1039"/>
      <c r="AI120" s="1039"/>
      <c r="AJ120" s="1039"/>
      <c r="AK120" s="1039"/>
      <c r="AL120" s="1039"/>
      <c r="AM120" s="1039"/>
      <c r="AN120" s="1039"/>
      <c r="AO120" s="1039"/>
      <c r="AP120" s="1039"/>
      <c r="AQ120" s="1039"/>
      <c r="AR120" s="1039"/>
      <c r="AS120" s="1039"/>
      <c r="AT120" s="1040" t="s">
        <v>82</v>
      </c>
      <c r="AU120" s="1041"/>
      <c r="AV120" s="1041"/>
      <c r="AW120" s="1041"/>
      <c r="AX120" s="1041"/>
      <c r="AY120" s="1041"/>
      <c r="AZ120" s="1041"/>
      <c r="BA120" s="1041"/>
      <c r="BB120" s="1041"/>
      <c r="BC120" s="1041"/>
      <c r="BD120" s="1041"/>
      <c r="BE120" s="1041"/>
      <c r="BF120" s="1042"/>
      <c r="BG120" s="1022" t="s">
        <v>78</v>
      </c>
      <c r="BH120" s="1022" t="s">
        <v>561</v>
      </c>
      <c r="BI120" s="1026" t="s">
        <v>79</v>
      </c>
      <c r="BJ120" s="173"/>
      <c r="BK120" s="32"/>
      <c r="BL120" s="32"/>
      <c r="BM120" s="32"/>
      <c r="BN120" s="32"/>
      <c r="BO120" s="32"/>
      <c r="BP120" s="32"/>
      <c r="BQ120" s="32"/>
      <c r="BR120" s="32"/>
      <c r="BS120" s="32"/>
      <c r="BT120" s="32"/>
      <c r="BU120" s="32"/>
      <c r="BV120" s="32"/>
      <c r="BW120" s="32"/>
      <c r="BX120" s="32"/>
      <c r="BY120" s="32"/>
      <c r="BZ120" s="32"/>
      <c r="CA120" s="34"/>
      <c r="CB120" s="34"/>
    </row>
    <row r="121" spans="1:98" s="8" customFormat="1" ht="24" customHeight="1" x14ac:dyDescent="0.2">
      <c r="A121" s="1020"/>
      <c r="B121" s="1023"/>
      <c r="C121" s="1023"/>
      <c r="D121" s="1091" t="s">
        <v>57</v>
      </c>
      <c r="E121" s="1031" t="s">
        <v>58</v>
      </c>
      <c r="F121" s="1032"/>
      <c r="G121" s="1032"/>
      <c r="H121" s="1032"/>
      <c r="I121" s="1032"/>
      <c r="J121" s="1032"/>
      <c r="K121" s="1032"/>
      <c r="L121" s="1032"/>
      <c r="M121" s="1032"/>
      <c r="N121" s="1032"/>
      <c r="O121" s="1032"/>
      <c r="P121" s="1032"/>
      <c r="Q121" s="1032"/>
      <c r="R121" s="1023"/>
      <c r="S121" s="1033" t="s">
        <v>57</v>
      </c>
      <c r="T121" s="1031" t="s">
        <v>58</v>
      </c>
      <c r="U121" s="1032"/>
      <c r="V121" s="1032"/>
      <c r="W121" s="1032"/>
      <c r="X121" s="1032"/>
      <c r="Y121" s="1032"/>
      <c r="Z121" s="1032"/>
      <c r="AA121" s="1032"/>
      <c r="AB121" s="1032"/>
      <c r="AC121" s="1032"/>
      <c r="AD121" s="1032"/>
      <c r="AE121" s="1035"/>
      <c r="AF121" s="1033" t="s">
        <v>57</v>
      </c>
      <c r="AG121" s="1031" t="s">
        <v>58</v>
      </c>
      <c r="AH121" s="1032"/>
      <c r="AI121" s="1032"/>
      <c r="AJ121" s="1032"/>
      <c r="AK121" s="1032"/>
      <c r="AL121" s="1032"/>
      <c r="AM121" s="1032"/>
      <c r="AN121" s="1032"/>
      <c r="AO121" s="1032"/>
      <c r="AP121" s="1032"/>
      <c r="AQ121" s="1032"/>
      <c r="AR121" s="1032"/>
      <c r="AS121" s="1035"/>
      <c r="AT121" s="1043"/>
      <c r="AU121" s="1044"/>
      <c r="AV121" s="1044"/>
      <c r="AW121" s="1044"/>
      <c r="AX121" s="1044"/>
      <c r="AY121" s="1044"/>
      <c r="AZ121" s="1044"/>
      <c r="BA121" s="1044"/>
      <c r="BB121" s="1044"/>
      <c r="BC121" s="1044"/>
      <c r="BD121" s="1044"/>
      <c r="BE121" s="1044"/>
      <c r="BF121" s="1045"/>
      <c r="BG121" s="1023"/>
      <c r="BH121" s="1023"/>
      <c r="BI121" s="1027"/>
      <c r="BJ121" s="173"/>
      <c r="BK121" s="32"/>
      <c r="BL121" s="32"/>
      <c r="BM121" s="32"/>
      <c r="BN121" s="32"/>
      <c r="BO121" s="32"/>
      <c r="BP121" s="32"/>
      <c r="BQ121" s="32"/>
      <c r="BR121" s="32"/>
      <c r="BS121" s="32"/>
      <c r="BT121" s="32"/>
      <c r="BU121" s="32"/>
      <c r="BV121" s="32"/>
      <c r="BW121" s="32"/>
      <c r="BX121" s="32"/>
      <c r="BY121" s="32"/>
      <c r="BZ121" s="32"/>
      <c r="CA121" s="34"/>
      <c r="CB121" s="34"/>
    </row>
    <row r="122" spans="1:98" s="6" customFormat="1" ht="24" customHeight="1" x14ac:dyDescent="0.2">
      <c r="A122" s="1021"/>
      <c r="B122" s="1024"/>
      <c r="C122" s="1024"/>
      <c r="D122" s="1092"/>
      <c r="E122" s="35">
        <v>1</v>
      </c>
      <c r="F122" s="35">
        <v>2</v>
      </c>
      <c r="G122" s="35">
        <v>3</v>
      </c>
      <c r="H122" s="35">
        <v>4</v>
      </c>
      <c r="I122" s="35">
        <v>5</v>
      </c>
      <c r="J122" s="35">
        <v>6</v>
      </c>
      <c r="K122" s="35">
        <v>7</v>
      </c>
      <c r="L122" s="35">
        <v>8</v>
      </c>
      <c r="M122" s="35">
        <v>9</v>
      </c>
      <c r="N122" s="35">
        <v>10</v>
      </c>
      <c r="O122" s="35">
        <v>11</v>
      </c>
      <c r="P122" s="35">
        <v>12</v>
      </c>
      <c r="Q122" s="35" t="s">
        <v>61</v>
      </c>
      <c r="R122" s="1024"/>
      <c r="S122" s="1034"/>
      <c r="T122" s="35">
        <v>1</v>
      </c>
      <c r="U122" s="35">
        <v>2</v>
      </c>
      <c r="V122" s="35">
        <v>3</v>
      </c>
      <c r="W122" s="35">
        <v>4</v>
      </c>
      <c r="X122" s="35">
        <v>5</v>
      </c>
      <c r="Y122" s="35">
        <v>6</v>
      </c>
      <c r="Z122" s="35">
        <v>7</v>
      </c>
      <c r="AA122" s="35">
        <v>8</v>
      </c>
      <c r="AB122" s="35">
        <v>9</v>
      </c>
      <c r="AC122" s="35">
        <v>10</v>
      </c>
      <c r="AD122" s="35">
        <v>11</v>
      </c>
      <c r="AE122" s="35">
        <v>12</v>
      </c>
      <c r="AF122" s="1034"/>
      <c r="AG122" s="35">
        <v>1</v>
      </c>
      <c r="AH122" s="35">
        <v>2</v>
      </c>
      <c r="AI122" s="35">
        <v>3</v>
      </c>
      <c r="AJ122" s="35">
        <v>4</v>
      </c>
      <c r="AK122" s="35">
        <v>5</v>
      </c>
      <c r="AL122" s="35">
        <v>6</v>
      </c>
      <c r="AM122" s="35">
        <v>7</v>
      </c>
      <c r="AN122" s="35">
        <v>8</v>
      </c>
      <c r="AO122" s="35">
        <v>9</v>
      </c>
      <c r="AP122" s="35">
        <v>10</v>
      </c>
      <c r="AQ122" s="35">
        <v>11</v>
      </c>
      <c r="AR122" s="35">
        <v>12</v>
      </c>
      <c r="AS122" s="35" t="s">
        <v>51</v>
      </c>
      <c r="AT122" s="266">
        <v>1</v>
      </c>
      <c r="AU122" s="266">
        <v>2</v>
      </c>
      <c r="AV122" s="266">
        <v>3</v>
      </c>
      <c r="AW122" s="266">
        <v>4</v>
      </c>
      <c r="AX122" s="266">
        <v>5</v>
      </c>
      <c r="AY122" s="266">
        <v>6</v>
      </c>
      <c r="AZ122" s="266">
        <v>7</v>
      </c>
      <c r="BA122" s="266">
        <v>8</v>
      </c>
      <c r="BB122" s="266">
        <v>9</v>
      </c>
      <c r="BC122" s="266">
        <v>10</v>
      </c>
      <c r="BD122" s="266">
        <v>11</v>
      </c>
      <c r="BE122" s="266">
        <v>12</v>
      </c>
      <c r="BF122" s="35" t="s">
        <v>51</v>
      </c>
      <c r="BG122" s="1024"/>
      <c r="BH122" s="1024"/>
      <c r="BI122" s="1028"/>
      <c r="BJ122" s="7"/>
      <c r="BK122" s="36"/>
      <c r="BL122" s="36"/>
      <c r="BM122" s="36"/>
      <c r="BN122" s="36"/>
      <c r="BO122" s="36"/>
      <c r="BP122" s="36"/>
      <c r="BQ122" s="36"/>
      <c r="BR122" s="36"/>
      <c r="BS122" s="36"/>
      <c r="BT122" s="36"/>
      <c r="BU122" s="36"/>
      <c r="BV122" s="36"/>
      <c r="BW122" s="36"/>
      <c r="BX122" s="36"/>
      <c r="BY122" s="36"/>
      <c r="BZ122" s="36"/>
      <c r="CA122" s="36"/>
      <c r="CB122" s="36"/>
    </row>
    <row r="123" spans="1:98" s="118" customFormat="1" ht="24" customHeight="1" thickBot="1" x14ac:dyDescent="0.25">
      <c r="A123" s="111"/>
      <c r="B123" s="313" t="s">
        <v>271</v>
      </c>
      <c r="C123" s="112" t="s">
        <v>109</v>
      </c>
      <c r="D123" s="421">
        <v>1080</v>
      </c>
      <c r="E123" s="113">
        <v>360</v>
      </c>
      <c r="F123" s="817">
        <v>360</v>
      </c>
      <c r="G123" s="817">
        <v>360</v>
      </c>
      <c r="H123" s="114"/>
      <c r="I123" s="114"/>
      <c r="J123" s="114"/>
      <c r="K123" s="114"/>
      <c r="L123" s="114"/>
      <c r="M123" s="114"/>
      <c r="N123" s="114"/>
      <c r="O123" s="114"/>
      <c r="P123" s="114"/>
      <c r="Q123" s="115">
        <f>SUM(E123:P123)</f>
        <v>1080</v>
      </c>
      <c r="R123" s="280" t="s">
        <v>71</v>
      </c>
      <c r="S123" s="233">
        <v>8800</v>
      </c>
      <c r="T123" s="281">
        <v>8000</v>
      </c>
      <c r="U123" s="281">
        <v>8000</v>
      </c>
      <c r="V123" s="281">
        <v>8000</v>
      </c>
      <c r="W123" s="123"/>
      <c r="X123" s="123"/>
      <c r="Y123" s="123"/>
      <c r="Z123" s="123"/>
      <c r="AA123" s="123"/>
      <c r="AB123" s="123"/>
      <c r="AC123" s="123"/>
      <c r="AD123" s="123"/>
      <c r="AE123" s="123"/>
      <c r="AF123" s="94">
        <f t="shared" ref="AF123" si="334">SUM(Q123*S123)</f>
        <v>9504000</v>
      </c>
      <c r="AG123" s="95">
        <f>T123*E123</f>
        <v>2880000</v>
      </c>
      <c r="AH123" s="95">
        <f>U123*F123</f>
        <v>2880000</v>
      </c>
      <c r="AI123" s="95">
        <f>V123*G123</f>
        <v>2880000</v>
      </c>
      <c r="AJ123" s="95">
        <f t="shared" ref="AJ123:AR123" si="335">W123*H123</f>
        <v>0</v>
      </c>
      <c r="AK123" s="95">
        <f t="shared" si="335"/>
        <v>0</v>
      </c>
      <c r="AL123" s="95">
        <f t="shared" si="335"/>
        <v>0</v>
      </c>
      <c r="AM123" s="95">
        <f t="shared" si="335"/>
        <v>0</v>
      </c>
      <c r="AN123" s="95">
        <f t="shared" si="335"/>
        <v>0</v>
      </c>
      <c r="AO123" s="95">
        <f t="shared" si="335"/>
        <v>0</v>
      </c>
      <c r="AP123" s="95">
        <f t="shared" si="335"/>
        <v>0</v>
      </c>
      <c r="AQ123" s="95">
        <f t="shared" si="335"/>
        <v>0</v>
      </c>
      <c r="AR123" s="95">
        <f t="shared" si="335"/>
        <v>0</v>
      </c>
      <c r="AS123" s="96">
        <f t="shared" ref="AS123" si="336">SUM(AG123:AR123)</f>
        <v>8640000</v>
      </c>
      <c r="AT123" s="95">
        <f>SUM(AG123*4%)</f>
        <v>115200</v>
      </c>
      <c r="AU123" s="95">
        <f t="shared" ref="AU123:AV123" si="337">SUM(AH123*4%)</f>
        <v>115200</v>
      </c>
      <c r="AV123" s="95">
        <f t="shared" si="337"/>
        <v>115200</v>
      </c>
      <c r="AW123" s="95">
        <f t="shared" ref="AW123" si="338">SUM(AJ123*14%)</f>
        <v>0</v>
      </c>
      <c r="AX123" s="95">
        <f t="shared" ref="AX123" si="339">SUM(AK123*14%)</f>
        <v>0</v>
      </c>
      <c r="AY123" s="95">
        <f t="shared" ref="AY123" si="340">SUM(AL123*14%)</f>
        <v>0</v>
      </c>
      <c r="AZ123" s="95">
        <f t="shared" ref="AZ123" si="341">SUM(AM123*14%)</f>
        <v>0</v>
      </c>
      <c r="BA123" s="95">
        <f t="shared" ref="BA123" si="342">SUM(AN123*14%)</f>
        <v>0</v>
      </c>
      <c r="BB123" s="95">
        <f t="shared" ref="BB123" si="343">SUM(AO123*14%)</f>
        <v>0</v>
      </c>
      <c r="BC123" s="95">
        <f t="shared" ref="BC123" si="344">SUM(AP123*14%)</f>
        <v>0</v>
      </c>
      <c r="BD123" s="95">
        <f t="shared" ref="BD123" si="345">SUM(AQ123*14%)</f>
        <v>0</v>
      </c>
      <c r="BE123" s="95">
        <f t="shared" ref="BE123" si="346">SUM(AR123*14%)</f>
        <v>0</v>
      </c>
      <c r="BF123" s="97">
        <f>SUM(AT123:BE123)</f>
        <v>345600</v>
      </c>
      <c r="BG123" s="128">
        <f>AF123-AS123-BF123</f>
        <v>518400</v>
      </c>
      <c r="BH123" s="129">
        <f>S123*D123</f>
        <v>9504000</v>
      </c>
      <c r="BI123" s="130">
        <f>BH123-AS123-BF123</f>
        <v>518400</v>
      </c>
      <c r="BJ123" s="248">
        <f>SUM(Q123/D123)</f>
        <v>1</v>
      </c>
      <c r="BK123" s="257"/>
      <c r="BL123" s="117"/>
      <c r="BM123" s="117"/>
      <c r="BN123" s="117"/>
      <c r="BO123" s="117"/>
      <c r="BP123" s="117"/>
      <c r="BQ123" s="117"/>
      <c r="BR123" s="117"/>
      <c r="BS123" s="117"/>
      <c r="BT123" s="117"/>
      <c r="BU123" s="117"/>
      <c r="BV123" s="117"/>
      <c r="BW123" s="117"/>
      <c r="BX123" s="117"/>
      <c r="BY123" s="117"/>
      <c r="BZ123" s="117"/>
      <c r="CA123" s="117"/>
      <c r="CB123" s="117"/>
    </row>
    <row r="124" spans="1:98" s="54" customFormat="1" ht="24" customHeight="1" thickBot="1" x14ac:dyDescent="0.25">
      <c r="A124" s="62"/>
      <c r="B124" s="63" t="s">
        <v>15</v>
      </c>
      <c r="C124" s="63"/>
      <c r="D124" s="378"/>
      <c r="E124" s="65"/>
      <c r="F124" s="65"/>
      <c r="G124" s="65"/>
      <c r="H124" s="65"/>
      <c r="I124" s="65"/>
      <c r="J124" s="65"/>
      <c r="K124" s="65"/>
      <c r="L124" s="65"/>
      <c r="M124" s="65"/>
      <c r="N124" s="65"/>
      <c r="O124" s="65"/>
      <c r="P124" s="65"/>
      <c r="Q124" s="66"/>
      <c r="R124" s="102"/>
      <c r="S124" s="132"/>
      <c r="T124" s="133"/>
      <c r="U124" s="133"/>
      <c r="V124" s="133"/>
      <c r="W124" s="133"/>
      <c r="X124" s="133"/>
      <c r="Y124" s="133"/>
      <c r="Z124" s="133"/>
      <c r="AA124" s="133"/>
      <c r="AB124" s="133"/>
      <c r="AC124" s="133"/>
      <c r="AD124" s="133"/>
      <c r="AE124" s="133"/>
      <c r="AF124" s="134">
        <f t="shared" ref="AF124:BF124" si="347">SUM(AF123:AF123)</f>
        <v>9504000</v>
      </c>
      <c r="AG124" s="134">
        <f t="shared" si="347"/>
        <v>2880000</v>
      </c>
      <c r="AH124" s="134">
        <f t="shared" si="347"/>
        <v>2880000</v>
      </c>
      <c r="AI124" s="134">
        <f t="shared" si="347"/>
        <v>2880000</v>
      </c>
      <c r="AJ124" s="134">
        <f t="shared" ref="AJ124:AR124" si="348">SUM(AJ123:AJ123)</f>
        <v>0</v>
      </c>
      <c r="AK124" s="134">
        <f t="shared" si="348"/>
        <v>0</v>
      </c>
      <c r="AL124" s="134">
        <f t="shared" si="348"/>
        <v>0</v>
      </c>
      <c r="AM124" s="134">
        <f t="shared" si="348"/>
        <v>0</v>
      </c>
      <c r="AN124" s="134">
        <f t="shared" si="348"/>
        <v>0</v>
      </c>
      <c r="AO124" s="134">
        <f t="shared" si="348"/>
        <v>0</v>
      </c>
      <c r="AP124" s="134">
        <f t="shared" si="348"/>
        <v>0</v>
      </c>
      <c r="AQ124" s="134">
        <f t="shared" si="348"/>
        <v>0</v>
      </c>
      <c r="AR124" s="134">
        <f t="shared" si="348"/>
        <v>0</v>
      </c>
      <c r="AS124" s="134">
        <f t="shared" si="347"/>
        <v>8640000</v>
      </c>
      <c r="AT124" s="134">
        <f t="shared" si="347"/>
        <v>115200</v>
      </c>
      <c r="AU124" s="134">
        <f t="shared" si="347"/>
        <v>115200</v>
      </c>
      <c r="AV124" s="134">
        <f t="shared" si="347"/>
        <v>115200</v>
      </c>
      <c r="AW124" s="134">
        <f t="shared" ref="AW124:BE124" si="349">SUM(AW123:AW123)</f>
        <v>0</v>
      </c>
      <c r="AX124" s="134">
        <f t="shared" si="349"/>
        <v>0</v>
      </c>
      <c r="AY124" s="134">
        <f t="shared" si="349"/>
        <v>0</v>
      </c>
      <c r="AZ124" s="134">
        <f t="shared" si="349"/>
        <v>0</v>
      </c>
      <c r="BA124" s="134">
        <f t="shared" si="349"/>
        <v>0</v>
      </c>
      <c r="BB124" s="134">
        <f t="shared" si="349"/>
        <v>0</v>
      </c>
      <c r="BC124" s="134">
        <f t="shared" si="349"/>
        <v>0</v>
      </c>
      <c r="BD124" s="134">
        <f t="shared" si="349"/>
        <v>0</v>
      </c>
      <c r="BE124" s="134">
        <f t="shared" si="349"/>
        <v>0</v>
      </c>
      <c r="BF124" s="134">
        <f t="shared" si="347"/>
        <v>345600</v>
      </c>
      <c r="BG124" s="135">
        <f>AF124-AS124-BF124</f>
        <v>518400</v>
      </c>
      <c r="BH124" s="134">
        <f>SUM(BH123:BH123)</f>
        <v>9504000</v>
      </c>
      <c r="BI124" s="134">
        <f>SUM(BI123:BI123)</f>
        <v>518400</v>
      </c>
      <c r="BJ124" s="249">
        <f>SUM(BJ123)/1</f>
        <v>1</v>
      </c>
      <c r="BK124" s="259"/>
      <c r="BL124" s="69"/>
      <c r="BM124" s="69"/>
      <c r="BN124" s="69"/>
      <c r="BO124" s="69"/>
      <c r="BP124" s="69"/>
      <c r="BQ124" s="69"/>
      <c r="BR124" s="69"/>
      <c r="BS124" s="69"/>
      <c r="BT124" s="69"/>
      <c r="BU124" s="69"/>
      <c r="BV124" s="69"/>
      <c r="BW124" s="69"/>
      <c r="BX124" s="69"/>
      <c r="BY124" s="69"/>
      <c r="BZ124" s="69"/>
      <c r="CA124" s="69"/>
      <c r="CB124" s="69"/>
    </row>
    <row r="125" spans="1:98" s="29" customFormat="1" ht="24" customHeight="1" x14ac:dyDescent="0.2">
      <c r="A125" s="70"/>
      <c r="D125" s="379"/>
      <c r="E125" s="70"/>
      <c r="F125" s="70"/>
      <c r="G125" s="70"/>
      <c r="H125" s="70"/>
      <c r="I125" s="70"/>
      <c r="J125" s="70"/>
      <c r="K125" s="70"/>
      <c r="L125" s="70"/>
      <c r="M125" s="70"/>
      <c r="N125" s="70"/>
      <c r="O125" s="70"/>
      <c r="P125" s="70"/>
      <c r="Q125" s="70"/>
      <c r="R125" s="70"/>
      <c r="AE125" s="57"/>
      <c r="AS125" s="71"/>
      <c r="BF125" s="72">
        <f>SUM(AS124+BF124)</f>
        <v>8985600</v>
      </c>
      <c r="BG125" s="73">
        <f>AF124-AS124-BF124</f>
        <v>518400</v>
      </c>
      <c r="BH125" s="74">
        <f>SUM(BI124+AS124+BF124)</f>
        <v>9504000</v>
      </c>
      <c r="BI125" s="75">
        <f>SUM(BG124)</f>
        <v>518400</v>
      </c>
      <c r="BJ125" s="57" t="s">
        <v>78</v>
      </c>
      <c r="BK125" s="260"/>
      <c r="BL125" s="33"/>
      <c r="BM125" s="33"/>
      <c r="BN125" s="33"/>
      <c r="BO125" s="33"/>
      <c r="BP125" s="33"/>
      <c r="BQ125" s="33"/>
      <c r="BR125" s="33"/>
      <c r="BS125" s="33"/>
      <c r="BT125" s="33"/>
      <c r="BU125" s="33"/>
      <c r="BV125" s="33"/>
      <c r="BW125" s="33"/>
      <c r="BX125" s="33"/>
      <c r="BY125" s="33"/>
      <c r="BZ125" s="33"/>
      <c r="CA125" s="33"/>
      <c r="CB125" s="33"/>
      <c r="CC125" s="33"/>
    </row>
    <row r="126" spans="1:98" s="29" customFormat="1" ht="24" customHeight="1" x14ac:dyDescent="0.2">
      <c r="A126" s="70"/>
      <c r="D126" s="379"/>
      <c r="E126" s="70"/>
      <c r="F126" s="70"/>
      <c r="G126" s="70"/>
      <c r="H126" s="70"/>
      <c r="I126" s="70"/>
      <c r="J126" s="70"/>
      <c r="K126" s="70"/>
      <c r="L126" s="70"/>
      <c r="M126" s="70"/>
      <c r="N126" s="70"/>
      <c r="O126" s="70"/>
      <c r="P126" s="70"/>
      <c r="Q126" s="70"/>
      <c r="R126" s="70"/>
      <c r="AE126" s="57"/>
      <c r="AS126" s="57"/>
      <c r="AT126" s="170">
        <f>SUM(AG124+AT124)</f>
        <v>2995200</v>
      </c>
      <c r="AU126" s="170">
        <f t="shared" ref="AU126" si="350">SUM(AH124+AU124)</f>
        <v>2995200</v>
      </c>
      <c r="AV126" s="170">
        <f t="shared" ref="AV126" si="351">SUM(AI124+AV124)</f>
        <v>2995200</v>
      </c>
      <c r="AW126" s="170">
        <f t="shared" ref="AW126" si="352">SUM(AJ124+AW124)</f>
        <v>0</v>
      </c>
      <c r="AX126" s="170">
        <f t="shared" ref="AX126" si="353">SUM(AK124+AX124)</f>
        <v>0</v>
      </c>
      <c r="AY126" s="170">
        <f t="shared" ref="AY126" si="354">SUM(AL124+AY124)</f>
        <v>0</v>
      </c>
      <c r="AZ126" s="170">
        <f t="shared" ref="AZ126" si="355">SUM(AM124+AZ124)</f>
        <v>0</v>
      </c>
      <c r="BA126" s="170">
        <f t="shared" ref="BA126" si="356">SUM(AN124+BA124)</f>
        <v>0</v>
      </c>
      <c r="BB126" s="170">
        <f t="shared" ref="BB126" si="357">SUM(AO124+BB124)</f>
        <v>0</v>
      </c>
      <c r="BC126" s="170">
        <f t="shared" ref="BC126" si="358">SUM(AP124+BC124)</f>
        <v>0</v>
      </c>
      <c r="BD126" s="170">
        <f t="shared" ref="BD126" si="359">SUM(AQ124+BD124)</f>
        <v>0</v>
      </c>
      <c r="BE126" s="170">
        <f t="shared" ref="BE126" si="360">SUM(AR124+BE124)</f>
        <v>0</v>
      </c>
      <c r="BF126" s="170">
        <f>SUM(AT126:BE126)</f>
        <v>8985600</v>
      </c>
      <c r="BG126" s="57"/>
      <c r="BH126" s="76"/>
      <c r="BI126" s="77">
        <f>SUM(BI124-BI125)</f>
        <v>0</v>
      </c>
      <c r="BJ126" s="57" t="s">
        <v>77</v>
      </c>
      <c r="BK126" s="260"/>
      <c r="BL126" s="33"/>
      <c r="BM126" s="33"/>
      <c r="BN126" s="33"/>
      <c r="BO126" s="33"/>
      <c r="BP126" s="33"/>
      <c r="BQ126" s="33"/>
      <c r="BR126" s="33"/>
      <c r="BS126" s="33"/>
      <c r="BT126" s="33"/>
      <c r="BU126" s="33"/>
      <c r="BV126" s="33"/>
      <c r="BW126" s="33"/>
      <c r="BX126" s="33"/>
      <c r="BY126" s="33"/>
      <c r="BZ126" s="33"/>
      <c r="CA126" s="33"/>
      <c r="CB126" s="33"/>
      <c r="CC126" s="33"/>
    </row>
    <row r="127" spans="1:98" s="29" customFormat="1" ht="24" customHeight="1" x14ac:dyDescent="0.2">
      <c r="A127" s="1015" t="s">
        <v>43</v>
      </c>
      <c r="B127" s="1016"/>
      <c r="C127" s="171" t="s">
        <v>272</v>
      </c>
      <c r="D127" s="174"/>
      <c r="E127" s="32"/>
      <c r="F127" s="32"/>
      <c r="G127" s="32"/>
      <c r="H127" s="32"/>
      <c r="I127" s="32"/>
      <c r="J127" s="32"/>
      <c r="K127" s="32"/>
      <c r="L127" s="32"/>
      <c r="M127" s="32"/>
      <c r="N127" s="32"/>
      <c r="O127" s="32"/>
      <c r="P127" s="32"/>
      <c r="Q127" s="32"/>
      <c r="R127" s="32"/>
      <c r="S127" s="32"/>
      <c r="T127" s="174"/>
      <c r="U127" s="174"/>
      <c r="V127" s="174"/>
      <c r="W127" s="174"/>
      <c r="X127" s="174"/>
      <c r="Y127" s="174"/>
      <c r="Z127" s="174"/>
      <c r="AA127" s="174"/>
      <c r="AB127" s="174"/>
      <c r="AC127" s="174"/>
      <c r="AD127" s="174"/>
      <c r="AE127" s="175"/>
      <c r="AF127" s="32"/>
      <c r="AG127" s="174"/>
      <c r="AH127" s="174"/>
      <c r="AI127" s="174"/>
      <c r="AJ127" s="174"/>
      <c r="AK127" s="174"/>
      <c r="AL127" s="174"/>
      <c r="AM127" s="174"/>
      <c r="AN127" s="174"/>
      <c r="AO127" s="174"/>
      <c r="AP127" s="174"/>
      <c r="AQ127" s="174"/>
      <c r="AR127" s="174"/>
      <c r="AS127" s="176"/>
      <c r="AT127" s="174"/>
      <c r="AU127" s="174"/>
      <c r="AV127" s="174"/>
      <c r="AW127" s="174"/>
      <c r="AX127" s="174"/>
      <c r="AY127" s="174"/>
      <c r="AZ127" s="174"/>
      <c r="BA127" s="174"/>
      <c r="BB127" s="174"/>
      <c r="BC127" s="174"/>
      <c r="BD127" s="174"/>
      <c r="BE127" s="174"/>
      <c r="BF127" s="176"/>
      <c r="BG127" s="176"/>
      <c r="BH127" s="173"/>
      <c r="BI127" s="177"/>
      <c r="BJ127" s="32"/>
      <c r="BK127" s="255"/>
      <c r="BL127" s="174"/>
      <c r="BM127" s="174"/>
      <c r="BN127" s="174"/>
      <c r="BO127" s="174"/>
      <c r="BP127" s="175"/>
      <c r="BQ127" s="174"/>
      <c r="BR127" s="174"/>
      <c r="BS127" s="174"/>
      <c r="BT127" s="174"/>
      <c r="BU127" s="174"/>
      <c r="BV127" s="176"/>
      <c r="BW127" s="176"/>
      <c r="BX127" s="176"/>
      <c r="BY127" s="173"/>
      <c r="BZ127" s="177"/>
      <c r="CA127" s="176"/>
      <c r="CB127" s="176"/>
      <c r="CC127" s="33"/>
      <c r="CD127" s="33"/>
      <c r="CE127" s="33"/>
      <c r="CF127" s="33"/>
      <c r="CG127" s="33"/>
      <c r="CH127" s="178"/>
      <c r="CI127" s="33"/>
      <c r="CJ127" s="33"/>
      <c r="CK127" s="33"/>
      <c r="CL127" s="33"/>
      <c r="CM127" s="33"/>
      <c r="CN127" s="33"/>
      <c r="CO127" s="33"/>
      <c r="CP127" s="33"/>
      <c r="CQ127" s="33"/>
      <c r="CR127" s="33"/>
      <c r="CS127" s="33"/>
      <c r="CT127" s="33"/>
    </row>
    <row r="128" spans="1:98" s="29" customFormat="1" ht="24" customHeight="1" x14ac:dyDescent="0.2">
      <c r="A128" s="1017" t="s">
        <v>44</v>
      </c>
      <c r="B128" s="1018"/>
      <c r="C128" s="180" t="s">
        <v>151</v>
      </c>
      <c r="D128" s="377"/>
      <c r="E128" s="181"/>
      <c r="F128" s="181"/>
      <c r="G128" s="181"/>
      <c r="H128" s="181"/>
      <c r="I128" s="181"/>
      <c r="J128" s="181"/>
      <c r="K128" s="181"/>
      <c r="L128" s="181"/>
      <c r="M128" s="181"/>
      <c r="N128" s="181"/>
      <c r="O128" s="181"/>
      <c r="P128" s="181"/>
      <c r="Q128" s="181"/>
      <c r="R128" s="181"/>
      <c r="S128" s="181"/>
      <c r="T128" s="182"/>
      <c r="U128" s="182"/>
      <c r="V128" s="182"/>
      <c r="W128" s="182"/>
      <c r="X128" s="182"/>
      <c r="Y128" s="182"/>
      <c r="Z128" s="182"/>
      <c r="AA128" s="182"/>
      <c r="AB128" s="182"/>
      <c r="AC128" s="182"/>
      <c r="AD128" s="182"/>
      <c r="AE128" s="183"/>
      <c r="AF128" s="181"/>
      <c r="AG128" s="182"/>
      <c r="AH128" s="182"/>
      <c r="AI128" s="182"/>
      <c r="AJ128" s="182"/>
      <c r="AK128" s="182"/>
      <c r="AL128" s="182"/>
      <c r="AM128" s="182"/>
      <c r="AN128" s="182"/>
      <c r="AO128" s="182"/>
      <c r="AP128" s="182"/>
      <c r="AQ128" s="182"/>
      <c r="AR128" s="182"/>
      <c r="AS128" s="183"/>
      <c r="AT128" s="182"/>
      <c r="AU128" s="182"/>
      <c r="AV128" s="694"/>
      <c r="AW128" s="695"/>
      <c r="AX128" s="182"/>
      <c r="AY128" s="695"/>
      <c r="AZ128" s="182"/>
      <c r="BA128" s="182"/>
      <c r="BB128" s="182"/>
      <c r="BC128" s="182"/>
      <c r="BD128" s="182"/>
      <c r="BE128" s="182"/>
      <c r="BF128" s="183"/>
      <c r="BG128" s="183"/>
      <c r="BH128" s="179"/>
      <c r="BI128" s="184"/>
      <c r="BJ128" s="32"/>
      <c r="BK128" s="255"/>
      <c r="BL128" s="32"/>
      <c r="BM128" s="32"/>
      <c r="BN128" s="32"/>
      <c r="BO128" s="32"/>
      <c r="BP128" s="32"/>
      <c r="BQ128" s="32"/>
      <c r="BR128" s="32"/>
      <c r="BS128" s="32"/>
      <c r="BT128" s="32"/>
      <c r="BU128" s="32"/>
      <c r="BV128" s="32"/>
      <c r="BW128" s="32"/>
      <c r="BX128" s="32"/>
      <c r="BY128" s="32"/>
      <c r="BZ128" s="32"/>
      <c r="CA128" s="176"/>
      <c r="CB128" s="176"/>
      <c r="CC128" s="33">
        <v>1100000</v>
      </c>
      <c r="CD128" s="33"/>
      <c r="CE128" s="33"/>
      <c r="CF128" s="33"/>
      <c r="CG128" s="33"/>
      <c r="CH128" s="178"/>
      <c r="CI128" s="33"/>
      <c r="CJ128" s="33"/>
      <c r="CK128" s="33"/>
      <c r="CL128" s="33"/>
      <c r="CM128" s="33"/>
      <c r="CN128" s="33"/>
      <c r="CO128" s="33"/>
      <c r="CP128" s="33"/>
      <c r="CQ128" s="33"/>
      <c r="CR128" s="33"/>
      <c r="CS128" s="33"/>
      <c r="CT128" s="33"/>
    </row>
    <row r="129" spans="1:98" s="8" customFormat="1" ht="24" customHeight="1" x14ac:dyDescent="0.2">
      <c r="A129" s="1019" t="s">
        <v>45</v>
      </c>
      <c r="B129" s="1022" t="s">
        <v>46</v>
      </c>
      <c r="C129" s="1022" t="s">
        <v>62</v>
      </c>
      <c r="D129" s="1025" t="s">
        <v>47</v>
      </c>
      <c r="E129" s="1025"/>
      <c r="F129" s="1025"/>
      <c r="G129" s="1025"/>
      <c r="H129" s="1025"/>
      <c r="I129" s="1025"/>
      <c r="J129" s="1025"/>
      <c r="K129" s="1025"/>
      <c r="L129" s="1025"/>
      <c r="M129" s="1025"/>
      <c r="N129" s="1025"/>
      <c r="O129" s="1025"/>
      <c r="P129" s="1025"/>
      <c r="Q129" s="1025"/>
      <c r="R129" s="1022" t="s">
        <v>59</v>
      </c>
      <c r="S129" s="1036" t="s">
        <v>56</v>
      </c>
      <c r="T129" s="1037"/>
      <c r="U129" s="1037"/>
      <c r="V129" s="1037"/>
      <c r="W129" s="1037"/>
      <c r="X129" s="1037"/>
      <c r="Y129" s="1037"/>
      <c r="Z129" s="1037"/>
      <c r="AA129" s="1037"/>
      <c r="AB129" s="1037"/>
      <c r="AC129" s="1037"/>
      <c r="AD129" s="1037"/>
      <c r="AE129" s="1038"/>
      <c r="AF129" s="1039" t="s">
        <v>38</v>
      </c>
      <c r="AG129" s="1039"/>
      <c r="AH129" s="1039"/>
      <c r="AI129" s="1039"/>
      <c r="AJ129" s="1039"/>
      <c r="AK129" s="1039"/>
      <c r="AL129" s="1039"/>
      <c r="AM129" s="1039"/>
      <c r="AN129" s="1039"/>
      <c r="AO129" s="1039"/>
      <c r="AP129" s="1039"/>
      <c r="AQ129" s="1039"/>
      <c r="AR129" s="1039"/>
      <c r="AS129" s="1039"/>
      <c r="AT129" s="1040" t="s">
        <v>82</v>
      </c>
      <c r="AU129" s="1041"/>
      <c r="AV129" s="1041"/>
      <c r="AW129" s="1041"/>
      <c r="AX129" s="1041"/>
      <c r="AY129" s="1041"/>
      <c r="AZ129" s="1041"/>
      <c r="BA129" s="1041"/>
      <c r="BB129" s="1041"/>
      <c r="BC129" s="1041"/>
      <c r="BD129" s="1041"/>
      <c r="BE129" s="1041"/>
      <c r="BF129" s="1042"/>
      <c r="BG129" s="1022" t="s">
        <v>78</v>
      </c>
      <c r="BH129" s="1022" t="s">
        <v>561</v>
      </c>
      <c r="BI129" s="1026" t="s">
        <v>79</v>
      </c>
      <c r="BJ129" s="173"/>
      <c r="BK129" s="32"/>
      <c r="BL129" s="32"/>
      <c r="BM129" s="32"/>
      <c r="BN129" s="32"/>
      <c r="BO129" s="32"/>
      <c r="BP129" s="32"/>
      <c r="BQ129" s="32"/>
      <c r="BR129" s="32"/>
      <c r="BS129" s="32"/>
      <c r="BT129" s="32"/>
      <c r="BU129" s="32"/>
      <c r="BV129" s="32"/>
      <c r="BW129" s="32"/>
      <c r="BX129" s="32"/>
      <c r="BY129" s="32"/>
      <c r="BZ129" s="32"/>
      <c r="CA129" s="34"/>
      <c r="CB129" s="34"/>
    </row>
    <row r="130" spans="1:98" s="8" customFormat="1" ht="24" customHeight="1" x14ac:dyDescent="0.2">
      <c r="A130" s="1020"/>
      <c r="B130" s="1023"/>
      <c r="C130" s="1023"/>
      <c r="D130" s="1091" t="s">
        <v>57</v>
      </c>
      <c r="E130" s="1031" t="s">
        <v>58</v>
      </c>
      <c r="F130" s="1032"/>
      <c r="G130" s="1032"/>
      <c r="H130" s="1032"/>
      <c r="I130" s="1032"/>
      <c r="J130" s="1032"/>
      <c r="K130" s="1032"/>
      <c r="L130" s="1032"/>
      <c r="M130" s="1032"/>
      <c r="N130" s="1032"/>
      <c r="O130" s="1032"/>
      <c r="P130" s="1032"/>
      <c r="Q130" s="1032"/>
      <c r="R130" s="1023"/>
      <c r="S130" s="1033" t="s">
        <v>57</v>
      </c>
      <c r="T130" s="1031" t="s">
        <v>58</v>
      </c>
      <c r="U130" s="1032"/>
      <c r="V130" s="1032"/>
      <c r="W130" s="1032"/>
      <c r="X130" s="1032"/>
      <c r="Y130" s="1032"/>
      <c r="Z130" s="1032"/>
      <c r="AA130" s="1032"/>
      <c r="AB130" s="1032"/>
      <c r="AC130" s="1032"/>
      <c r="AD130" s="1032"/>
      <c r="AE130" s="1035"/>
      <c r="AF130" s="1033" t="s">
        <v>57</v>
      </c>
      <c r="AG130" s="1031" t="s">
        <v>58</v>
      </c>
      <c r="AH130" s="1032"/>
      <c r="AI130" s="1032"/>
      <c r="AJ130" s="1032"/>
      <c r="AK130" s="1032"/>
      <c r="AL130" s="1032"/>
      <c r="AM130" s="1032"/>
      <c r="AN130" s="1032"/>
      <c r="AO130" s="1032"/>
      <c r="AP130" s="1032"/>
      <c r="AQ130" s="1032"/>
      <c r="AR130" s="1032"/>
      <c r="AS130" s="1035"/>
      <c r="AT130" s="1043"/>
      <c r="AU130" s="1044"/>
      <c r="AV130" s="1044"/>
      <c r="AW130" s="1044"/>
      <c r="AX130" s="1044"/>
      <c r="AY130" s="1044"/>
      <c r="AZ130" s="1044"/>
      <c r="BA130" s="1044"/>
      <c r="BB130" s="1044"/>
      <c r="BC130" s="1044"/>
      <c r="BD130" s="1044"/>
      <c r="BE130" s="1044"/>
      <c r="BF130" s="1045"/>
      <c r="BG130" s="1023"/>
      <c r="BH130" s="1023"/>
      <c r="BI130" s="1027"/>
      <c r="BJ130" s="173"/>
      <c r="BK130" s="32"/>
      <c r="BL130" s="32"/>
      <c r="BM130" s="32"/>
      <c r="BN130" s="32"/>
      <c r="BO130" s="32"/>
      <c r="BP130" s="32"/>
      <c r="BQ130" s="32"/>
      <c r="BR130" s="32"/>
      <c r="BS130" s="32"/>
      <c r="BT130" s="32"/>
      <c r="BU130" s="32"/>
      <c r="BV130" s="32"/>
      <c r="BW130" s="32"/>
      <c r="BX130" s="32"/>
      <c r="BY130" s="32"/>
      <c r="BZ130" s="32"/>
      <c r="CA130" s="34"/>
      <c r="CB130" s="34"/>
    </row>
    <row r="131" spans="1:98" s="6" customFormat="1" ht="24" customHeight="1" x14ac:dyDescent="0.2">
      <c r="A131" s="1021"/>
      <c r="B131" s="1024"/>
      <c r="C131" s="1024"/>
      <c r="D131" s="1092"/>
      <c r="E131" s="35">
        <v>1</v>
      </c>
      <c r="F131" s="35">
        <v>2</v>
      </c>
      <c r="G131" s="35">
        <v>3</v>
      </c>
      <c r="H131" s="35">
        <v>4</v>
      </c>
      <c r="I131" s="35">
        <v>5</v>
      </c>
      <c r="J131" s="35">
        <v>6</v>
      </c>
      <c r="K131" s="35">
        <v>7</v>
      </c>
      <c r="L131" s="35">
        <v>8</v>
      </c>
      <c r="M131" s="35">
        <v>9</v>
      </c>
      <c r="N131" s="35">
        <v>10</v>
      </c>
      <c r="O131" s="35">
        <v>11</v>
      </c>
      <c r="P131" s="35">
        <v>12</v>
      </c>
      <c r="Q131" s="35" t="s">
        <v>61</v>
      </c>
      <c r="R131" s="1024"/>
      <c r="S131" s="1034"/>
      <c r="T131" s="35">
        <v>1</v>
      </c>
      <c r="U131" s="35">
        <v>2</v>
      </c>
      <c r="V131" s="35">
        <v>3</v>
      </c>
      <c r="W131" s="35">
        <v>4</v>
      </c>
      <c r="X131" s="35">
        <v>5</v>
      </c>
      <c r="Y131" s="35">
        <v>6</v>
      </c>
      <c r="Z131" s="35">
        <v>7</v>
      </c>
      <c r="AA131" s="35">
        <v>8</v>
      </c>
      <c r="AB131" s="35">
        <v>9</v>
      </c>
      <c r="AC131" s="35">
        <v>10</v>
      </c>
      <c r="AD131" s="35">
        <v>11</v>
      </c>
      <c r="AE131" s="35">
        <v>12</v>
      </c>
      <c r="AF131" s="1034"/>
      <c r="AG131" s="35">
        <v>1</v>
      </c>
      <c r="AH131" s="35">
        <v>2</v>
      </c>
      <c r="AI131" s="35">
        <v>3</v>
      </c>
      <c r="AJ131" s="35">
        <v>4</v>
      </c>
      <c r="AK131" s="35">
        <v>5</v>
      </c>
      <c r="AL131" s="35">
        <v>6</v>
      </c>
      <c r="AM131" s="35">
        <v>7</v>
      </c>
      <c r="AN131" s="35">
        <v>8</v>
      </c>
      <c r="AO131" s="35">
        <v>9</v>
      </c>
      <c r="AP131" s="35">
        <v>10</v>
      </c>
      <c r="AQ131" s="35">
        <v>11</v>
      </c>
      <c r="AR131" s="35">
        <v>12</v>
      </c>
      <c r="AS131" s="35" t="s">
        <v>51</v>
      </c>
      <c r="AT131" s="266">
        <v>1</v>
      </c>
      <c r="AU131" s="266">
        <v>2</v>
      </c>
      <c r="AV131" s="266">
        <v>3</v>
      </c>
      <c r="AW131" s="266">
        <v>4</v>
      </c>
      <c r="AX131" s="266">
        <v>5</v>
      </c>
      <c r="AY131" s="266">
        <v>6</v>
      </c>
      <c r="AZ131" s="266">
        <v>7</v>
      </c>
      <c r="BA131" s="266">
        <v>8</v>
      </c>
      <c r="BB131" s="266">
        <v>9</v>
      </c>
      <c r="BC131" s="266">
        <v>10</v>
      </c>
      <c r="BD131" s="266">
        <v>11</v>
      </c>
      <c r="BE131" s="266">
        <v>12</v>
      </c>
      <c r="BF131" s="35" t="s">
        <v>51</v>
      </c>
      <c r="BG131" s="1024"/>
      <c r="BH131" s="1024"/>
      <c r="BI131" s="1028"/>
      <c r="BJ131" s="7"/>
      <c r="BK131" s="36"/>
      <c r="BL131" s="36"/>
      <c r="BM131" s="36"/>
      <c r="BN131" s="36"/>
      <c r="BO131" s="36"/>
      <c r="BP131" s="36"/>
      <c r="BQ131" s="36"/>
      <c r="BR131" s="36"/>
      <c r="BS131" s="36"/>
      <c r="BT131" s="36"/>
      <c r="BU131" s="36"/>
      <c r="BV131" s="36"/>
      <c r="BW131" s="36"/>
      <c r="BX131" s="36"/>
      <c r="BY131" s="36"/>
      <c r="BZ131" s="36"/>
      <c r="CA131" s="36"/>
      <c r="CB131" s="36"/>
    </row>
    <row r="132" spans="1:98" s="118" customFormat="1" ht="24" customHeight="1" x14ac:dyDescent="0.2">
      <c r="A132" s="111"/>
      <c r="B132" s="185" t="s">
        <v>98</v>
      </c>
      <c r="C132" s="112" t="s">
        <v>109</v>
      </c>
      <c r="D132" s="107">
        <v>4</v>
      </c>
      <c r="E132" s="113">
        <v>4</v>
      </c>
      <c r="F132" s="114"/>
      <c r="G132" s="114"/>
      <c r="H132" s="114"/>
      <c r="I132" s="114"/>
      <c r="J132" s="114"/>
      <c r="K132" s="114"/>
      <c r="L132" s="114"/>
      <c r="M132" s="114"/>
      <c r="N132" s="114"/>
      <c r="O132" s="114"/>
      <c r="P132" s="114"/>
      <c r="Q132" s="115">
        <f>SUM(E132:P132)</f>
        <v>4</v>
      </c>
      <c r="R132" s="280" t="s">
        <v>275</v>
      </c>
      <c r="S132" s="315">
        <v>20000</v>
      </c>
      <c r="T132" s="315">
        <v>20000</v>
      </c>
      <c r="U132" s="123"/>
      <c r="V132" s="123"/>
      <c r="W132" s="123"/>
      <c r="X132" s="123"/>
      <c r="Y132" s="123"/>
      <c r="Z132" s="123"/>
      <c r="AA132" s="123"/>
      <c r="AB132" s="123"/>
      <c r="AC132" s="123"/>
      <c r="AD132" s="123"/>
      <c r="AE132" s="123"/>
      <c r="AF132" s="94">
        <f t="shared" ref="AF132:AF135" si="361">SUM(Q132*S132)</f>
        <v>80000</v>
      </c>
      <c r="AG132" s="95">
        <f t="shared" ref="AG132:AI135" si="362">T132*E132</f>
        <v>80000</v>
      </c>
      <c r="AH132" s="95">
        <f t="shared" si="362"/>
        <v>0</v>
      </c>
      <c r="AI132" s="95">
        <f t="shared" si="362"/>
        <v>0</v>
      </c>
      <c r="AJ132" s="95">
        <f t="shared" ref="AJ132:AR135" si="363">W132*H132</f>
        <v>0</v>
      </c>
      <c r="AK132" s="95">
        <f t="shared" si="363"/>
        <v>0</v>
      </c>
      <c r="AL132" s="95">
        <f t="shared" si="363"/>
        <v>0</v>
      </c>
      <c r="AM132" s="95">
        <f t="shared" si="363"/>
        <v>0</v>
      </c>
      <c r="AN132" s="95">
        <f t="shared" si="363"/>
        <v>0</v>
      </c>
      <c r="AO132" s="95">
        <f t="shared" si="363"/>
        <v>0</v>
      </c>
      <c r="AP132" s="95">
        <f t="shared" si="363"/>
        <v>0</v>
      </c>
      <c r="AQ132" s="95">
        <f t="shared" si="363"/>
        <v>0</v>
      </c>
      <c r="AR132" s="95">
        <f t="shared" si="363"/>
        <v>0</v>
      </c>
      <c r="AS132" s="96">
        <f t="shared" ref="AS132:AS135" si="364">SUM(AG132:AR132)</f>
        <v>80000</v>
      </c>
      <c r="AT132" s="95"/>
      <c r="AU132" s="95">
        <f t="shared" ref="AU132:AU134" si="365">SUM(AH132*14%)</f>
        <v>0</v>
      </c>
      <c r="AV132" s="95">
        <f t="shared" ref="AV132:AV135" si="366">SUM(AI132*14%)</f>
        <v>0</v>
      </c>
      <c r="AW132" s="95">
        <f t="shared" ref="AW132:AW135" si="367">SUM(AJ132*14%)</f>
        <v>0</v>
      </c>
      <c r="AX132" s="95">
        <f t="shared" ref="AX132:AX135" si="368">SUM(AK132*14%)</f>
        <v>0</v>
      </c>
      <c r="AY132" s="95">
        <f t="shared" ref="AY132:AY135" si="369">SUM(AL132*14%)</f>
        <v>0</v>
      </c>
      <c r="AZ132" s="95">
        <f t="shared" ref="AZ132:AZ135" si="370">SUM(AM132*14%)</f>
        <v>0</v>
      </c>
      <c r="BA132" s="95">
        <f t="shared" ref="BA132:BA135" si="371">SUM(AN132*14%)</f>
        <v>0</v>
      </c>
      <c r="BB132" s="95">
        <f t="shared" ref="BB132:BB135" si="372">SUM(AO132*14%)</f>
        <v>0</v>
      </c>
      <c r="BC132" s="95">
        <f t="shared" ref="BC132:BC135" si="373">SUM(AP132*14%)</f>
        <v>0</v>
      </c>
      <c r="BD132" s="95">
        <f t="shared" ref="BD132:BD135" si="374">SUM(AQ132*14%)</f>
        <v>0</v>
      </c>
      <c r="BE132" s="95">
        <f t="shared" ref="BE132:BE135" si="375">SUM(AR132*14%)</f>
        <v>0</v>
      </c>
      <c r="BF132" s="97">
        <f>SUM(AT132:BE132)</f>
        <v>0</v>
      </c>
      <c r="BG132" s="128">
        <f>AF132-AS132-BF132</f>
        <v>0</v>
      </c>
      <c r="BH132" s="129">
        <f>S132*D132</f>
        <v>80000</v>
      </c>
      <c r="BI132" s="130">
        <f>BH132-AS132-BF132</f>
        <v>0</v>
      </c>
      <c r="BJ132" s="248">
        <f>SUM(Q132/D132)</f>
        <v>1</v>
      </c>
      <c r="BK132" s="257"/>
      <c r="BL132" s="117"/>
      <c r="BM132" s="117"/>
      <c r="BN132" s="117"/>
      <c r="BO132" s="117"/>
      <c r="BP132" s="117"/>
      <c r="BQ132" s="117"/>
      <c r="BR132" s="117"/>
      <c r="BS132" s="117"/>
      <c r="BT132" s="117"/>
      <c r="BU132" s="117"/>
      <c r="BV132" s="117"/>
      <c r="BW132" s="117"/>
      <c r="BX132" s="117"/>
      <c r="BY132" s="117"/>
      <c r="BZ132" s="117"/>
      <c r="CA132" s="117"/>
      <c r="CB132" s="117"/>
    </row>
    <row r="133" spans="1:98" s="118" customFormat="1" ht="24" customHeight="1" x14ac:dyDescent="0.2">
      <c r="A133" s="111"/>
      <c r="B133" s="185" t="s">
        <v>69</v>
      </c>
      <c r="C133" s="112" t="s">
        <v>109</v>
      </c>
      <c r="D133" s="107">
        <v>1</v>
      </c>
      <c r="E133" s="113">
        <v>1</v>
      </c>
      <c r="F133" s="114"/>
      <c r="G133" s="114"/>
      <c r="H133" s="114"/>
      <c r="I133" s="114"/>
      <c r="J133" s="114"/>
      <c r="K133" s="114"/>
      <c r="L133" s="114"/>
      <c r="M133" s="114"/>
      <c r="N133" s="114"/>
      <c r="O133" s="114"/>
      <c r="P133" s="114"/>
      <c r="Q133" s="115">
        <f>SUM(E133:P133)</f>
        <v>1</v>
      </c>
      <c r="R133" s="280" t="s">
        <v>206</v>
      </c>
      <c r="S133" s="315">
        <v>40000</v>
      </c>
      <c r="T133" s="315">
        <v>40000</v>
      </c>
      <c r="U133" s="123"/>
      <c r="V133" s="123"/>
      <c r="W133" s="123"/>
      <c r="X133" s="123"/>
      <c r="Y133" s="123"/>
      <c r="Z133" s="123"/>
      <c r="AA133" s="123"/>
      <c r="AB133" s="123"/>
      <c r="AC133" s="123"/>
      <c r="AD133" s="123"/>
      <c r="AE133" s="123"/>
      <c r="AF133" s="94">
        <f t="shared" si="361"/>
        <v>40000</v>
      </c>
      <c r="AG133" s="95">
        <f t="shared" si="362"/>
        <v>40000</v>
      </c>
      <c r="AH133" s="95">
        <f t="shared" si="362"/>
        <v>0</v>
      </c>
      <c r="AI133" s="95">
        <f t="shared" si="362"/>
        <v>0</v>
      </c>
      <c r="AJ133" s="95">
        <f t="shared" si="363"/>
        <v>0</v>
      </c>
      <c r="AK133" s="95">
        <f t="shared" si="363"/>
        <v>0</v>
      </c>
      <c r="AL133" s="95">
        <f t="shared" si="363"/>
        <v>0</v>
      </c>
      <c r="AM133" s="95">
        <f t="shared" si="363"/>
        <v>0</v>
      </c>
      <c r="AN133" s="95">
        <f t="shared" si="363"/>
        <v>0</v>
      </c>
      <c r="AO133" s="95">
        <f t="shared" si="363"/>
        <v>0</v>
      </c>
      <c r="AP133" s="95">
        <f t="shared" si="363"/>
        <v>0</v>
      </c>
      <c r="AQ133" s="95">
        <f t="shared" si="363"/>
        <v>0</v>
      </c>
      <c r="AR133" s="95">
        <f t="shared" si="363"/>
        <v>0</v>
      </c>
      <c r="AS133" s="96">
        <f t="shared" si="364"/>
        <v>40000</v>
      </c>
      <c r="AT133" s="95"/>
      <c r="AU133" s="95">
        <f t="shared" si="365"/>
        <v>0</v>
      </c>
      <c r="AV133" s="95">
        <f t="shared" si="366"/>
        <v>0</v>
      </c>
      <c r="AW133" s="95">
        <f t="shared" si="367"/>
        <v>0</v>
      </c>
      <c r="AX133" s="95">
        <f t="shared" si="368"/>
        <v>0</v>
      </c>
      <c r="AY133" s="95">
        <f t="shared" si="369"/>
        <v>0</v>
      </c>
      <c r="AZ133" s="95">
        <f t="shared" si="370"/>
        <v>0</v>
      </c>
      <c r="BA133" s="95">
        <f t="shared" si="371"/>
        <v>0</v>
      </c>
      <c r="BB133" s="95">
        <f t="shared" si="372"/>
        <v>0</v>
      </c>
      <c r="BC133" s="95">
        <f t="shared" si="373"/>
        <v>0</v>
      </c>
      <c r="BD133" s="95">
        <f t="shared" si="374"/>
        <v>0</v>
      </c>
      <c r="BE133" s="95">
        <f t="shared" si="375"/>
        <v>0</v>
      </c>
      <c r="BF133" s="97">
        <f>SUM(AT133:BE133)</f>
        <v>0</v>
      </c>
      <c r="BG133" s="128">
        <f>AF133-AS133-BF133</f>
        <v>0</v>
      </c>
      <c r="BH133" s="129">
        <f>S133*D133</f>
        <v>40000</v>
      </c>
      <c r="BI133" s="130">
        <f>BH133-AS133-BF133</f>
        <v>0</v>
      </c>
      <c r="BJ133" s="248">
        <f>SUM(Q133/D133)</f>
        <v>1</v>
      </c>
      <c r="BK133" s="257"/>
      <c r="BL133" s="117"/>
      <c r="BM133" s="117"/>
      <c r="BN133" s="117"/>
      <c r="BO133" s="117"/>
      <c r="BP133" s="117"/>
      <c r="BQ133" s="117"/>
      <c r="BR133" s="117"/>
      <c r="BS133" s="117"/>
      <c r="BT133" s="117"/>
      <c r="BU133" s="117"/>
      <c r="BV133" s="117"/>
      <c r="BW133" s="117"/>
      <c r="BX133" s="117"/>
      <c r="BY133" s="117"/>
      <c r="BZ133" s="117"/>
      <c r="CA133" s="117"/>
      <c r="CB133" s="117"/>
    </row>
    <row r="134" spans="1:98" s="118" customFormat="1" ht="24" customHeight="1" x14ac:dyDescent="0.2">
      <c r="A134" s="111"/>
      <c r="B134" s="185" t="s">
        <v>273</v>
      </c>
      <c r="C134" s="112" t="s">
        <v>109</v>
      </c>
      <c r="D134" s="107">
        <v>1</v>
      </c>
      <c r="E134" s="113">
        <v>1</v>
      </c>
      <c r="F134" s="114"/>
      <c r="G134" s="114"/>
      <c r="H134" s="114"/>
      <c r="I134" s="114"/>
      <c r="J134" s="114"/>
      <c r="K134" s="114"/>
      <c r="L134" s="114"/>
      <c r="M134" s="114"/>
      <c r="N134" s="114"/>
      <c r="O134" s="114"/>
      <c r="P134" s="114"/>
      <c r="Q134" s="115">
        <f>SUM(E134:P134)</f>
        <v>1</v>
      </c>
      <c r="R134" s="280" t="s">
        <v>53</v>
      </c>
      <c r="S134" s="315">
        <v>13000</v>
      </c>
      <c r="T134" s="315">
        <v>13000</v>
      </c>
      <c r="U134" s="123"/>
      <c r="V134" s="123"/>
      <c r="W134" s="123"/>
      <c r="X134" s="123"/>
      <c r="Y134" s="123"/>
      <c r="Z134" s="123"/>
      <c r="AA134" s="123"/>
      <c r="AB134" s="123"/>
      <c r="AC134" s="123"/>
      <c r="AD134" s="123"/>
      <c r="AE134" s="123"/>
      <c r="AF134" s="94">
        <f t="shared" si="361"/>
        <v>13000</v>
      </c>
      <c r="AG134" s="95">
        <f t="shared" si="362"/>
        <v>13000</v>
      </c>
      <c r="AH134" s="95">
        <f t="shared" si="362"/>
        <v>0</v>
      </c>
      <c r="AI134" s="95">
        <f t="shared" si="362"/>
        <v>0</v>
      </c>
      <c r="AJ134" s="95">
        <f t="shared" si="363"/>
        <v>0</v>
      </c>
      <c r="AK134" s="95">
        <f t="shared" si="363"/>
        <v>0</v>
      </c>
      <c r="AL134" s="95">
        <f t="shared" si="363"/>
        <v>0</v>
      </c>
      <c r="AM134" s="95">
        <f t="shared" si="363"/>
        <v>0</v>
      </c>
      <c r="AN134" s="95">
        <f t="shared" si="363"/>
        <v>0</v>
      </c>
      <c r="AO134" s="95">
        <f t="shared" si="363"/>
        <v>0</v>
      </c>
      <c r="AP134" s="95">
        <f t="shared" si="363"/>
        <v>0</v>
      </c>
      <c r="AQ134" s="95">
        <f t="shared" si="363"/>
        <v>0</v>
      </c>
      <c r="AR134" s="95">
        <f t="shared" si="363"/>
        <v>0</v>
      </c>
      <c r="AS134" s="96">
        <f t="shared" si="364"/>
        <v>13000</v>
      </c>
      <c r="AT134" s="95"/>
      <c r="AU134" s="95">
        <f t="shared" si="365"/>
        <v>0</v>
      </c>
      <c r="AV134" s="95">
        <f t="shared" si="366"/>
        <v>0</v>
      </c>
      <c r="AW134" s="95">
        <f t="shared" si="367"/>
        <v>0</v>
      </c>
      <c r="AX134" s="95">
        <f t="shared" si="368"/>
        <v>0</v>
      </c>
      <c r="AY134" s="95">
        <f t="shared" si="369"/>
        <v>0</v>
      </c>
      <c r="AZ134" s="95">
        <f t="shared" si="370"/>
        <v>0</v>
      </c>
      <c r="BA134" s="95">
        <f t="shared" si="371"/>
        <v>0</v>
      </c>
      <c r="BB134" s="95">
        <f t="shared" si="372"/>
        <v>0</v>
      </c>
      <c r="BC134" s="95">
        <f t="shared" si="373"/>
        <v>0</v>
      </c>
      <c r="BD134" s="95">
        <f t="shared" si="374"/>
        <v>0</v>
      </c>
      <c r="BE134" s="95">
        <f t="shared" si="375"/>
        <v>0</v>
      </c>
      <c r="BF134" s="97">
        <f>SUM(AT134:BE134)</f>
        <v>0</v>
      </c>
      <c r="BG134" s="128">
        <f>AF134-AS134-BF134</f>
        <v>0</v>
      </c>
      <c r="BH134" s="129">
        <f>S134*D134</f>
        <v>13000</v>
      </c>
      <c r="BI134" s="130">
        <f>BH134-AS134-BF134</f>
        <v>0</v>
      </c>
      <c r="BJ134" s="248">
        <f>SUM(Q134/D134)</f>
        <v>1</v>
      </c>
      <c r="BK134" s="257"/>
      <c r="BL134" s="117"/>
      <c r="BM134" s="117"/>
      <c r="BN134" s="117"/>
      <c r="BO134" s="117"/>
      <c r="BP134" s="117"/>
      <c r="BQ134" s="117"/>
      <c r="BR134" s="117"/>
      <c r="BS134" s="117"/>
      <c r="BT134" s="117"/>
      <c r="BU134" s="117"/>
      <c r="BV134" s="117"/>
      <c r="BW134" s="117"/>
      <c r="BX134" s="117"/>
      <c r="BY134" s="117"/>
      <c r="BZ134" s="117"/>
      <c r="CA134" s="117"/>
      <c r="CB134" s="117"/>
    </row>
    <row r="135" spans="1:98" s="118" customFormat="1" ht="24" customHeight="1" thickBot="1" x14ac:dyDescent="0.25">
      <c r="A135" s="111"/>
      <c r="B135" s="185" t="s">
        <v>104</v>
      </c>
      <c r="C135" s="112" t="s">
        <v>109</v>
      </c>
      <c r="D135" s="107">
        <v>10</v>
      </c>
      <c r="E135" s="113"/>
      <c r="F135" s="114">
        <v>1</v>
      </c>
      <c r="G135" s="114"/>
      <c r="H135" s="114"/>
      <c r="I135" s="114"/>
      <c r="J135" s="114"/>
      <c r="K135" s="114"/>
      <c r="L135" s="114"/>
      <c r="M135" s="114"/>
      <c r="N135" s="114"/>
      <c r="O135" s="114"/>
      <c r="P135" s="114"/>
      <c r="Q135" s="115">
        <f>SUM(E135:P135)</f>
        <v>1</v>
      </c>
      <c r="R135" s="294" t="s">
        <v>105</v>
      </c>
      <c r="S135" s="316">
        <v>100000</v>
      </c>
      <c r="T135" s="281"/>
      <c r="U135" s="123">
        <v>100000</v>
      </c>
      <c r="V135" s="123"/>
      <c r="W135" s="123"/>
      <c r="X135" s="123"/>
      <c r="Y135" s="123"/>
      <c r="Z135" s="123"/>
      <c r="AA135" s="123"/>
      <c r="AB135" s="123"/>
      <c r="AC135" s="123"/>
      <c r="AD135" s="123"/>
      <c r="AE135" s="123"/>
      <c r="AF135" s="94">
        <f t="shared" si="361"/>
        <v>100000</v>
      </c>
      <c r="AG135" s="95">
        <f t="shared" si="362"/>
        <v>0</v>
      </c>
      <c r="AH135" s="95">
        <f t="shared" si="362"/>
        <v>100000</v>
      </c>
      <c r="AI135" s="95">
        <f t="shared" si="362"/>
        <v>0</v>
      </c>
      <c r="AJ135" s="95">
        <f t="shared" si="363"/>
        <v>0</v>
      </c>
      <c r="AK135" s="95">
        <f t="shared" si="363"/>
        <v>0</v>
      </c>
      <c r="AL135" s="95">
        <f t="shared" si="363"/>
        <v>0</v>
      </c>
      <c r="AM135" s="95">
        <f t="shared" si="363"/>
        <v>0</v>
      </c>
      <c r="AN135" s="95">
        <f t="shared" si="363"/>
        <v>0</v>
      </c>
      <c r="AO135" s="95">
        <f t="shared" si="363"/>
        <v>0</v>
      </c>
      <c r="AP135" s="95">
        <f t="shared" si="363"/>
        <v>0</v>
      </c>
      <c r="AQ135" s="95">
        <f t="shared" si="363"/>
        <v>0</v>
      </c>
      <c r="AR135" s="95">
        <f t="shared" si="363"/>
        <v>0</v>
      </c>
      <c r="AS135" s="96">
        <f t="shared" si="364"/>
        <v>100000</v>
      </c>
      <c r="AT135" s="95">
        <f t="shared" ref="AT135" si="376">SUM(AG135*14%)</f>
        <v>0</v>
      </c>
      <c r="AU135" s="95"/>
      <c r="AV135" s="95">
        <f t="shared" si="366"/>
        <v>0</v>
      </c>
      <c r="AW135" s="95">
        <f t="shared" si="367"/>
        <v>0</v>
      </c>
      <c r="AX135" s="95">
        <f t="shared" si="368"/>
        <v>0</v>
      </c>
      <c r="AY135" s="95">
        <f t="shared" si="369"/>
        <v>0</v>
      </c>
      <c r="AZ135" s="95">
        <f t="shared" si="370"/>
        <v>0</v>
      </c>
      <c r="BA135" s="95">
        <f t="shared" si="371"/>
        <v>0</v>
      </c>
      <c r="BB135" s="95">
        <f t="shared" si="372"/>
        <v>0</v>
      </c>
      <c r="BC135" s="95">
        <f t="shared" si="373"/>
        <v>0</v>
      </c>
      <c r="BD135" s="95">
        <f t="shared" si="374"/>
        <v>0</v>
      </c>
      <c r="BE135" s="95">
        <f t="shared" si="375"/>
        <v>0</v>
      </c>
      <c r="BF135" s="97">
        <f>SUM(AT135:BE135)</f>
        <v>0</v>
      </c>
      <c r="BG135" s="128">
        <f>AF135-AS135-BF135</f>
        <v>0</v>
      </c>
      <c r="BH135" s="129">
        <f>S135*D135</f>
        <v>1000000</v>
      </c>
      <c r="BI135" s="130">
        <f>BH135-AS135-BF135</f>
        <v>900000</v>
      </c>
      <c r="BJ135" s="248">
        <f>SUM(Q135/D135)</f>
        <v>0.1</v>
      </c>
      <c r="BK135" s="257"/>
      <c r="BL135" s="117"/>
      <c r="BM135" s="117"/>
      <c r="BN135" s="117"/>
      <c r="BO135" s="117"/>
      <c r="BP135" s="117"/>
      <c r="BQ135" s="117"/>
      <c r="BR135" s="117"/>
      <c r="BS135" s="117"/>
      <c r="BT135" s="117"/>
      <c r="BU135" s="117"/>
      <c r="BV135" s="117"/>
      <c r="BW135" s="117"/>
      <c r="BX135" s="117"/>
      <c r="BY135" s="117"/>
      <c r="BZ135" s="117"/>
      <c r="CA135" s="117"/>
      <c r="CB135" s="117"/>
    </row>
    <row r="136" spans="1:98" s="54" customFormat="1" ht="24" customHeight="1" thickBot="1" x14ac:dyDescent="0.25">
      <c r="A136" s="62"/>
      <c r="B136" s="63" t="s">
        <v>15</v>
      </c>
      <c r="C136" s="63"/>
      <c r="D136" s="378"/>
      <c r="E136" s="65"/>
      <c r="F136" s="65"/>
      <c r="G136" s="65"/>
      <c r="H136" s="65"/>
      <c r="I136" s="65"/>
      <c r="J136" s="65"/>
      <c r="K136" s="65"/>
      <c r="L136" s="65"/>
      <c r="M136" s="65"/>
      <c r="N136" s="65"/>
      <c r="O136" s="65"/>
      <c r="P136" s="65"/>
      <c r="Q136" s="66"/>
      <c r="R136" s="102"/>
      <c r="S136" s="132"/>
      <c r="T136" s="133"/>
      <c r="U136" s="133"/>
      <c r="V136" s="133"/>
      <c r="W136" s="133"/>
      <c r="X136" s="133"/>
      <c r="Y136" s="133"/>
      <c r="Z136" s="133"/>
      <c r="AA136" s="133"/>
      <c r="AB136" s="133"/>
      <c r="AC136" s="133"/>
      <c r="AD136" s="133"/>
      <c r="AE136" s="133"/>
      <c r="AF136" s="134">
        <f t="shared" ref="AF136:BF136" si="377">SUM(AF132:AF135)</f>
        <v>233000</v>
      </c>
      <c r="AG136" s="134">
        <f t="shared" si="377"/>
        <v>133000</v>
      </c>
      <c r="AH136" s="134">
        <f t="shared" si="377"/>
        <v>100000</v>
      </c>
      <c r="AI136" s="134">
        <f t="shared" si="377"/>
        <v>0</v>
      </c>
      <c r="AJ136" s="134">
        <f t="shared" ref="AJ136:AR136" si="378">SUM(AJ132:AJ135)</f>
        <v>0</v>
      </c>
      <c r="AK136" s="134">
        <f t="shared" si="378"/>
        <v>0</v>
      </c>
      <c r="AL136" s="134">
        <f t="shared" si="378"/>
        <v>0</v>
      </c>
      <c r="AM136" s="134">
        <f t="shared" si="378"/>
        <v>0</v>
      </c>
      <c r="AN136" s="134">
        <f t="shared" si="378"/>
        <v>0</v>
      </c>
      <c r="AO136" s="134">
        <f t="shared" si="378"/>
        <v>0</v>
      </c>
      <c r="AP136" s="134">
        <f t="shared" si="378"/>
        <v>0</v>
      </c>
      <c r="AQ136" s="134">
        <f t="shared" si="378"/>
        <v>0</v>
      </c>
      <c r="AR136" s="134">
        <f t="shared" si="378"/>
        <v>0</v>
      </c>
      <c r="AS136" s="134">
        <f t="shared" si="377"/>
        <v>233000</v>
      </c>
      <c r="AT136" s="134">
        <f t="shared" si="377"/>
        <v>0</v>
      </c>
      <c r="AU136" s="134">
        <f t="shared" si="377"/>
        <v>0</v>
      </c>
      <c r="AV136" s="134">
        <f t="shared" si="377"/>
        <v>0</v>
      </c>
      <c r="AW136" s="134">
        <f t="shared" ref="AW136:BE136" si="379">SUM(AW132:AW135)</f>
        <v>0</v>
      </c>
      <c r="AX136" s="134">
        <f t="shared" si="379"/>
        <v>0</v>
      </c>
      <c r="AY136" s="134">
        <f t="shared" si="379"/>
        <v>0</v>
      </c>
      <c r="AZ136" s="134">
        <f t="shared" si="379"/>
        <v>0</v>
      </c>
      <c r="BA136" s="134">
        <f t="shared" si="379"/>
        <v>0</v>
      </c>
      <c r="BB136" s="134">
        <f t="shared" si="379"/>
        <v>0</v>
      </c>
      <c r="BC136" s="134">
        <f t="shared" si="379"/>
        <v>0</v>
      </c>
      <c r="BD136" s="134">
        <f t="shared" si="379"/>
        <v>0</v>
      </c>
      <c r="BE136" s="134">
        <f t="shared" si="379"/>
        <v>0</v>
      </c>
      <c r="BF136" s="134">
        <f t="shared" si="377"/>
        <v>0</v>
      </c>
      <c r="BG136" s="135">
        <f>AF136-AS136-BF136</f>
        <v>0</v>
      </c>
      <c r="BH136" s="134">
        <f>SUM(BH132:BH135)</f>
        <v>1133000</v>
      </c>
      <c r="BI136" s="134">
        <f>SUM(BI132:BI135)</f>
        <v>900000</v>
      </c>
      <c r="BJ136" s="249">
        <f>SUM(BJ132:BJ135)/4</f>
        <v>0.77500000000000002</v>
      </c>
      <c r="BK136" s="259"/>
      <c r="BL136" s="69"/>
      <c r="BM136" s="69"/>
      <c r="BN136" s="69"/>
      <c r="BO136" s="69"/>
      <c r="BP136" s="69"/>
      <c r="BQ136" s="69"/>
      <c r="BR136" s="69"/>
      <c r="BS136" s="69"/>
      <c r="BT136" s="69"/>
      <c r="BU136" s="69"/>
      <c r="BV136" s="69"/>
      <c r="BW136" s="69"/>
      <c r="BX136" s="69"/>
      <c r="BY136" s="69"/>
      <c r="BZ136" s="69"/>
      <c r="CA136" s="69"/>
      <c r="CB136" s="69"/>
    </row>
    <row r="137" spans="1:98" s="29" customFormat="1" ht="24" customHeight="1" x14ac:dyDescent="0.2">
      <c r="A137" s="70"/>
      <c r="D137" s="379"/>
      <c r="E137" s="70"/>
      <c r="F137" s="70"/>
      <c r="G137" s="70"/>
      <c r="H137" s="70"/>
      <c r="I137" s="70"/>
      <c r="J137" s="70"/>
      <c r="K137" s="70"/>
      <c r="L137" s="70"/>
      <c r="M137" s="70"/>
      <c r="N137" s="70"/>
      <c r="O137" s="70"/>
      <c r="P137" s="70"/>
      <c r="Q137" s="70"/>
      <c r="R137" s="70"/>
      <c r="AE137" s="57"/>
      <c r="AS137" s="71"/>
      <c r="BF137" s="72">
        <f>SUM(AS136+BF136)</f>
        <v>233000</v>
      </c>
      <c r="BG137" s="73">
        <f>AF136-AS136-BF136</f>
        <v>0</v>
      </c>
      <c r="BH137" s="74">
        <f>SUM(BI136+AS136+BF136)</f>
        <v>1133000</v>
      </c>
      <c r="BI137" s="75">
        <f>SUM(BG136)</f>
        <v>0</v>
      </c>
      <c r="BJ137" s="57" t="s">
        <v>78</v>
      </c>
      <c r="BK137" s="260"/>
      <c r="BL137" s="33"/>
      <c r="BM137" s="33"/>
      <c r="BN137" s="33"/>
      <c r="BO137" s="33"/>
      <c r="BP137" s="33"/>
      <c r="BQ137" s="33"/>
      <c r="BR137" s="33"/>
      <c r="BS137" s="33"/>
      <c r="BT137" s="33"/>
      <c r="BU137" s="33"/>
      <c r="BV137" s="33"/>
      <c r="BW137" s="33"/>
      <c r="BX137" s="33"/>
      <c r="BY137" s="33"/>
      <c r="BZ137" s="33"/>
      <c r="CA137" s="33"/>
      <c r="CB137" s="33"/>
      <c r="CC137" s="33"/>
    </row>
    <row r="138" spans="1:98" s="29" customFormat="1" ht="24" customHeight="1" x14ac:dyDescent="0.2">
      <c r="A138" s="70"/>
      <c r="D138" s="379"/>
      <c r="E138" s="70"/>
      <c r="F138" s="70"/>
      <c r="G138" s="70"/>
      <c r="H138" s="70"/>
      <c r="I138" s="70"/>
      <c r="J138" s="70"/>
      <c r="K138" s="70"/>
      <c r="L138" s="70"/>
      <c r="M138" s="70"/>
      <c r="N138" s="70"/>
      <c r="O138" s="70"/>
      <c r="P138" s="70"/>
      <c r="Q138" s="70"/>
      <c r="R138" s="70"/>
      <c r="AE138" s="57"/>
      <c r="AS138" s="57"/>
      <c r="AT138" s="170">
        <f>SUM(AG136+AT136)</f>
        <v>133000</v>
      </c>
      <c r="AU138" s="170">
        <f t="shared" ref="AU138" si="380">SUM(AH136+AU136)</f>
        <v>100000</v>
      </c>
      <c r="AV138" s="170">
        <f t="shared" ref="AV138" si="381">SUM(AI136+AV136)</f>
        <v>0</v>
      </c>
      <c r="AW138" s="170">
        <f t="shared" ref="AW138" si="382">SUM(AJ136+AW136)</f>
        <v>0</v>
      </c>
      <c r="AX138" s="170">
        <f t="shared" ref="AX138" si="383">SUM(AK136+AX136)</f>
        <v>0</v>
      </c>
      <c r="AY138" s="170">
        <f t="shared" ref="AY138" si="384">SUM(AL136+AY136)</f>
        <v>0</v>
      </c>
      <c r="AZ138" s="170">
        <f t="shared" ref="AZ138" si="385">SUM(AM136+AZ136)</f>
        <v>0</v>
      </c>
      <c r="BA138" s="170">
        <f t="shared" ref="BA138" si="386">SUM(AN136+BA136)</f>
        <v>0</v>
      </c>
      <c r="BB138" s="170">
        <f t="shared" ref="BB138" si="387">SUM(AO136+BB136)</f>
        <v>0</v>
      </c>
      <c r="BC138" s="170">
        <f t="shared" ref="BC138" si="388">SUM(AP136+BC136)</f>
        <v>0</v>
      </c>
      <c r="BD138" s="170">
        <f t="shared" ref="BD138" si="389">SUM(AQ136+BD136)</f>
        <v>0</v>
      </c>
      <c r="BE138" s="170">
        <f t="shared" ref="BE138" si="390">SUM(AR136+BE136)</f>
        <v>0</v>
      </c>
      <c r="BF138" s="170">
        <f>SUM(AT138:BE138)</f>
        <v>233000</v>
      </c>
      <c r="BG138" s="57"/>
      <c r="BH138" s="76"/>
      <c r="BI138" s="77">
        <f>SUM(BI136-BI137)</f>
        <v>900000</v>
      </c>
      <c r="BJ138" s="57" t="s">
        <v>77</v>
      </c>
      <c r="BK138" s="260"/>
      <c r="BL138" s="33"/>
      <c r="BM138" s="33"/>
      <c r="BN138" s="33"/>
      <c r="BO138" s="33"/>
      <c r="BP138" s="33"/>
      <c r="BQ138" s="33"/>
      <c r="BR138" s="33"/>
      <c r="BS138" s="33"/>
      <c r="BT138" s="33"/>
      <c r="BU138" s="33"/>
      <c r="BV138" s="33"/>
      <c r="BW138" s="33"/>
      <c r="BX138" s="33"/>
      <c r="BY138" s="33"/>
      <c r="BZ138" s="33"/>
      <c r="CA138" s="33"/>
      <c r="CB138" s="33"/>
      <c r="CC138" s="33"/>
    </row>
    <row r="139" spans="1:98" s="29" customFormat="1" ht="24" customHeight="1" x14ac:dyDescent="0.2">
      <c r="A139" s="1015" t="s">
        <v>43</v>
      </c>
      <c r="B139" s="1016"/>
      <c r="C139" s="171" t="s">
        <v>276</v>
      </c>
      <c r="D139" s="174"/>
      <c r="E139" s="32"/>
      <c r="F139" s="32"/>
      <c r="G139" s="32"/>
      <c r="H139" s="32"/>
      <c r="I139" s="32"/>
      <c r="J139" s="32"/>
      <c r="K139" s="32"/>
      <c r="L139" s="32"/>
      <c r="M139" s="32"/>
      <c r="N139" s="32"/>
      <c r="O139" s="32"/>
      <c r="P139" s="32"/>
      <c r="Q139" s="32"/>
      <c r="R139" s="32"/>
      <c r="S139" s="32"/>
      <c r="T139" s="174"/>
      <c r="U139" s="174"/>
      <c r="V139" s="174"/>
      <c r="W139" s="174"/>
      <c r="X139" s="174"/>
      <c r="Y139" s="174"/>
      <c r="Z139" s="174"/>
      <c r="AA139" s="174"/>
      <c r="AB139" s="174"/>
      <c r="AC139" s="174"/>
      <c r="AD139" s="174"/>
      <c r="AE139" s="175"/>
      <c r="AF139" s="32"/>
      <c r="AG139" s="174"/>
      <c r="AH139" s="174"/>
      <c r="AI139" s="174"/>
      <c r="AJ139" s="174"/>
      <c r="AK139" s="174"/>
      <c r="AL139" s="174"/>
      <c r="AM139" s="174"/>
      <c r="AN139" s="174"/>
      <c r="AO139" s="174"/>
      <c r="AP139" s="174"/>
      <c r="AQ139" s="174"/>
      <c r="AR139" s="174"/>
      <c r="AS139" s="176"/>
      <c r="AT139" s="174"/>
      <c r="AU139" s="174"/>
      <c r="AV139" s="174"/>
      <c r="AW139" s="174"/>
      <c r="AX139" s="174"/>
      <c r="AY139" s="174"/>
      <c r="AZ139" s="174"/>
      <c r="BA139" s="174"/>
      <c r="BB139" s="174"/>
      <c r="BC139" s="174"/>
      <c r="BD139" s="174"/>
      <c r="BE139" s="174"/>
      <c r="BF139" s="176"/>
      <c r="BG139" s="176"/>
      <c r="BH139" s="173"/>
      <c r="BI139" s="177"/>
      <c r="BJ139" s="32"/>
      <c r="BK139" s="255"/>
      <c r="BL139" s="174"/>
      <c r="BM139" s="174"/>
      <c r="BN139" s="174"/>
      <c r="BO139" s="174"/>
      <c r="BP139" s="175"/>
      <c r="BQ139" s="174"/>
      <c r="BR139" s="174"/>
      <c r="BS139" s="174"/>
      <c r="BT139" s="174"/>
      <c r="BU139" s="174"/>
      <c r="BV139" s="176"/>
      <c r="BW139" s="176"/>
      <c r="BX139" s="176"/>
      <c r="BY139" s="173"/>
      <c r="BZ139" s="177"/>
      <c r="CA139" s="176"/>
      <c r="CB139" s="176"/>
      <c r="CC139" s="33"/>
      <c r="CD139" s="33"/>
      <c r="CE139" s="33"/>
      <c r="CF139" s="33"/>
      <c r="CG139" s="33"/>
      <c r="CH139" s="178"/>
      <c r="CI139" s="33"/>
      <c r="CJ139" s="33"/>
      <c r="CK139" s="33"/>
      <c r="CL139" s="33"/>
      <c r="CM139" s="33"/>
      <c r="CN139" s="33"/>
      <c r="CO139" s="33"/>
      <c r="CP139" s="33"/>
      <c r="CQ139" s="33"/>
      <c r="CR139" s="33"/>
      <c r="CS139" s="33"/>
      <c r="CT139" s="33"/>
    </row>
    <row r="140" spans="1:98" s="29" customFormat="1" ht="24" customHeight="1" x14ac:dyDescent="0.2">
      <c r="A140" s="1017" t="s">
        <v>44</v>
      </c>
      <c r="B140" s="1018"/>
      <c r="C140" s="180" t="s">
        <v>151</v>
      </c>
      <c r="D140" s="377"/>
      <c r="E140" s="181"/>
      <c r="F140" s="181"/>
      <c r="G140" s="181"/>
      <c r="H140" s="181"/>
      <c r="I140" s="181"/>
      <c r="J140" s="181"/>
      <c r="K140" s="181"/>
      <c r="L140" s="181"/>
      <c r="M140" s="181"/>
      <c r="N140" s="181"/>
      <c r="O140" s="181"/>
      <c r="P140" s="181"/>
      <c r="Q140" s="181"/>
      <c r="R140" s="181"/>
      <c r="S140" s="181"/>
      <c r="T140" s="182"/>
      <c r="U140" s="182"/>
      <c r="V140" s="182"/>
      <c r="W140" s="182"/>
      <c r="X140" s="182"/>
      <c r="Y140" s="182"/>
      <c r="Z140" s="182"/>
      <c r="AA140" s="182"/>
      <c r="AB140" s="182"/>
      <c r="AC140" s="182"/>
      <c r="AD140" s="182"/>
      <c r="AE140" s="183"/>
      <c r="AF140" s="181"/>
      <c r="AG140" s="182"/>
      <c r="AH140" s="182"/>
      <c r="AI140" s="182"/>
      <c r="AJ140" s="182"/>
      <c r="AK140" s="182"/>
      <c r="AL140" s="182"/>
      <c r="AM140" s="182"/>
      <c r="AN140" s="182"/>
      <c r="AO140" s="182"/>
      <c r="AP140" s="182"/>
      <c r="AQ140" s="182"/>
      <c r="AR140" s="182"/>
      <c r="AS140" s="183"/>
      <c r="AT140" s="182"/>
      <c r="AU140" s="182"/>
      <c r="AV140" s="182"/>
      <c r="AW140" s="182"/>
      <c r="AX140" s="182"/>
      <c r="AY140" s="182"/>
      <c r="AZ140" s="182"/>
      <c r="BA140" s="182"/>
      <c r="BB140" s="182"/>
      <c r="BC140" s="182"/>
      <c r="BD140" s="182"/>
      <c r="BE140" s="182"/>
      <c r="BF140" s="183"/>
      <c r="BG140" s="183"/>
      <c r="BH140" s="179"/>
      <c r="BI140" s="184"/>
      <c r="BJ140" s="32"/>
      <c r="BK140" s="255"/>
      <c r="BL140" s="32"/>
      <c r="BM140" s="32"/>
      <c r="BN140" s="32"/>
      <c r="BO140" s="32"/>
      <c r="BP140" s="32"/>
      <c r="BQ140" s="32"/>
      <c r="BR140" s="32"/>
      <c r="BS140" s="32"/>
      <c r="BT140" s="32"/>
      <c r="BU140" s="32"/>
      <c r="BV140" s="32"/>
      <c r="BW140" s="32"/>
      <c r="BX140" s="32"/>
      <c r="BY140" s="32"/>
      <c r="BZ140" s="32"/>
      <c r="CA140" s="176"/>
      <c r="CB140" s="176"/>
      <c r="CC140" s="33">
        <v>1100000</v>
      </c>
      <c r="CD140" s="33"/>
      <c r="CE140" s="33"/>
      <c r="CF140" s="33"/>
      <c r="CG140" s="33"/>
      <c r="CH140" s="178"/>
      <c r="CI140" s="33"/>
      <c r="CJ140" s="33"/>
      <c r="CK140" s="33"/>
      <c r="CL140" s="33"/>
      <c r="CM140" s="33"/>
      <c r="CN140" s="33"/>
      <c r="CO140" s="33"/>
      <c r="CP140" s="33"/>
      <c r="CQ140" s="33"/>
      <c r="CR140" s="33"/>
      <c r="CS140" s="33"/>
      <c r="CT140" s="33"/>
    </row>
    <row r="141" spans="1:98" s="8" customFormat="1" ht="24" customHeight="1" x14ac:dyDescent="0.2">
      <c r="A141" s="1019" t="s">
        <v>45</v>
      </c>
      <c r="B141" s="1022" t="s">
        <v>46</v>
      </c>
      <c r="C141" s="1022" t="s">
        <v>62</v>
      </c>
      <c r="D141" s="1025" t="s">
        <v>47</v>
      </c>
      <c r="E141" s="1025"/>
      <c r="F141" s="1025"/>
      <c r="G141" s="1025"/>
      <c r="H141" s="1025"/>
      <c r="I141" s="1025"/>
      <c r="J141" s="1025"/>
      <c r="K141" s="1025"/>
      <c r="L141" s="1025"/>
      <c r="M141" s="1025"/>
      <c r="N141" s="1025"/>
      <c r="O141" s="1025"/>
      <c r="P141" s="1025"/>
      <c r="Q141" s="1025"/>
      <c r="R141" s="1022" t="s">
        <v>59</v>
      </c>
      <c r="S141" s="1036" t="s">
        <v>56</v>
      </c>
      <c r="T141" s="1037"/>
      <c r="U141" s="1037"/>
      <c r="V141" s="1037"/>
      <c r="W141" s="1037"/>
      <c r="X141" s="1037"/>
      <c r="Y141" s="1037"/>
      <c r="Z141" s="1037"/>
      <c r="AA141" s="1037"/>
      <c r="AB141" s="1037"/>
      <c r="AC141" s="1037"/>
      <c r="AD141" s="1037"/>
      <c r="AE141" s="1038"/>
      <c r="AF141" s="1039" t="s">
        <v>38</v>
      </c>
      <c r="AG141" s="1039"/>
      <c r="AH141" s="1039"/>
      <c r="AI141" s="1039"/>
      <c r="AJ141" s="1039"/>
      <c r="AK141" s="1039"/>
      <c r="AL141" s="1039"/>
      <c r="AM141" s="1039"/>
      <c r="AN141" s="1039"/>
      <c r="AO141" s="1039"/>
      <c r="AP141" s="1039"/>
      <c r="AQ141" s="1039"/>
      <c r="AR141" s="1039"/>
      <c r="AS141" s="1039"/>
      <c r="AT141" s="1040" t="s">
        <v>82</v>
      </c>
      <c r="AU141" s="1041"/>
      <c r="AV141" s="1041"/>
      <c r="AW141" s="1041"/>
      <c r="AX141" s="1041"/>
      <c r="AY141" s="1041"/>
      <c r="AZ141" s="1041"/>
      <c r="BA141" s="1041"/>
      <c r="BB141" s="1041"/>
      <c r="BC141" s="1041"/>
      <c r="BD141" s="1041"/>
      <c r="BE141" s="1041"/>
      <c r="BF141" s="1042"/>
      <c r="BG141" s="1022" t="s">
        <v>78</v>
      </c>
      <c r="BH141" s="1022" t="s">
        <v>561</v>
      </c>
      <c r="BI141" s="1026" t="s">
        <v>79</v>
      </c>
      <c r="BJ141" s="173"/>
      <c r="BK141" s="32"/>
      <c r="BL141" s="32"/>
      <c r="BM141" s="32"/>
      <c r="BN141" s="32"/>
      <c r="BO141" s="32"/>
      <c r="BP141" s="32"/>
      <c r="BQ141" s="32"/>
      <c r="BR141" s="32"/>
      <c r="BS141" s="32"/>
      <c r="BT141" s="32"/>
      <c r="BU141" s="32"/>
      <c r="BV141" s="32"/>
      <c r="BW141" s="32"/>
      <c r="BX141" s="32"/>
      <c r="BY141" s="32"/>
      <c r="BZ141" s="32"/>
      <c r="CA141" s="34"/>
      <c r="CB141" s="34"/>
    </row>
    <row r="142" spans="1:98" s="8" customFormat="1" ht="24" customHeight="1" x14ac:dyDescent="0.2">
      <c r="A142" s="1020"/>
      <c r="B142" s="1023"/>
      <c r="C142" s="1023"/>
      <c r="D142" s="1091" t="s">
        <v>57</v>
      </c>
      <c r="E142" s="1031" t="s">
        <v>58</v>
      </c>
      <c r="F142" s="1032"/>
      <c r="G142" s="1032"/>
      <c r="H142" s="1032"/>
      <c r="I142" s="1032"/>
      <c r="J142" s="1032"/>
      <c r="K142" s="1032"/>
      <c r="L142" s="1032"/>
      <c r="M142" s="1032"/>
      <c r="N142" s="1032"/>
      <c r="O142" s="1032"/>
      <c r="P142" s="1032"/>
      <c r="Q142" s="1032"/>
      <c r="R142" s="1023"/>
      <c r="S142" s="1033" t="s">
        <v>57</v>
      </c>
      <c r="T142" s="1031" t="s">
        <v>58</v>
      </c>
      <c r="U142" s="1032"/>
      <c r="V142" s="1032"/>
      <c r="W142" s="1032"/>
      <c r="X142" s="1032"/>
      <c r="Y142" s="1032"/>
      <c r="Z142" s="1032"/>
      <c r="AA142" s="1032"/>
      <c r="AB142" s="1032"/>
      <c r="AC142" s="1032"/>
      <c r="AD142" s="1032"/>
      <c r="AE142" s="1035"/>
      <c r="AF142" s="1033" t="s">
        <v>57</v>
      </c>
      <c r="AG142" s="1031" t="s">
        <v>58</v>
      </c>
      <c r="AH142" s="1032"/>
      <c r="AI142" s="1032"/>
      <c r="AJ142" s="1032"/>
      <c r="AK142" s="1032"/>
      <c r="AL142" s="1032"/>
      <c r="AM142" s="1032"/>
      <c r="AN142" s="1032"/>
      <c r="AO142" s="1032"/>
      <c r="AP142" s="1032"/>
      <c r="AQ142" s="1032"/>
      <c r="AR142" s="1032"/>
      <c r="AS142" s="1035"/>
      <c r="AT142" s="1043"/>
      <c r="AU142" s="1044"/>
      <c r="AV142" s="1044"/>
      <c r="AW142" s="1044"/>
      <c r="AX142" s="1044"/>
      <c r="AY142" s="1044"/>
      <c r="AZ142" s="1044"/>
      <c r="BA142" s="1044"/>
      <c r="BB142" s="1044"/>
      <c r="BC142" s="1044"/>
      <c r="BD142" s="1044"/>
      <c r="BE142" s="1044"/>
      <c r="BF142" s="1045"/>
      <c r="BG142" s="1023"/>
      <c r="BH142" s="1023"/>
      <c r="BI142" s="1027"/>
      <c r="BJ142" s="173"/>
      <c r="BK142" s="32"/>
      <c r="BL142" s="32"/>
      <c r="BM142" s="32"/>
      <c r="BN142" s="32"/>
      <c r="BO142" s="32"/>
      <c r="BP142" s="32"/>
      <c r="BQ142" s="32"/>
      <c r="BR142" s="32"/>
      <c r="BS142" s="32"/>
      <c r="BT142" s="32"/>
      <c r="BU142" s="32"/>
      <c r="BV142" s="32"/>
      <c r="BW142" s="32"/>
      <c r="BX142" s="32"/>
      <c r="BY142" s="32"/>
      <c r="BZ142" s="32"/>
      <c r="CA142" s="34"/>
      <c r="CB142" s="34"/>
    </row>
    <row r="143" spans="1:98" s="6" customFormat="1" ht="24" customHeight="1" x14ac:dyDescent="0.2">
      <c r="A143" s="1021"/>
      <c r="B143" s="1024"/>
      <c r="C143" s="1024"/>
      <c r="D143" s="1092"/>
      <c r="E143" s="35">
        <v>1</v>
      </c>
      <c r="F143" s="35">
        <v>2</v>
      </c>
      <c r="G143" s="35">
        <v>3</v>
      </c>
      <c r="H143" s="35">
        <v>4</v>
      </c>
      <c r="I143" s="35">
        <v>5</v>
      </c>
      <c r="J143" s="35">
        <v>6</v>
      </c>
      <c r="K143" s="35">
        <v>7</v>
      </c>
      <c r="L143" s="35">
        <v>8</v>
      </c>
      <c r="M143" s="35">
        <v>9</v>
      </c>
      <c r="N143" s="35">
        <v>10</v>
      </c>
      <c r="O143" s="35">
        <v>11</v>
      </c>
      <c r="P143" s="35">
        <v>12</v>
      </c>
      <c r="Q143" s="35" t="s">
        <v>61</v>
      </c>
      <c r="R143" s="1024"/>
      <c r="S143" s="1034"/>
      <c r="T143" s="35">
        <v>1</v>
      </c>
      <c r="U143" s="35">
        <v>2</v>
      </c>
      <c r="V143" s="35">
        <v>3</v>
      </c>
      <c r="W143" s="35">
        <v>4</v>
      </c>
      <c r="X143" s="35">
        <v>5</v>
      </c>
      <c r="Y143" s="35">
        <v>6</v>
      </c>
      <c r="Z143" s="35">
        <v>7</v>
      </c>
      <c r="AA143" s="35">
        <v>8</v>
      </c>
      <c r="AB143" s="35">
        <v>9</v>
      </c>
      <c r="AC143" s="35">
        <v>10</v>
      </c>
      <c r="AD143" s="35">
        <v>11</v>
      </c>
      <c r="AE143" s="35">
        <v>12</v>
      </c>
      <c r="AF143" s="1034"/>
      <c r="AG143" s="35">
        <v>1</v>
      </c>
      <c r="AH143" s="35">
        <v>2</v>
      </c>
      <c r="AI143" s="35">
        <v>3</v>
      </c>
      <c r="AJ143" s="35">
        <v>4</v>
      </c>
      <c r="AK143" s="35">
        <v>5</v>
      </c>
      <c r="AL143" s="35">
        <v>6</v>
      </c>
      <c r="AM143" s="35">
        <v>7</v>
      </c>
      <c r="AN143" s="35">
        <v>8</v>
      </c>
      <c r="AO143" s="35">
        <v>9</v>
      </c>
      <c r="AP143" s="35">
        <v>10</v>
      </c>
      <c r="AQ143" s="35">
        <v>11</v>
      </c>
      <c r="AR143" s="35">
        <v>12</v>
      </c>
      <c r="AS143" s="35" t="s">
        <v>51</v>
      </c>
      <c r="AT143" s="266">
        <v>1</v>
      </c>
      <c r="AU143" s="266">
        <v>2</v>
      </c>
      <c r="AV143" s="266">
        <v>3</v>
      </c>
      <c r="AW143" s="266">
        <v>4</v>
      </c>
      <c r="AX143" s="266">
        <v>5</v>
      </c>
      <c r="AY143" s="266">
        <v>6</v>
      </c>
      <c r="AZ143" s="266">
        <v>7</v>
      </c>
      <c r="BA143" s="266">
        <v>8</v>
      </c>
      <c r="BB143" s="266">
        <v>9</v>
      </c>
      <c r="BC143" s="266">
        <v>10</v>
      </c>
      <c r="BD143" s="266">
        <v>11</v>
      </c>
      <c r="BE143" s="266">
        <v>12</v>
      </c>
      <c r="BF143" s="35" t="s">
        <v>51</v>
      </c>
      <c r="BG143" s="1024"/>
      <c r="BH143" s="1024"/>
      <c r="BI143" s="1028"/>
      <c r="BJ143" s="7"/>
      <c r="BK143" s="36"/>
      <c r="BL143" s="36"/>
      <c r="BM143" s="36"/>
      <c r="BN143" s="36"/>
      <c r="BO143" s="36"/>
      <c r="BP143" s="36"/>
      <c r="BQ143" s="36"/>
      <c r="BR143" s="36"/>
      <c r="BS143" s="36"/>
      <c r="BT143" s="36"/>
      <c r="BU143" s="36"/>
      <c r="BV143" s="36"/>
      <c r="BW143" s="36"/>
      <c r="BX143" s="36"/>
      <c r="BY143" s="36"/>
      <c r="BZ143" s="36"/>
      <c r="CA143" s="36"/>
      <c r="CB143" s="36"/>
    </row>
    <row r="144" spans="1:98" s="118" customFormat="1" ht="24" customHeight="1" x14ac:dyDescent="0.2">
      <c r="A144" s="111"/>
      <c r="B144" s="317" t="s">
        <v>277</v>
      </c>
      <c r="C144" s="112" t="s">
        <v>236</v>
      </c>
      <c r="D144" s="209"/>
      <c r="E144" s="113"/>
      <c r="F144" s="114"/>
      <c r="G144" s="114"/>
      <c r="H144" s="114"/>
      <c r="I144" s="114"/>
      <c r="J144" s="114"/>
      <c r="K144" s="114"/>
      <c r="L144" s="114"/>
      <c r="M144" s="114"/>
      <c r="N144" s="114"/>
      <c r="O144" s="114"/>
      <c r="P144" s="114"/>
      <c r="Q144" s="115">
        <f t="shared" ref="Q144:Q149" si="391">SUM(E144:P144)</f>
        <v>0</v>
      </c>
      <c r="R144" s="280"/>
      <c r="S144" s="233"/>
      <c r="T144" s="281"/>
      <c r="U144" s="123"/>
      <c r="V144" s="123"/>
      <c r="W144" s="123"/>
      <c r="X144" s="123"/>
      <c r="Y144" s="123"/>
      <c r="Z144" s="123"/>
      <c r="AA144" s="123"/>
      <c r="AB144" s="123"/>
      <c r="AC144" s="123"/>
      <c r="AD144" s="123"/>
      <c r="AE144" s="123"/>
      <c r="AF144" s="124">
        <f>SUM(S144*E144)</f>
        <v>0</v>
      </c>
      <c r="AG144" s="125">
        <f t="shared" ref="AG144:AG155" si="392">T144*E144</f>
        <v>0</v>
      </c>
      <c r="AH144" s="125">
        <f t="shared" ref="AH144:AH155" si="393">U144*F144</f>
        <v>0</v>
      </c>
      <c r="AI144" s="125">
        <f t="shared" ref="AI144:AI155" si="394">V144*G144</f>
        <v>0</v>
      </c>
      <c r="AJ144" s="125">
        <f t="shared" ref="AJ144:AR155" si="395">W144*H144</f>
        <v>0</v>
      </c>
      <c r="AK144" s="125">
        <f t="shared" si="395"/>
        <v>0</v>
      </c>
      <c r="AL144" s="125">
        <f t="shared" si="395"/>
        <v>0</v>
      </c>
      <c r="AM144" s="125">
        <f t="shared" si="395"/>
        <v>0</v>
      </c>
      <c r="AN144" s="125">
        <f t="shared" si="395"/>
        <v>0</v>
      </c>
      <c r="AO144" s="125">
        <f t="shared" si="395"/>
        <v>0</v>
      </c>
      <c r="AP144" s="125">
        <f t="shared" si="395"/>
        <v>0</v>
      </c>
      <c r="AQ144" s="125">
        <f t="shared" si="395"/>
        <v>0</v>
      </c>
      <c r="AR144" s="125">
        <f t="shared" si="395"/>
        <v>0</v>
      </c>
      <c r="AS144" s="126">
        <f t="shared" ref="AS144:AS149" si="396">SUM(AG144:AR144)</f>
        <v>0</v>
      </c>
      <c r="AT144" s="125">
        <f t="shared" ref="AT144:AT150" si="397">AG144*R144</f>
        <v>0</v>
      </c>
      <c r="AU144" s="125">
        <f t="shared" ref="AU144:AU150" si="398">AH144*S144</f>
        <v>0</v>
      </c>
      <c r="AV144" s="125">
        <f t="shared" ref="AV144:AV150" si="399">AI144*T144</f>
        <v>0</v>
      </c>
      <c r="AW144" s="125">
        <f t="shared" ref="AW144" si="400">AJ144*U144</f>
        <v>0</v>
      </c>
      <c r="AX144" s="125">
        <f t="shared" ref="AX144" si="401">AK144*V144</f>
        <v>0</v>
      </c>
      <c r="AY144" s="125">
        <f t="shared" ref="AY144" si="402">AL144*W144</f>
        <v>0</v>
      </c>
      <c r="AZ144" s="125">
        <f t="shared" ref="AZ144" si="403">AM144*X144</f>
        <v>0</v>
      </c>
      <c r="BA144" s="125">
        <f t="shared" ref="BA144" si="404">AN144*Y144</f>
        <v>0</v>
      </c>
      <c r="BB144" s="125">
        <f t="shared" ref="BB144" si="405">AO144*Z144</f>
        <v>0</v>
      </c>
      <c r="BC144" s="125">
        <f t="shared" ref="BC144" si="406">AP144*AA144</f>
        <v>0</v>
      </c>
      <c r="BD144" s="125">
        <f t="shared" ref="BD144" si="407">AQ144*AB144</f>
        <v>0</v>
      </c>
      <c r="BE144" s="125">
        <f t="shared" ref="BE144" si="408">AR144*AC144</f>
        <v>0</v>
      </c>
      <c r="BF144" s="127">
        <f>AS144*4%</f>
        <v>0</v>
      </c>
      <c r="BG144" s="128">
        <f t="shared" ref="BG144:BG156" si="409">AF144-AS144-BF144</f>
        <v>0</v>
      </c>
      <c r="BH144" s="129">
        <f t="shared" ref="BH144:BH155" si="410">S144*D144</f>
        <v>0</v>
      </c>
      <c r="BI144" s="130">
        <f t="shared" ref="BI144:BI155" si="411">BH144-AS144-BF144</f>
        <v>0</v>
      </c>
      <c r="BJ144" s="116"/>
      <c r="BK144" s="257"/>
      <c r="BL144" s="117"/>
      <c r="BM144" s="117"/>
      <c r="BN144" s="117"/>
      <c r="BO144" s="117"/>
      <c r="BP144" s="117"/>
      <c r="BQ144" s="117"/>
      <c r="BR144" s="117"/>
      <c r="BS144" s="117"/>
      <c r="BT144" s="117"/>
      <c r="BU144" s="117"/>
      <c r="BV144" s="117"/>
      <c r="BW144" s="117"/>
      <c r="BX144" s="117"/>
      <c r="BY144" s="117"/>
      <c r="BZ144" s="117"/>
      <c r="CA144" s="117"/>
      <c r="CB144" s="117"/>
    </row>
    <row r="145" spans="1:98" s="118" customFormat="1" ht="24" customHeight="1" x14ac:dyDescent="0.2">
      <c r="A145" s="111"/>
      <c r="B145" s="309" t="s">
        <v>154</v>
      </c>
      <c r="C145" s="112" t="s">
        <v>236</v>
      </c>
      <c r="D145" s="419">
        <v>40</v>
      </c>
      <c r="E145" s="113">
        <v>40</v>
      </c>
      <c r="F145" s="114"/>
      <c r="G145" s="114"/>
      <c r="H145" s="114"/>
      <c r="I145" s="114"/>
      <c r="J145" s="114"/>
      <c r="K145" s="114"/>
      <c r="L145" s="114"/>
      <c r="M145" s="114"/>
      <c r="N145" s="114"/>
      <c r="O145" s="114"/>
      <c r="P145" s="114"/>
      <c r="Q145" s="115">
        <f t="shared" si="391"/>
        <v>40</v>
      </c>
      <c r="R145" s="280" t="s">
        <v>71</v>
      </c>
      <c r="S145" s="233">
        <v>8800</v>
      </c>
      <c r="T145" s="281">
        <v>8000</v>
      </c>
      <c r="U145" s="123"/>
      <c r="V145" s="123"/>
      <c r="W145" s="123"/>
      <c r="X145" s="123"/>
      <c r="Y145" s="123"/>
      <c r="Z145" s="123"/>
      <c r="AA145" s="123"/>
      <c r="AB145" s="123"/>
      <c r="AC145" s="123"/>
      <c r="AD145" s="123"/>
      <c r="AE145" s="123"/>
      <c r="AF145" s="94">
        <f t="shared" ref="AF145:AF149" si="412">SUM(Q145*S145)</f>
        <v>352000</v>
      </c>
      <c r="AG145" s="95">
        <f t="shared" si="392"/>
        <v>320000</v>
      </c>
      <c r="AH145" s="95">
        <f t="shared" si="393"/>
        <v>0</v>
      </c>
      <c r="AI145" s="95">
        <f t="shared" si="394"/>
        <v>0</v>
      </c>
      <c r="AJ145" s="95">
        <f t="shared" si="395"/>
        <v>0</v>
      </c>
      <c r="AK145" s="95">
        <f t="shared" si="395"/>
        <v>0</v>
      </c>
      <c r="AL145" s="95">
        <f t="shared" si="395"/>
        <v>0</v>
      </c>
      <c r="AM145" s="95">
        <f t="shared" si="395"/>
        <v>0</v>
      </c>
      <c r="AN145" s="95">
        <f t="shared" si="395"/>
        <v>0</v>
      </c>
      <c r="AO145" s="95">
        <f t="shared" si="395"/>
        <v>0</v>
      </c>
      <c r="AP145" s="95">
        <f t="shared" si="395"/>
        <v>0</v>
      </c>
      <c r="AQ145" s="95">
        <f t="shared" si="395"/>
        <v>0</v>
      </c>
      <c r="AR145" s="95">
        <f t="shared" si="395"/>
        <v>0</v>
      </c>
      <c r="AS145" s="96">
        <f t="shared" si="396"/>
        <v>320000</v>
      </c>
      <c r="AT145" s="95">
        <f>SUM(AG145*4%)</f>
        <v>12800</v>
      </c>
      <c r="AU145" s="95">
        <f t="shared" ref="AU145:AU149" si="413">SUM(AH145*14%)</f>
        <v>0</v>
      </c>
      <c r="AV145" s="95">
        <f t="shared" ref="AV145:AV149" si="414">SUM(AI145*14%)</f>
        <v>0</v>
      </c>
      <c r="AW145" s="95">
        <f t="shared" ref="AW145:AW149" si="415">SUM(AJ145*14%)</f>
        <v>0</v>
      </c>
      <c r="AX145" s="95">
        <f t="shared" ref="AX145:AX149" si="416">SUM(AK145*14%)</f>
        <v>0</v>
      </c>
      <c r="AY145" s="95">
        <f t="shared" ref="AY145:AY149" si="417">SUM(AL145*14%)</f>
        <v>0</v>
      </c>
      <c r="AZ145" s="95">
        <f t="shared" ref="AZ145:AZ149" si="418">SUM(AM145*14%)</f>
        <v>0</v>
      </c>
      <c r="BA145" s="95">
        <f t="shared" ref="BA145:BA149" si="419">SUM(AN145*14%)</f>
        <v>0</v>
      </c>
      <c r="BB145" s="95">
        <f t="shared" ref="BB145:BB149" si="420">SUM(AO145*14%)</f>
        <v>0</v>
      </c>
      <c r="BC145" s="95">
        <f t="shared" ref="BC145:BC149" si="421">SUM(AP145*14%)</f>
        <v>0</v>
      </c>
      <c r="BD145" s="95">
        <f t="shared" ref="BD145:BD149" si="422">SUM(AQ145*14%)</f>
        <v>0</v>
      </c>
      <c r="BE145" s="95">
        <f t="shared" ref="BE145:BE149" si="423">SUM(AR145*14%)</f>
        <v>0</v>
      </c>
      <c r="BF145" s="97">
        <f>SUM(AT145:BE145)</f>
        <v>12800</v>
      </c>
      <c r="BG145" s="128">
        <f t="shared" si="409"/>
        <v>19200</v>
      </c>
      <c r="BH145" s="129">
        <f t="shared" si="410"/>
        <v>352000</v>
      </c>
      <c r="BI145" s="130">
        <f t="shared" si="411"/>
        <v>19200</v>
      </c>
      <c r="BJ145" s="248">
        <f>SUM(Q145/D145)</f>
        <v>1</v>
      </c>
      <c r="BK145" s="257">
        <v>1</v>
      </c>
      <c r="BL145" s="117"/>
      <c r="BM145" s="117"/>
      <c r="BN145" s="117"/>
      <c r="BO145" s="117"/>
      <c r="BP145" s="117"/>
      <c r="BQ145" s="117"/>
      <c r="BR145" s="117"/>
      <c r="BS145" s="117"/>
      <c r="BT145" s="117"/>
      <c r="BU145" s="117"/>
      <c r="BV145" s="117"/>
      <c r="BW145" s="117"/>
      <c r="BX145" s="117"/>
      <c r="BY145" s="117"/>
      <c r="BZ145" s="117"/>
      <c r="CA145" s="117"/>
      <c r="CB145" s="117"/>
    </row>
    <row r="146" spans="1:98" s="118" customFormat="1" ht="24" customHeight="1" x14ac:dyDescent="0.2">
      <c r="A146" s="111"/>
      <c r="B146" s="309" t="s">
        <v>155</v>
      </c>
      <c r="C146" s="112" t="s">
        <v>236</v>
      </c>
      <c r="D146" s="419">
        <v>40</v>
      </c>
      <c r="E146" s="113">
        <v>40</v>
      </c>
      <c r="F146" s="114"/>
      <c r="G146" s="114"/>
      <c r="H146" s="114"/>
      <c r="I146" s="114"/>
      <c r="J146" s="114"/>
      <c r="K146" s="114"/>
      <c r="L146" s="114"/>
      <c r="M146" s="114"/>
      <c r="N146" s="114"/>
      <c r="O146" s="114"/>
      <c r="P146" s="114"/>
      <c r="Q146" s="115">
        <f t="shared" si="391"/>
        <v>40</v>
      </c>
      <c r="R146" s="280" t="s">
        <v>71</v>
      </c>
      <c r="S146" s="233">
        <v>24200</v>
      </c>
      <c r="T146" s="281">
        <v>22000</v>
      </c>
      <c r="U146" s="123"/>
      <c r="V146" s="123"/>
      <c r="W146" s="123"/>
      <c r="X146" s="123"/>
      <c r="Y146" s="123"/>
      <c r="Z146" s="123"/>
      <c r="AA146" s="123"/>
      <c r="AB146" s="123"/>
      <c r="AC146" s="123"/>
      <c r="AD146" s="123"/>
      <c r="AE146" s="123"/>
      <c r="AF146" s="94">
        <f t="shared" si="412"/>
        <v>968000</v>
      </c>
      <c r="AG146" s="95">
        <f t="shared" si="392"/>
        <v>880000</v>
      </c>
      <c r="AH146" s="95">
        <f t="shared" si="393"/>
        <v>0</v>
      </c>
      <c r="AI146" s="95">
        <f t="shared" si="394"/>
        <v>0</v>
      </c>
      <c r="AJ146" s="95">
        <f t="shared" si="395"/>
        <v>0</v>
      </c>
      <c r="AK146" s="95">
        <f t="shared" si="395"/>
        <v>0</v>
      </c>
      <c r="AL146" s="95">
        <f t="shared" si="395"/>
        <v>0</v>
      </c>
      <c r="AM146" s="95">
        <f t="shared" si="395"/>
        <v>0</v>
      </c>
      <c r="AN146" s="95">
        <f t="shared" si="395"/>
        <v>0</v>
      </c>
      <c r="AO146" s="95">
        <f t="shared" si="395"/>
        <v>0</v>
      </c>
      <c r="AP146" s="95">
        <f t="shared" si="395"/>
        <v>0</v>
      </c>
      <c r="AQ146" s="95">
        <f t="shared" si="395"/>
        <v>0</v>
      </c>
      <c r="AR146" s="95">
        <f t="shared" si="395"/>
        <v>0</v>
      </c>
      <c r="AS146" s="96">
        <f t="shared" si="396"/>
        <v>880000</v>
      </c>
      <c r="AT146" s="95">
        <v>46650</v>
      </c>
      <c r="AU146" s="95">
        <f t="shared" si="413"/>
        <v>0</v>
      </c>
      <c r="AV146" s="95">
        <f t="shared" si="414"/>
        <v>0</v>
      </c>
      <c r="AW146" s="95">
        <f t="shared" si="415"/>
        <v>0</v>
      </c>
      <c r="AX146" s="95">
        <f t="shared" si="416"/>
        <v>0</v>
      </c>
      <c r="AY146" s="95">
        <f t="shared" si="417"/>
        <v>0</v>
      </c>
      <c r="AZ146" s="95">
        <f t="shared" si="418"/>
        <v>0</v>
      </c>
      <c r="BA146" s="95">
        <f t="shared" si="419"/>
        <v>0</v>
      </c>
      <c r="BB146" s="95">
        <f t="shared" si="420"/>
        <v>0</v>
      </c>
      <c r="BC146" s="95">
        <f t="shared" si="421"/>
        <v>0</v>
      </c>
      <c r="BD146" s="95">
        <f t="shared" si="422"/>
        <v>0</v>
      </c>
      <c r="BE146" s="95">
        <f t="shared" si="423"/>
        <v>0</v>
      </c>
      <c r="BF146" s="97">
        <f>SUM(AT146:BE146)</f>
        <v>46650</v>
      </c>
      <c r="BG146" s="128">
        <f t="shared" si="409"/>
        <v>41350</v>
      </c>
      <c r="BH146" s="129">
        <f t="shared" si="410"/>
        <v>968000</v>
      </c>
      <c r="BI146" s="130">
        <f t="shared" si="411"/>
        <v>41350</v>
      </c>
      <c r="BJ146" s="248">
        <f>SUM(Q146/D146)</f>
        <v>1</v>
      </c>
      <c r="BK146" s="257">
        <v>2</v>
      </c>
      <c r="BL146" s="117"/>
      <c r="BM146" s="117"/>
      <c r="BN146" s="117"/>
      <c r="BO146" s="117"/>
      <c r="BP146" s="117"/>
      <c r="BQ146" s="117"/>
      <c r="BR146" s="117"/>
      <c r="BS146" s="117"/>
      <c r="BT146" s="117"/>
      <c r="BU146" s="117"/>
      <c r="BV146" s="117"/>
      <c r="BW146" s="117"/>
      <c r="BX146" s="117"/>
      <c r="BY146" s="117"/>
      <c r="BZ146" s="117"/>
      <c r="CA146" s="117"/>
      <c r="CB146" s="117"/>
    </row>
    <row r="147" spans="1:98" s="118" customFormat="1" ht="24" customHeight="1" x14ac:dyDescent="0.2">
      <c r="A147" s="111"/>
      <c r="B147" s="296" t="s">
        <v>72</v>
      </c>
      <c r="C147" s="112" t="s">
        <v>236</v>
      </c>
      <c r="D147" s="419">
        <v>2</v>
      </c>
      <c r="E147" s="113">
        <v>2</v>
      </c>
      <c r="F147" s="114"/>
      <c r="G147" s="114"/>
      <c r="H147" s="114"/>
      <c r="I147" s="114"/>
      <c r="J147" s="114"/>
      <c r="K147" s="114"/>
      <c r="L147" s="114"/>
      <c r="M147" s="114"/>
      <c r="N147" s="114"/>
      <c r="O147" s="114"/>
      <c r="P147" s="114"/>
      <c r="Q147" s="115">
        <f t="shared" si="391"/>
        <v>2</v>
      </c>
      <c r="R147" s="294" t="s">
        <v>55</v>
      </c>
      <c r="S147" s="297">
        <v>35000</v>
      </c>
      <c r="T147" s="281">
        <v>30000</v>
      </c>
      <c r="U147" s="123"/>
      <c r="V147" s="123"/>
      <c r="W147" s="123"/>
      <c r="X147" s="123"/>
      <c r="Y147" s="123"/>
      <c r="Z147" s="123"/>
      <c r="AA147" s="123"/>
      <c r="AB147" s="123"/>
      <c r="AC147" s="123"/>
      <c r="AD147" s="123"/>
      <c r="AE147" s="123"/>
      <c r="AF147" s="94">
        <f t="shared" si="412"/>
        <v>70000</v>
      </c>
      <c r="AG147" s="95">
        <f t="shared" si="392"/>
        <v>60000</v>
      </c>
      <c r="AH147" s="95">
        <f t="shared" si="393"/>
        <v>0</v>
      </c>
      <c r="AI147" s="95">
        <f t="shared" si="394"/>
        <v>0</v>
      </c>
      <c r="AJ147" s="95">
        <f t="shared" si="395"/>
        <v>0</v>
      </c>
      <c r="AK147" s="95">
        <f t="shared" si="395"/>
        <v>0</v>
      </c>
      <c r="AL147" s="95">
        <f t="shared" si="395"/>
        <v>0</v>
      </c>
      <c r="AM147" s="95">
        <f t="shared" si="395"/>
        <v>0</v>
      </c>
      <c r="AN147" s="95">
        <f t="shared" si="395"/>
        <v>0</v>
      </c>
      <c r="AO147" s="95">
        <f t="shared" si="395"/>
        <v>0</v>
      </c>
      <c r="AP147" s="95">
        <f t="shared" si="395"/>
        <v>0</v>
      </c>
      <c r="AQ147" s="95">
        <f t="shared" si="395"/>
        <v>0</v>
      </c>
      <c r="AR147" s="95">
        <f t="shared" si="395"/>
        <v>0</v>
      </c>
      <c r="AS147" s="96">
        <f t="shared" si="396"/>
        <v>60000</v>
      </c>
      <c r="AT147" s="95">
        <f>SUM(AG147*4%)</f>
        <v>2400</v>
      </c>
      <c r="AU147" s="95">
        <f t="shared" si="413"/>
        <v>0</v>
      </c>
      <c r="AV147" s="95">
        <f t="shared" si="414"/>
        <v>0</v>
      </c>
      <c r="AW147" s="95">
        <f t="shared" si="415"/>
        <v>0</v>
      </c>
      <c r="AX147" s="95">
        <f t="shared" si="416"/>
        <v>0</v>
      </c>
      <c r="AY147" s="95">
        <f t="shared" si="417"/>
        <v>0</v>
      </c>
      <c r="AZ147" s="95">
        <f t="shared" si="418"/>
        <v>0</v>
      </c>
      <c r="BA147" s="95">
        <f t="shared" si="419"/>
        <v>0</v>
      </c>
      <c r="BB147" s="95">
        <f t="shared" si="420"/>
        <v>0</v>
      </c>
      <c r="BC147" s="95">
        <f t="shared" si="421"/>
        <v>0</v>
      </c>
      <c r="BD147" s="95">
        <f t="shared" si="422"/>
        <v>0</v>
      </c>
      <c r="BE147" s="95">
        <f t="shared" si="423"/>
        <v>0</v>
      </c>
      <c r="BF147" s="97">
        <f>SUM(AT147:BE147)</f>
        <v>2400</v>
      </c>
      <c r="BG147" s="128">
        <f t="shared" si="409"/>
        <v>7600</v>
      </c>
      <c r="BH147" s="129">
        <f t="shared" si="410"/>
        <v>70000</v>
      </c>
      <c r="BI147" s="130">
        <f t="shared" si="411"/>
        <v>7600</v>
      </c>
      <c r="BJ147" s="248">
        <f>SUM(Q147/D147)</f>
        <v>1</v>
      </c>
      <c r="BK147" s="257">
        <v>3</v>
      </c>
      <c r="BL147" s="117"/>
      <c r="BM147" s="117"/>
      <c r="BN147" s="117"/>
      <c r="BO147" s="117"/>
      <c r="BP147" s="117"/>
      <c r="BQ147" s="117"/>
      <c r="BR147" s="117"/>
      <c r="BS147" s="117"/>
      <c r="BT147" s="117"/>
      <c r="BU147" s="117"/>
      <c r="BV147" s="117"/>
      <c r="BW147" s="117"/>
      <c r="BX147" s="117"/>
      <c r="BY147" s="117"/>
      <c r="BZ147" s="117"/>
      <c r="CA147" s="117"/>
      <c r="CB147" s="117"/>
    </row>
    <row r="148" spans="1:98" s="118" customFormat="1" ht="24" customHeight="1" x14ac:dyDescent="0.2">
      <c r="A148" s="111"/>
      <c r="B148" s="312" t="s">
        <v>265</v>
      </c>
      <c r="C148" s="112" t="s">
        <v>236</v>
      </c>
      <c r="D148" s="419">
        <v>1</v>
      </c>
      <c r="E148" s="113">
        <v>1</v>
      </c>
      <c r="F148" s="114"/>
      <c r="G148" s="114"/>
      <c r="H148" s="114"/>
      <c r="I148" s="114"/>
      <c r="J148" s="114"/>
      <c r="K148" s="114"/>
      <c r="L148" s="114"/>
      <c r="M148" s="114"/>
      <c r="N148" s="114"/>
      <c r="O148" s="114"/>
      <c r="P148" s="114"/>
      <c r="Q148" s="115">
        <f t="shared" si="391"/>
        <v>1</v>
      </c>
      <c r="R148" s="280" t="s">
        <v>75</v>
      </c>
      <c r="S148" s="233">
        <v>250000</v>
      </c>
      <c r="T148" s="281">
        <v>237500</v>
      </c>
      <c r="U148" s="123"/>
      <c r="V148" s="123"/>
      <c r="W148" s="123"/>
      <c r="X148" s="123"/>
      <c r="Y148" s="123"/>
      <c r="Z148" s="123"/>
      <c r="AA148" s="123"/>
      <c r="AB148" s="123"/>
      <c r="AC148" s="123"/>
      <c r="AD148" s="123"/>
      <c r="AE148" s="123"/>
      <c r="AF148" s="94">
        <f t="shared" si="412"/>
        <v>250000</v>
      </c>
      <c r="AG148" s="95">
        <f t="shared" si="392"/>
        <v>237500</v>
      </c>
      <c r="AH148" s="95">
        <f t="shared" si="393"/>
        <v>0</v>
      </c>
      <c r="AI148" s="95">
        <f t="shared" si="394"/>
        <v>0</v>
      </c>
      <c r="AJ148" s="95">
        <f t="shared" si="395"/>
        <v>0</v>
      </c>
      <c r="AK148" s="95">
        <f t="shared" si="395"/>
        <v>0</v>
      </c>
      <c r="AL148" s="95">
        <f t="shared" si="395"/>
        <v>0</v>
      </c>
      <c r="AM148" s="95">
        <f t="shared" si="395"/>
        <v>0</v>
      </c>
      <c r="AN148" s="95">
        <f t="shared" si="395"/>
        <v>0</v>
      </c>
      <c r="AO148" s="95">
        <f t="shared" si="395"/>
        <v>0</v>
      </c>
      <c r="AP148" s="95">
        <f t="shared" si="395"/>
        <v>0</v>
      </c>
      <c r="AQ148" s="95">
        <f t="shared" si="395"/>
        <v>0</v>
      </c>
      <c r="AR148" s="95">
        <f t="shared" si="395"/>
        <v>0</v>
      </c>
      <c r="AS148" s="96">
        <f t="shared" si="396"/>
        <v>237500</v>
      </c>
      <c r="AT148" s="95">
        <v>12500</v>
      </c>
      <c r="AU148" s="95">
        <f t="shared" si="413"/>
        <v>0</v>
      </c>
      <c r="AV148" s="95">
        <f t="shared" si="414"/>
        <v>0</v>
      </c>
      <c r="AW148" s="95">
        <f t="shared" si="415"/>
        <v>0</v>
      </c>
      <c r="AX148" s="95">
        <f t="shared" si="416"/>
        <v>0</v>
      </c>
      <c r="AY148" s="95">
        <f t="shared" si="417"/>
        <v>0</v>
      </c>
      <c r="AZ148" s="95">
        <f t="shared" si="418"/>
        <v>0</v>
      </c>
      <c r="BA148" s="95">
        <f t="shared" si="419"/>
        <v>0</v>
      </c>
      <c r="BB148" s="95">
        <f t="shared" si="420"/>
        <v>0</v>
      </c>
      <c r="BC148" s="95">
        <f t="shared" si="421"/>
        <v>0</v>
      </c>
      <c r="BD148" s="95">
        <f t="shared" si="422"/>
        <v>0</v>
      </c>
      <c r="BE148" s="95">
        <f t="shared" si="423"/>
        <v>0</v>
      </c>
      <c r="BF148" s="97">
        <f>SUM(AT148:BE148)</f>
        <v>12500</v>
      </c>
      <c r="BG148" s="128">
        <f t="shared" si="409"/>
        <v>0</v>
      </c>
      <c r="BH148" s="129">
        <f t="shared" si="410"/>
        <v>250000</v>
      </c>
      <c r="BI148" s="130">
        <f t="shared" si="411"/>
        <v>0</v>
      </c>
      <c r="BJ148" s="248">
        <f>SUM(Q148/D148)</f>
        <v>1</v>
      </c>
      <c r="BK148" s="257">
        <v>4</v>
      </c>
      <c r="BL148" s="121"/>
      <c r="BM148" s="120"/>
      <c r="BN148" s="120"/>
      <c r="BO148" s="117"/>
      <c r="BP148" s="117"/>
      <c r="BQ148" s="117"/>
      <c r="BR148" s="117"/>
      <c r="BS148" s="117"/>
      <c r="BT148" s="117"/>
      <c r="BU148" s="117"/>
      <c r="BV148" s="117"/>
      <c r="BW148" s="117"/>
      <c r="BX148" s="117"/>
      <c r="BY148" s="117"/>
      <c r="BZ148" s="117"/>
      <c r="CA148" s="117"/>
      <c r="CB148" s="117"/>
    </row>
    <row r="149" spans="1:98" s="118" customFormat="1" ht="24" customHeight="1" x14ac:dyDescent="0.2">
      <c r="A149" s="111"/>
      <c r="B149" s="312" t="s">
        <v>278</v>
      </c>
      <c r="C149" s="112" t="s">
        <v>236</v>
      </c>
      <c r="D149" s="419">
        <v>1</v>
      </c>
      <c r="E149" s="299"/>
      <c r="F149" s="114"/>
      <c r="G149" s="114"/>
      <c r="H149" s="114"/>
      <c r="I149" s="114"/>
      <c r="J149" s="114"/>
      <c r="K149" s="114"/>
      <c r="L149" s="114"/>
      <c r="M149" s="114"/>
      <c r="N149" s="114"/>
      <c r="O149" s="114"/>
      <c r="P149" s="114"/>
      <c r="Q149" s="115">
        <f t="shared" si="391"/>
        <v>0</v>
      </c>
      <c r="R149" s="300" t="s">
        <v>75</v>
      </c>
      <c r="S149" s="233">
        <v>400000</v>
      </c>
      <c r="T149" s="281"/>
      <c r="U149" s="123"/>
      <c r="V149" s="123"/>
      <c r="W149" s="123"/>
      <c r="X149" s="123"/>
      <c r="Y149" s="123"/>
      <c r="Z149" s="123"/>
      <c r="AA149" s="123"/>
      <c r="AB149" s="123"/>
      <c r="AC149" s="123"/>
      <c r="AD149" s="123"/>
      <c r="AE149" s="123"/>
      <c r="AF149" s="94">
        <f t="shared" si="412"/>
        <v>0</v>
      </c>
      <c r="AG149" s="95">
        <f t="shared" si="392"/>
        <v>0</v>
      </c>
      <c r="AH149" s="95">
        <f t="shared" si="393"/>
        <v>0</v>
      </c>
      <c r="AI149" s="95">
        <f t="shared" si="394"/>
        <v>0</v>
      </c>
      <c r="AJ149" s="95">
        <f t="shared" si="395"/>
        <v>0</v>
      </c>
      <c r="AK149" s="95">
        <f t="shared" si="395"/>
        <v>0</v>
      </c>
      <c r="AL149" s="95">
        <f t="shared" si="395"/>
        <v>0</v>
      </c>
      <c r="AM149" s="95">
        <f t="shared" si="395"/>
        <v>0</v>
      </c>
      <c r="AN149" s="95">
        <f t="shared" si="395"/>
        <v>0</v>
      </c>
      <c r="AO149" s="95">
        <f t="shared" si="395"/>
        <v>0</v>
      </c>
      <c r="AP149" s="95">
        <f t="shared" si="395"/>
        <v>0</v>
      </c>
      <c r="AQ149" s="95">
        <f t="shared" si="395"/>
        <v>0</v>
      </c>
      <c r="AR149" s="95">
        <f t="shared" si="395"/>
        <v>0</v>
      </c>
      <c r="AS149" s="96">
        <f t="shared" si="396"/>
        <v>0</v>
      </c>
      <c r="AT149" s="95">
        <f t="shared" ref="AT149" si="424">SUM(AG149*14%)</f>
        <v>0</v>
      </c>
      <c r="AU149" s="95">
        <f t="shared" si="413"/>
        <v>0</v>
      </c>
      <c r="AV149" s="95">
        <f t="shared" si="414"/>
        <v>0</v>
      </c>
      <c r="AW149" s="95">
        <f t="shared" si="415"/>
        <v>0</v>
      </c>
      <c r="AX149" s="95">
        <f t="shared" si="416"/>
        <v>0</v>
      </c>
      <c r="AY149" s="95">
        <f t="shared" si="417"/>
        <v>0</v>
      </c>
      <c r="AZ149" s="95">
        <f t="shared" si="418"/>
        <v>0</v>
      </c>
      <c r="BA149" s="95">
        <f t="shared" si="419"/>
        <v>0</v>
      </c>
      <c r="BB149" s="95">
        <f t="shared" si="420"/>
        <v>0</v>
      </c>
      <c r="BC149" s="95">
        <f t="shared" si="421"/>
        <v>0</v>
      </c>
      <c r="BD149" s="95">
        <f t="shared" si="422"/>
        <v>0</v>
      </c>
      <c r="BE149" s="95">
        <f t="shared" si="423"/>
        <v>0</v>
      </c>
      <c r="BF149" s="97">
        <f>SUM(AT149:BE149)</f>
        <v>0</v>
      </c>
      <c r="BG149" s="128">
        <f t="shared" si="409"/>
        <v>0</v>
      </c>
      <c r="BH149" s="129">
        <f t="shared" si="410"/>
        <v>400000</v>
      </c>
      <c r="BI149" s="130">
        <f t="shared" si="411"/>
        <v>400000</v>
      </c>
      <c r="BJ149" s="248">
        <f>SUM(Q149/D149)</f>
        <v>0</v>
      </c>
      <c r="BK149" s="257">
        <v>5</v>
      </c>
      <c r="BL149" s="121"/>
      <c r="BM149" s="120"/>
      <c r="BN149" s="120"/>
      <c r="BO149" s="117"/>
      <c r="BP149" s="117"/>
      <c r="BQ149" s="117"/>
      <c r="BR149" s="117"/>
      <c r="BS149" s="117"/>
      <c r="BT149" s="117"/>
      <c r="BU149" s="117"/>
      <c r="BV149" s="117"/>
      <c r="BW149" s="117"/>
      <c r="BX149" s="117"/>
      <c r="BY149" s="117"/>
      <c r="BZ149" s="117"/>
      <c r="CA149" s="117"/>
      <c r="CB149" s="117"/>
    </row>
    <row r="150" spans="1:98" s="118" customFormat="1" ht="24" customHeight="1" x14ac:dyDescent="0.2">
      <c r="A150" s="111"/>
      <c r="B150" s="317" t="s">
        <v>279</v>
      </c>
      <c r="C150" s="112"/>
      <c r="D150" s="420"/>
      <c r="E150" s="299"/>
      <c r="F150" s="114"/>
      <c r="G150" s="114"/>
      <c r="H150" s="114"/>
      <c r="I150" s="114"/>
      <c r="J150" s="114"/>
      <c r="K150" s="114"/>
      <c r="L150" s="114"/>
      <c r="M150" s="114"/>
      <c r="N150" s="114"/>
      <c r="O150" s="114"/>
      <c r="P150" s="114"/>
      <c r="Q150" s="115"/>
      <c r="R150" s="300"/>
      <c r="S150" s="301"/>
      <c r="T150" s="281"/>
      <c r="U150" s="123"/>
      <c r="V150" s="123"/>
      <c r="W150" s="123"/>
      <c r="X150" s="123"/>
      <c r="Y150" s="123"/>
      <c r="Z150" s="123"/>
      <c r="AA150" s="123"/>
      <c r="AB150" s="123"/>
      <c r="AC150" s="123"/>
      <c r="AD150" s="123"/>
      <c r="AE150" s="123"/>
      <c r="AF150" s="124">
        <f>SUM(S150*E150)</f>
        <v>0</v>
      </c>
      <c r="AG150" s="125">
        <f t="shared" si="392"/>
        <v>0</v>
      </c>
      <c r="AH150" s="125">
        <f t="shared" si="393"/>
        <v>0</v>
      </c>
      <c r="AI150" s="125">
        <f t="shared" si="394"/>
        <v>0</v>
      </c>
      <c r="AJ150" s="125">
        <f t="shared" si="395"/>
        <v>0</v>
      </c>
      <c r="AK150" s="125">
        <f t="shared" si="395"/>
        <v>0</v>
      </c>
      <c r="AL150" s="125">
        <f t="shared" si="395"/>
        <v>0</v>
      </c>
      <c r="AM150" s="125">
        <f t="shared" si="395"/>
        <v>0</v>
      </c>
      <c r="AN150" s="125">
        <f t="shared" si="395"/>
        <v>0</v>
      </c>
      <c r="AO150" s="125">
        <f t="shared" si="395"/>
        <v>0</v>
      </c>
      <c r="AP150" s="125">
        <f t="shared" si="395"/>
        <v>0</v>
      </c>
      <c r="AQ150" s="125">
        <f t="shared" si="395"/>
        <v>0</v>
      </c>
      <c r="AR150" s="125">
        <f t="shared" si="395"/>
        <v>0</v>
      </c>
      <c r="AS150" s="126">
        <f t="shared" ref="AS150:AS155" si="425">SUM(AG150:AR150)</f>
        <v>0</v>
      </c>
      <c r="AT150" s="125">
        <f t="shared" si="397"/>
        <v>0</v>
      </c>
      <c r="AU150" s="125">
        <f t="shared" si="398"/>
        <v>0</v>
      </c>
      <c r="AV150" s="125">
        <f t="shared" si="399"/>
        <v>0</v>
      </c>
      <c r="AW150" s="125">
        <f t="shared" ref="AW150" si="426">AJ150*U150</f>
        <v>0</v>
      </c>
      <c r="AX150" s="125">
        <f t="shared" ref="AX150" si="427">AK150*V150</f>
        <v>0</v>
      </c>
      <c r="AY150" s="125">
        <f t="shared" ref="AY150" si="428">AL150*W150</f>
        <v>0</v>
      </c>
      <c r="AZ150" s="125">
        <f t="shared" ref="AZ150" si="429">AM150*X150</f>
        <v>0</v>
      </c>
      <c r="BA150" s="125">
        <f t="shared" ref="BA150" si="430">AN150*Y150</f>
        <v>0</v>
      </c>
      <c r="BB150" s="125">
        <f t="shared" ref="BB150" si="431">AO150*Z150</f>
        <v>0</v>
      </c>
      <c r="BC150" s="125">
        <f t="shared" ref="BC150" si="432">AP150*AA150</f>
        <v>0</v>
      </c>
      <c r="BD150" s="125">
        <f t="shared" ref="BD150" si="433">AQ150*AB150</f>
        <v>0</v>
      </c>
      <c r="BE150" s="125">
        <f t="shared" ref="BE150" si="434">AR150*AC150</f>
        <v>0</v>
      </c>
      <c r="BF150" s="127">
        <f>AS150*4%</f>
        <v>0</v>
      </c>
      <c r="BG150" s="128">
        <f t="shared" si="409"/>
        <v>0</v>
      </c>
      <c r="BH150" s="129">
        <f t="shared" si="410"/>
        <v>0</v>
      </c>
      <c r="BI150" s="130">
        <f t="shared" si="411"/>
        <v>0</v>
      </c>
      <c r="BJ150" s="248"/>
      <c r="BK150" s="257">
        <v>6</v>
      </c>
      <c r="BL150" s="121"/>
      <c r="BM150" s="120"/>
      <c r="BN150" s="120"/>
      <c r="BO150" s="117"/>
      <c r="BP150" s="117"/>
      <c r="BQ150" s="117"/>
      <c r="BR150" s="117"/>
      <c r="BS150" s="117"/>
      <c r="BT150" s="117"/>
      <c r="BU150" s="117"/>
      <c r="BV150" s="117"/>
      <c r="BW150" s="117"/>
      <c r="BX150" s="117"/>
      <c r="BY150" s="117"/>
      <c r="BZ150" s="117"/>
      <c r="CA150" s="117"/>
      <c r="CB150" s="117"/>
    </row>
    <row r="151" spans="1:98" s="118" customFormat="1" ht="24" customHeight="1" x14ac:dyDescent="0.2">
      <c r="A151" s="111"/>
      <c r="B151" s="309" t="s">
        <v>154</v>
      </c>
      <c r="C151" s="112" t="s">
        <v>236</v>
      </c>
      <c r="D151" s="419">
        <v>40</v>
      </c>
      <c r="E151" s="299"/>
      <c r="F151" s="114">
        <v>40</v>
      </c>
      <c r="G151" s="114"/>
      <c r="H151" s="114"/>
      <c r="I151" s="114"/>
      <c r="J151" s="114"/>
      <c r="K151" s="114"/>
      <c r="L151" s="114"/>
      <c r="M151" s="114"/>
      <c r="N151" s="114"/>
      <c r="O151" s="114"/>
      <c r="P151" s="114"/>
      <c r="Q151" s="115">
        <f>SUM(E151:P151)</f>
        <v>40</v>
      </c>
      <c r="R151" s="280" t="s">
        <v>71</v>
      </c>
      <c r="S151" s="233">
        <v>8800</v>
      </c>
      <c r="T151" s="93"/>
      <c r="U151" s="93">
        <v>8000</v>
      </c>
      <c r="V151" s="123"/>
      <c r="W151" s="123"/>
      <c r="X151" s="123"/>
      <c r="Y151" s="123"/>
      <c r="Z151" s="123"/>
      <c r="AA151" s="123"/>
      <c r="AB151" s="123"/>
      <c r="AC151" s="123"/>
      <c r="AD151" s="123"/>
      <c r="AE151" s="123"/>
      <c r="AF151" s="94">
        <f t="shared" ref="AF151:AF155" si="435">SUM(Q151*S151)</f>
        <v>352000</v>
      </c>
      <c r="AG151" s="95">
        <f t="shared" si="392"/>
        <v>0</v>
      </c>
      <c r="AH151" s="95">
        <f t="shared" si="393"/>
        <v>320000</v>
      </c>
      <c r="AI151" s="95">
        <f t="shared" si="394"/>
        <v>0</v>
      </c>
      <c r="AJ151" s="95">
        <f t="shared" si="395"/>
        <v>0</v>
      </c>
      <c r="AK151" s="95">
        <f t="shared" si="395"/>
        <v>0</v>
      </c>
      <c r="AL151" s="95">
        <f t="shared" si="395"/>
        <v>0</v>
      </c>
      <c r="AM151" s="95">
        <f t="shared" si="395"/>
        <v>0</v>
      </c>
      <c r="AN151" s="95">
        <f t="shared" si="395"/>
        <v>0</v>
      </c>
      <c r="AO151" s="95">
        <f t="shared" si="395"/>
        <v>0</v>
      </c>
      <c r="AP151" s="95">
        <f t="shared" si="395"/>
        <v>0</v>
      </c>
      <c r="AQ151" s="95">
        <f t="shared" si="395"/>
        <v>0</v>
      </c>
      <c r="AR151" s="95">
        <f t="shared" si="395"/>
        <v>0</v>
      </c>
      <c r="AS151" s="96">
        <f t="shared" si="425"/>
        <v>320000</v>
      </c>
      <c r="AT151" s="95">
        <f>SUM(AG151*3%)</f>
        <v>0</v>
      </c>
      <c r="AU151" s="95">
        <f>SUM(AH151*4%)</f>
        <v>12800</v>
      </c>
      <c r="AV151" s="95">
        <f t="shared" ref="AV151:AV155" si="436">SUM(AI151*14%)</f>
        <v>0</v>
      </c>
      <c r="AW151" s="95">
        <f t="shared" ref="AW151:AW155" si="437">SUM(AJ151*14%)</f>
        <v>0</v>
      </c>
      <c r="AX151" s="95">
        <f t="shared" ref="AX151:AX155" si="438">SUM(AK151*14%)</f>
        <v>0</v>
      </c>
      <c r="AY151" s="95">
        <f t="shared" ref="AY151:AY155" si="439">SUM(AL151*14%)</f>
        <v>0</v>
      </c>
      <c r="AZ151" s="95">
        <f t="shared" ref="AZ151:AZ155" si="440">SUM(AM151*14%)</f>
        <v>0</v>
      </c>
      <c r="BA151" s="95">
        <f t="shared" ref="BA151:BA155" si="441">SUM(AN151*14%)</f>
        <v>0</v>
      </c>
      <c r="BB151" s="95">
        <f t="shared" ref="BB151:BB155" si="442">SUM(AO151*14%)</f>
        <v>0</v>
      </c>
      <c r="BC151" s="95">
        <f t="shared" ref="BC151:BC155" si="443">SUM(AP151*14%)</f>
        <v>0</v>
      </c>
      <c r="BD151" s="95">
        <f t="shared" ref="BD151:BD155" si="444">SUM(AQ151*14%)</f>
        <v>0</v>
      </c>
      <c r="BE151" s="95">
        <f t="shared" ref="BE151:BE155" si="445">SUM(AR151*14%)</f>
        <v>0</v>
      </c>
      <c r="BF151" s="97">
        <f>SUM(AT151:BE151)</f>
        <v>12800</v>
      </c>
      <c r="BG151" s="128">
        <f t="shared" si="409"/>
        <v>19200</v>
      </c>
      <c r="BH151" s="129">
        <f t="shared" si="410"/>
        <v>352000</v>
      </c>
      <c r="BI151" s="130">
        <f t="shared" si="411"/>
        <v>19200</v>
      </c>
      <c r="BJ151" s="248">
        <f>SUM(Q151/D151)</f>
        <v>1</v>
      </c>
      <c r="BK151" s="257">
        <v>7</v>
      </c>
      <c r="BL151" s="121"/>
      <c r="BM151" s="120"/>
      <c r="BN151" s="120"/>
      <c r="BO151" s="117"/>
      <c r="BP151" s="117"/>
      <c r="BQ151" s="117"/>
      <c r="BR151" s="117"/>
      <c r="BS151" s="117"/>
      <c r="BT151" s="117"/>
      <c r="BU151" s="117"/>
      <c r="BV151" s="117"/>
      <c r="BW151" s="117"/>
      <c r="BX151" s="117"/>
      <c r="BY151" s="117"/>
      <c r="BZ151" s="117"/>
      <c r="CA151" s="117"/>
      <c r="CB151" s="117"/>
    </row>
    <row r="152" spans="1:98" s="118" customFormat="1" ht="24" customHeight="1" x14ac:dyDescent="0.2">
      <c r="A152" s="111"/>
      <c r="B152" s="309" t="s">
        <v>155</v>
      </c>
      <c r="C152" s="112" t="s">
        <v>236</v>
      </c>
      <c r="D152" s="419">
        <v>40</v>
      </c>
      <c r="E152" s="299"/>
      <c r="F152" s="114">
        <v>40</v>
      </c>
      <c r="G152" s="114"/>
      <c r="H152" s="114"/>
      <c r="I152" s="114"/>
      <c r="J152" s="114"/>
      <c r="K152" s="114"/>
      <c r="L152" s="114"/>
      <c r="M152" s="114"/>
      <c r="N152" s="114"/>
      <c r="O152" s="114"/>
      <c r="P152" s="114"/>
      <c r="Q152" s="115">
        <f>SUM(E152:P152)</f>
        <v>40</v>
      </c>
      <c r="R152" s="280" t="s">
        <v>71</v>
      </c>
      <c r="S152" s="233">
        <v>24200</v>
      </c>
      <c r="T152" s="131"/>
      <c r="U152" s="131">
        <v>22000</v>
      </c>
      <c r="V152" s="123"/>
      <c r="W152" s="123"/>
      <c r="X152" s="123"/>
      <c r="Y152" s="123"/>
      <c r="Z152" s="123"/>
      <c r="AA152" s="123"/>
      <c r="AB152" s="123"/>
      <c r="AC152" s="123"/>
      <c r="AD152" s="123"/>
      <c r="AE152" s="123"/>
      <c r="AF152" s="94">
        <f t="shared" si="435"/>
        <v>968000</v>
      </c>
      <c r="AG152" s="95">
        <f t="shared" si="392"/>
        <v>0</v>
      </c>
      <c r="AH152" s="95">
        <f t="shared" si="393"/>
        <v>880000</v>
      </c>
      <c r="AI152" s="95">
        <f t="shared" si="394"/>
        <v>0</v>
      </c>
      <c r="AJ152" s="95">
        <f t="shared" si="395"/>
        <v>0</v>
      </c>
      <c r="AK152" s="95">
        <f t="shared" si="395"/>
        <v>0</v>
      </c>
      <c r="AL152" s="95">
        <f t="shared" si="395"/>
        <v>0</v>
      </c>
      <c r="AM152" s="95">
        <f t="shared" si="395"/>
        <v>0</v>
      </c>
      <c r="AN152" s="95">
        <f t="shared" si="395"/>
        <v>0</v>
      </c>
      <c r="AO152" s="95">
        <f t="shared" si="395"/>
        <v>0</v>
      </c>
      <c r="AP152" s="95">
        <f t="shared" si="395"/>
        <v>0</v>
      </c>
      <c r="AQ152" s="95">
        <f t="shared" si="395"/>
        <v>0</v>
      </c>
      <c r="AR152" s="95">
        <f t="shared" si="395"/>
        <v>0</v>
      </c>
      <c r="AS152" s="96">
        <f t="shared" si="425"/>
        <v>880000</v>
      </c>
      <c r="AT152" s="95">
        <f t="shared" ref="AT152:AT153" si="446">SUM(AG152*3%)</f>
        <v>0</v>
      </c>
      <c r="AU152" s="95">
        <v>46650</v>
      </c>
      <c r="AV152" s="95">
        <f t="shared" si="436"/>
        <v>0</v>
      </c>
      <c r="AW152" s="95">
        <f t="shared" si="437"/>
        <v>0</v>
      </c>
      <c r="AX152" s="95">
        <f t="shared" si="438"/>
        <v>0</v>
      </c>
      <c r="AY152" s="95">
        <f t="shared" si="439"/>
        <v>0</v>
      </c>
      <c r="AZ152" s="95">
        <f t="shared" si="440"/>
        <v>0</v>
      </c>
      <c r="BA152" s="95">
        <f t="shared" si="441"/>
        <v>0</v>
      </c>
      <c r="BB152" s="95">
        <f t="shared" si="442"/>
        <v>0</v>
      </c>
      <c r="BC152" s="95">
        <f t="shared" si="443"/>
        <v>0</v>
      </c>
      <c r="BD152" s="95">
        <f t="shared" si="444"/>
        <v>0</v>
      </c>
      <c r="BE152" s="95">
        <f t="shared" si="445"/>
        <v>0</v>
      </c>
      <c r="BF152" s="97">
        <f>SUM(AT152:BE152)</f>
        <v>46650</v>
      </c>
      <c r="BG152" s="128">
        <f t="shared" si="409"/>
        <v>41350</v>
      </c>
      <c r="BH152" s="129">
        <f t="shared" si="410"/>
        <v>968000</v>
      </c>
      <c r="BI152" s="130">
        <f t="shared" si="411"/>
        <v>41350</v>
      </c>
      <c r="BJ152" s="248">
        <f>SUM(Q152/D152)</f>
        <v>1</v>
      </c>
      <c r="BK152" s="257">
        <v>8</v>
      </c>
      <c r="BL152" s="121"/>
      <c r="BM152" s="120"/>
      <c r="BN152" s="120"/>
      <c r="BO152" s="117"/>
      <c r="BP152" s="117"/>
      <c r="BQ152" s="117"/>
      <c r="BR152" s="117"/>
      <c r="BS152" s="117"/>
      <c r="BT152" s="117"/>
      <c r="BU152" s="117"/>
      <c r="BV152" s="117"/>
      <c r="BW152" s="117"/>
      <c r="BX152" s="117"/>
      <c r="BY152" s="117"/>
      <c r="BZ152" s="117"/>
      <c r="CA152" s="117"/>
      <c r="CB152" s="117"/>
    </row>
    <row r="153" spans="1:98" s="118" customFormat="1" ht="24" customHeight="1" x14ac:dyDescent="0.2">
      <c r="A153" s="111"/>
      <c r="B153" s="296" t="s">
        <v>72</v>
      </c>
      <c r="C153" s="112" t="s">
        <v>236</v>
      </c>
      <c r="D153" s="419">
        <v>2</v>
      </c>
      <c r="E153" s="304"/>
      <c r="F153" s="114">
        <v>2</v>
      </c>
      <c r="G153" s="114"/>
      <c r="H153" s="114"/>
      <c r="I153" s="114"/>
      <c r="J153" s="114"/>
      <c r="K153" s="114"/>
      <c r="L153" s="114"/>
      <c r="M153" s="114"/>
      <c r="N153" s="114"/>
      <c r="O153" s="114"/>
      <c r="P153" s="114"/>
      <c r="Q153" s="115">
        <f>SUM(E153:P153)</f>
        <v>2</v>
      </c>
      <c r="R153" s="294" t="s">
        <v>55</v>
      </c>
      <c r="S153" s="297">
        <v>35000</v>
      </c>
      <c r="T153" s="281"/>
      <c r="U153" s="281">
        <v>30000</v>
      </c>
      <c r="V153" s="123"/>
      <c r="W153" s="123"/>
      <c r="X153" s="123"/>
      <c r="Y153" s="123"/>
      <c r="Z153" s="123"/>
      <c r="AA153" s="123"/>
      <c r="AB153" s="123"/>
      <c r="AC153" s="123"/>
      <c r="AD153" s="123"/>
      <c r="AE153" s="123"/>
      <c r="AF153" s="94">
        <f t="shared" si="435"/>
        <v>70000</v>
      </c>
      <c r="AG153" s="95">
        <f t="shared" si="392"/>
        <v>0</v>
      </c>
      <c r="AH153" s="95">
        <f t="shared" si="393"/>
        <v>60000</v>
      </c>
      <c r="AI153" s="95">
        <f t="shared" si="394"/>
        <v>0</v>
      </c>
      <c r="AJ153" s="95">
        <f t="shared" si="395"/>
        <v>0</v>
      </c>
      <c r="AK153" s="95">
        <f t="shared" si="395"/>
        <v>0</v>
      </c>
      <c r="AL153" s="95">
        <f t="shared" si="395"/>
        <v>0</v>
      </c>
      <c r="AM153" s="95">
        <f t="shared" si="395"/>
        <v>0</v>
      </c>
      <c r="AN153" s="95">
        <f t="shared" si="395"/>
        <v>0</v>
      </c>
      <c r="AO153" s="95">
        <f t="shared" si="395"/>
        <v>0</v>
      </c>
      <c r="AP153" s="95">
        <f t="shared" si="395"/>
        <v>0</v>
      </c>
      <c r="AQ153" s="95">
        <f t="shared" si="395"/>
        <v>0</v>
      </c>
      <c r="AR153" s="95">
        <f t="shared" si="395"/>
        <v>0</v>
      </c>
      <c r="AS153" s="96">
        <f t="shared" si="425"/>
        <v>60000</v>
      </c>
      <c r="AT153" s="95">
        <f t="shared" si="446"/>
        <v>0</v>
      </c>
      <c r="AU153" s="95">
        <f>SUM(AH153*4%)</f>
        <v>2400</v>
      </c>
      <c r="AV153" s="95">
        <f t="shared" si="436"/>
        <v>0</v>
      </c>
      <c r="AW153" s="95">
        <f t="shared" si="437"/>
        <v>0</v>
      </c>
      <c r="AX153" s="95">
        <f t="shared" si="438"/>
        <v>0</v>
      </c>
      <c r="AY153" s="95">
        <f t="shared" si="439"/>
        <v>0</v>
      </c>
      <c r="AZ153" s="95">
        <f t="shared" si="440"/>
        <v>0</v>
      </c>
      <c r="BA153" s="95">
        <f t="shared" si="441"/>
        <v>0</v>
      </c>
      <c r="BB153" s="95">
        <f t="shared" si="442"/>
        <v>0</v>
      </c>
      <c r="BC153" s="95">
        <f t="shared" si="443"/>
        <v>0</v>
      </c>
      <c r="BD153" s="95">
        <f t="shared" si="444"/>
        <v>0</v>
      </c>
      <c r="BE153" s="95">
        <f t="shared" si="445"/>
        <v>0</v>
      </c>
      <c r="BF153" s="97">
        <f>SUM(AT153:BE153)</f>
        <v>2400</v>
      </c>
      <c r="BG153" s="128">
        <f t="shared" si="409"/>
        <v>7600</v>
      </c>
      <c r="BH153" s="129">
        <f t="shared" si="410"/>
        <v>70000</v>
      </c>
      <c r="BI153" s="130">
        <f t="shared" si="411"/>
        <v>7600</v>
      </c>
      <c r="BJ153" s="248">
        <f>SUM(Q153/D153)</f>
        <v>1</v>
      </c>
      <c r="BK153" s="257">
        <v>9</v>
      </c>
      <c r="BL153" s="121"/>
      <c r="BM153" s="120"/>
      <c r="BN153" s="120"/>
      <c r="BO153" s="117"/>
      <c r="BP153" s="117"/>
      <c r="BQ153" s="117"/>
      <c r="BR153" s="117"/>
      <c r="BS153" s="117"/>
      <c r="BT153" s="117"/>
      <c r="BU153" s="117"/>
      <c r="BV153" s="117"/>
      <c r="BW153" s="117"/>
      <c r="BX153" s="117"/>
      <c r="BY153" s="117"/>
      <c r="BZ153" s="117"/>
      <c r="CA153" s="117"/>
      <c r="CB153" s="117"/>
    </row>
    <row r="154" spans="1:98" s="118" customFormat="1" ht="24" customHeight="1" x14ac:dyDescent="0.2">
      <c r="A154" s="111"/>
      <c r="B154" s="312" t="s">
        <v>265</v>
      </c>
      <c r="C154" s="112" t="s">
        <v>236</v>
      </c>
      <c r="D154" s="419">
        <v>1</v>
      </c>
      <c r="E154" s="299"/>
      <c r="F154" s="114">
        <v>1</v>
      </c>
      <c r="G154" s="114"/>
      <c r="H154" s="114"/>
      <c r="I154" s="114"/>
      <c r="J154" s="114"/>
      <c r="K154" s="114"/>
      <c r="L154" s="114"/>
      <c r="M154" s="114"/>
      <c r="N154" s="114"/>
      <c r="O154" s="114"/>
      <c r="P154" s="114"/>
      <c r="Q154" s="115">
        <f>SUM(E154:P154)</f>
        <v>1</v>
      </c>
      <c r="R154" s="280" t="s">
        <v>75</v>
      </c>
      <c r="S154" s="233">
        <v>250000</v>
      </c>
      <c r="T154" s="281"/>
      <c r="U154" s="281">
        <v>237500</v>
      </c>
      <c r="V154" s="123"/>
      <c r="W154" s="123"/>
      <c r="X154" s="123"/>
      <c r="Y154" s="123"/>
      <c r="Z154" s="123"/>
      <c r="AA154" s="123"/>
      <c r="AB154" s="123"/>
      <c r="AC154" s="123"/>
      <c r="AD154" s="123"/>
      <c r="AE154" s="123"/>
      <c r="AF154" s="94">
        <f t="shared" si="435"/>
        <v>250000</v>
      </c>
      <c r="AG154" s="95">
        <f t="shared" si="392"/>
        <v>0</v>
      </c>
      <c r="AH154" s="95">
        <f t="shared" si="393"/>
        <v>237500</v>
      </c>
      <c r="AI154" s="95">
        <f t="shared" si="394"/>
        <v>0</v>
      </c>
      <c r="AJ154" s="95">
        <f t="shared" si="395"/>
        <v>0</v>
      </c>
      <c r="AK154" s="95">
        <f t="shared" si="395"/>
        <v>0</v>
      </c>
      <c r="AL154" s="95">
        <f t="shared" si="395"/>
        <v>0</v>
      </c>
      <c r="AM154" s="95">
        <f t="shared" si="395"/>
        <v>0</v>
      </c>
      <c r="AN154" s="95">
        <f t="shared" si="395"/>
        <v>0</v>
      </c>
      <c r="AO154" s="95">
        <f t="shared" si="395"/>
        <v>0</v>
      </c>
      <c r="AP154" s="95">
        <f t="shared" si="395"/>
        <v>0</v>
      </c>
      <c r="AQ154" s="95">
        <f t="shared" si="395"/>
        <v>0</v>
      </c>
      <c r="AR154" s="95">
        <f t="shared" si="395"/>
        <v>0</v>
      </c>
      <c r="AS154" s="96">
        <f t="shared" si="425"/>
        <v>237500</v>
      </c>
      <c r="AT154" s="95"/>
      <c r="AU154" s="95">
        <v>12500</v>
      </c>
      <c r="AV154" s="95">
        <f t="shared" si="436"/>
        <v>0</v>
      </c>
      <c r="AW154" s="95">
        <f t="shared" si="437"/>
        <v>0</v>
      </c>
      <c r="AX154" s="95">
        <f t="shared" si="438"/>
        <v>0</v>
      </c>
      <c r="AY154" s="95">
        <f t="shared" si="439"/>
        <v>0</v>
      </c>
      <c r="AZ154" s="95">
        <f t="shared" si="440"/>
        <v>0</v>
      </c>
      <c r="BA154" s="95">
        <f t="shared" si="441"/>
        <v>0</v>
      </c>
      <c r="BB154" s="95">
        <f t="shared" si="442"/>
        <v>0</v>
      </c>
      <c r="BC154" s="95">
        <f t="shared" si="443"/>
        <v>0</v>
      </c>
      <c r="BD154" s="95">
        <f t="shared" si="444"/>
        <v>0</v>
      </c>
      <c r="BE154" s="95">
        <f t="shared" si="445"/>
        <v>0</v>
      </c>
      <c r="BF154" s="97">
        <f>SUM(AT154:BE154)</f>
        <v>12500</v>
      </c>
      <c r="BG154" s="128">
        <f t="shared" si="409"/>
        <v>0</v>
      </c>
      <c r="BH154" s="129">
        <f t="shared" si="410"/>
        <v>250000</v>
      </c>
      <c r="BI154" s="130">
        <f t="shared" si="411"/>
        <v>0</v>
      </c>
      <c r="BJ154" s="248">
        <f>SUM(Q154/D154)</f>
        <v>1</v>
      </c>
      <c r="BK154" s="257">
        <v>10</v>
      </c>
      <c r="BL154" s="121"/>
      <c r="BM154" s="120"/>
      <c r="BN154" s="120"/>
      <c r="BO154" s="117"/>
      <c r="BP154" s="117"/>
      <c r="BQ154" s="117"/>
      <c r="BR154" s="117"/>
      <c r="BS154" s="117"/>
      <c r="BT154" s="117"/>
      <c r="BU154" s="117"/>
      <c r="BV154" s="117"/>
      <c r="BW154" s="117"/>
      <c r="BX154" s="117"/>
      <c r="BY154" s="117"/>
      <c r="BZ154" s="117"/>
      <c r="CA154" s="117"/>
      <c r="CB154" s="117"/>
    </row>
    <row r="155" spans="1:98" s="118" customFormat="1" ht="24" customHeight="1" thickBot="1" x14ac:dyDescent="0.25">
      <c r="A155" s="111"/>
      <c r="B155" s="312" t="s">
        <v>278</v>
      </c>
      <c r="C155" s="112" t="s">
        <v>236</v>
      </c>
      <c r="D155" s="419">
        <v>1</v>
      </c>
      <c r="E155" s="113"/>
      <c r="F155" s="114"/>
      <c r="G155" s="114"/>
      <c r="H155" s="114"/>
      <c r="I155" s="114"/>
      <c r="J155" s="114"/>
      <c r="K155" s="114"/>
      <c r="L155" s="114"/>
      <c r="M155" s="114"/>
      <c r="N155" s="114"/>
      <c r="O155" s="114"/>
      <c r="P155" s="114"/>
      <c r="Q155" s="115">
        <f>SUM(E155:P155)</f>
        <v>0</v>
      </c>
      <c r="R155" s="300" t="s">
        <v>75</v>
      </c>
      <c r="S155" s="233">
        <v>400000</v>
      </c>
      <c r="T155" s="281"/>
      <c r="U155" s="123"/>
      <c r="V155" s="123"/>
      <c r="W155" s="123"/>
      <c r="X155" s="123"/>
      <c r="Y155" s="123"/>
      <c r="Z155" s="123"/>
      <c r="AA155" s="123"/>
      <c r="AB155" s="123"/>
      <c r="AC155" s="123"/>
      <c r="AD155" s="123"/>
      <c r="AE155" s="123"/>
      <c r="AF155" s="94">
        <f t="shared" si="435"/>
        <v>0</v>
      </c>
      <c r="AG155" s="95">
        <f t="shared" si="392"/>
        <v>0</v>
      </c>
      <c r="AH155" s="95">
        <f t="shared" si="393"/>
        <v>0</v>
      </c>
      <c r="AI155" s="95">
        <f t="shared" si="394"/>
        <v>0</v>
      </c>
      <c r="AJ155" s="95">
        <f t="shared" si="395"/>
        <v>0</v>
      </c>
      <c r="AK155" s="95">
        <f t="shared" si="395"/>
        <v>0</v>
      </c>
      <c r="AL155" s="95">
        <f t="shared" si="395"/>
        <v>0</v>
      </c>
      <c r="AM155" s="95">
        <f t="shared" si="395"/>
        <v>0</v>
      </c>
      <c r="AN155" s="95">
        <f t="shared" si="395"/>
        <v>0</v>
      </c>
      <c r="AO155" s="95">
        <f t="shared" si="395"/>
        <v>0</v>
      </c>
      <c r="AP155" s="95">
        <f t="shared" si="395"/>
        <v>0</v>
      </c>
      <c r="AQ155" s="95">
        <f t="shared" si="395"/>
        <v>0</v>
      </c>
      <c r="AR155" s="95">
        <f t="shared" si="395"/>
        <v>0</v>
      </c>
      <c r="AS155" s="96">
        <f t="shared" si="425"/>
        <v>0</v>
      </c>
      <c r="AT155" s="95">
        <f t="shared" ref="AT155" si="447">SUM(AG155*14%)</f>
        <v>0</v>
      </c>
      <c r="AU155" s="95">
        <f t="shared" ref="AU155" si="448">SUM(AH155*14%)</f>
        <v>0</v>
      </c>
      <c r="AV155" s="95">
        <f t="shared" si="436"/>
        <v>0</v>
      </c>
      <c r="AW155" s="95">
        <f t="shared" si="437"/>
        <v>0</v>
      </c>
      <c r="AX155" s="95">
        <f t="shared" si="438"/>
        <v>0</v>
      </c>
      <c r="AY155" s="95">
        <f t="shared" si="439"/>
        <v>0</v>
      </c>
      <c r="AZ155" s="95">
        <f t="shared" si="440"/>
        <v>0</v>
      </c>
      <c r="BA155" s="95">
        <f t="shared" si="441"/>
        <v>0</v>
      </c>
      <c r="BB155" s="95">
        <f t="shared" si="442"/>
        <v>0</v>
      </c>
      <c r="BC155" s="95">
        <f t="shared" si="443"/>
        <v>0</v>
      </c>
      <c r="BD155" s="95">
        <f t="shared" si="444"/>
        <v>0</v>
      </c>
      <c r="BE155" s="95">
        <f t="shared" si="445"/>
        <v>0</v>
      </c>
      <c r="BF155" s="97">
        <f>SUM(AT155:BE155)</f>
        <v>0</v>
      </c>
      <c r="BG155" s="128">
        <f t="shared" si="409"/>
        <v>0</v>
      </c>
      <c r="BH155" s="129">
        <f t="shared" si="410"/>
        <v>400000</v>
      </c>
      <c r="BI155" s="130">
        <f t="shared" si="411"/>
        <v>400000</v>
      </c>
      <c r="BJ155" s="248">
        <f>SUM(Q155/D155)</f>
        <v>0</v>
      </c>
      <c r="BK155" s="257">
        <v>11</v>
      </c>
      <c r="BL155" s="121"/>
      <c r="BM155" s="120"/>
      <c r="BN155" s="120"/>
      <c r="BO155" s="117"/>
      <c r="BP155" s="117"/>
      <c r="BQ155" s="117"/>
      <c r="BR155" s="117"/>
      <c r="BS155" s="117"/>
      <c r="BT155" s="117"/>
      <c r="BU155" s="117"/>
      <c r="BV155" s="117"/>
      <c r="BW155" s="117"/>
      <c r="BX155" s="117"/>
      <c r="BY155" s="117"/>
      <c r="BZ155" s="117"/>
      <c r="CA155" s="117"/>
      <c r="CB155" s="117"/>
    </row>
    <row r="156" spans="1:98" s="54" customFormat="1" ht="24" customHeight="1" thickBot="1" x14ac:dyDescent="0.25">
      <c r="A156" s="62"/>
      <c r="B156" s="63" t="s">
        <v>15</v>
      </c>
      <c r="C156" s="63"/>
      <c r="D156" s="378"/>
      <c r="E156" s="65"/>
      <c r="F156" s="65"/>
      <c r="G156" s="65"/>
      <c r="H156" s="65"/>
      <c r="I156" s="65"/>
      <c r="J156" s="65"/>
      <c r="K156" s="65"/>
      <c r="L156" s="65"/>
      <c r="M156" s="65"/>
      <c r="N156" s="65"/>
      <c r="O156" s="65"/>
      <c r="P156" s="65"/>
      <c r="Q156" s="66"/>
      <c r="R156" s="102"/>
      <c r="S156" s="132"/>
      <c r="T156" s="133"/>
      <c r="U156" s="133"/>
      <c r="V156" s="133"/>
      <c r="W156" s="133"/>
      <c r="X156" s="133"/>
      <c r="Y156" s="133"/>
      <c r="Z156" s="133"/>
      <c r="AA156" s="133"/>
      <c r="AB156" s="133"/>
      <c r="AC156" s="133"/>
      <c r="AD156" s="133"/>
      <c r="AE156" s="133"/>
      <c r="AF156" s="134">
        <f t="shared" ref="AF156:BF156" si="449">SUM(AF144:AF155)</f>
        <v>3280000</v>
      </c>
      <c r="AG156" s="134">
        <f t="shared" si="449"/>
        <v>1497500</v>
      </c>
      <c r="AH156" s="134">
        <f t="shared" si="449"/>
        <v>1497500</v>
      </c>
      <c r="AI156" s="134">
        <f t="shared" si="449"/>
        <v>0</v>
      </c>
      <c r="AJ156" s="134">
        <f t="shared" ref="AJ156:AR156" si="450">SUM(AJ144:AJ155)</f>
        <v>0</v>
      </c>
      <c r="AK156" s="134">
        <f t="shared" si="450"/>
        <v>0</v>
      </c>
      <c r="AL156" s="134">
        <f t="shared" si="450"/>
        <v>0</v>
      </c>
      <c r="AM156" s="134">
        <f t="shared" si="450"/>
        <v>0</v>
      </c>
      <c r="AN156" s="134">
        <f t="shared" si="450"/>
        <v>0</v>
      </c>
      <c r="AO156" s="134">
        <f t="shared" si="450"/>
        <v>0</v>
      </c>
      <c r="AP156" s="134">
        <f t="shared" si="450"/>
        <v>0</v>
      </c>
      <c r="AQ156" s="134">
        <f t="shared" si="450"/>
        <v>0</v>
      </c>
      <c r="AR156" s="134">
        <f t="shared" si="450"/>
        <v>0</v>
      </c>
      <c r="AS156" s="134">
        <f t="shared" si="449"/>
        <v>2995000</v>
      </c>
      <c r="AT156" s="134">
        <f t="shared" si="449"/>
        <v>74350</v>
      </c>
      <c r="AU156" s="134">
        <f t="shared" si="449"/>
        <v>74350</v>
      </c>
      <c r="AV156" s="134">
        <f t="shared" si="449"/>
        <v>0</v>
      </c>
      <c r="AW156" s="134">
        <f t="shared" ref="AW156:BE156" si="451">SUM(AW144:AW155)</f>
        <v>0</v>
      </c>
      <c r="AX156" s="134">
        <f t="shared" si="451"/>
        <v>0</v>
      </c>
      <c r="AY156" s="134">
        <f t="shared" si="451"/>
        <v>0</v>
      </c>
      <c r="AZ156" s="134">
        <f t="shared" si="451"/>
        <v>0</v>
      </c>
      <c r="BA156" s="134">
        <f t="shared" si="451"/>
        <v>0</v>
      </c>
      <c r="BB156" s="134">
        <f t="shared" si="451"/>
        <v>0</v>
      </c>
      <c r="BC156" s="134">
        <f t="shared" si="451"/>
        <v>0</v>
      </c>
      <c r="BD156" s="134">
        <f t="shared" si="451"/>
        <v>0</v>
      </c>
      <c r="BE156" s="134">
        <f t="shared" si="451"/>
        <v>0</v>
      </c>
      <c r="BF156" s="134">
        <f t="shared" si="449"/>
        <v>148700</v>
      </c>
      <c r="BG156" s="135">
        <f t="shared" si="409"/>
        <v>136300</v>
      </c>
      <c r="BH156" s="134">
        <f>SUM(BH144:BH155)</f>
        <v>4080000</v>
      </c>
      <c r="BI156" s="134">
        <f>SUM(BI144:BI155)</f>
        <v>936300</v>
      </c>
      <c r="BJ156" s="249">
        <v>1</v>
      </c>
      <c r="BK156" s="259"/>
      <c r="BL156" s="69"/>
      <c r="BM156" s="69"/>
      <c r="BN156" s="69"/>
      <c r="BO156" s="69"/>
      <c r="BP156" s="69"/>
      <c r="BQ156" s="69"/>
      <c r="BR156" s="69"/>
      <c r="BS156" s="69"/>
      <c r="BT156" s="69"/>
      <c r="BU156" s="69"/>
      <c r="BV156" s="69"/>
      <c r="BW156" s="69"/>
      <c r="BX156" s="69"/>
      <c r="BY156" s="69"/>
      <c r="BZ156" s="69"/>
      <c r="CA156" s="69"/>
      <c r="CB156" s="69"/>
    </row>
    <row r="157" spans="1:98" s="29" customFormat="1" ht="24" customHeight="1" x14ac:dyDescent="0.2">
      <c r="A157" s="70"/>
      <c r="D157" s="379"/>
      <c r="E157" s="70"/>
      <c r="F157" s="70"/>
      <c r="G157" s="70"/>
      <c r="H157" s="70"/>
      <c r="I157" s="70"/>
      <c r="J157" s="70"/>
      <c r="K157" s="70"/>
      <c r="L157" s="70"/>
      <c r="M157" s="70"/>
      <c r="N157" s="70"/>
      <c r="O157" s="70"/>
      <c r="P157" s="70"/>
      <c r="Q157" s="70"/>
      <c r="R157" s="70"/>
      <c r="AE157" s="57"/>
      <c r="AS157" s="71"/>
      <c r="BF157" s="72">
        <f>SUM(AS156+BF156)</f>
        <v>3143700</v>
      </c>
      <c r="BG157" s="73">
        <f>AF156-AS156-BF156</f>
        <v>136300</v>
      </c>
      <c r="BH157" s="74">
        <f>SUM(BI156+AS156+BF156)</f>
        <v>4080000</v>
      </c>
      <c r="BI157" s="75">
        <f>SUM(BG156)</f>
        <v>136300</v>
      </c>
      <c r="BJ157" s="57" t="s">
        <v>78</v>
      </c>
      <c r="BK157" s="260"/>
      <c r="BL157" s="33"/>
      <c r="BM157" s="33"/>
      <c r="BN157" s="33"/>
      <c r="BO157" s="33"/>
      <c r="BP157" s="33"/>
      <c r="BQ157" s="33"/>
      <c r="BR157" s="33"/>
      <c r="BS157" s="33"/>
      <c r="BT157" s="33"/>
      <c r="BU157" s="33"/>
      <c r="BV157" s="33"/>
      <c r="BW157" s="33"/>
      <c r="BX157" s="33"/>
      <c r="BY157" s="33"/>
      <c r="BZ157" s="33"/>
      <c r="CA157" s="33"/>
      <c r="CB157" s="33"/>
      <c r="CC157" s="33"/>
    </row>
    <row r="158" spans="1:98" s="29" customFormat="1" ht="24" customHeight="1" x14ac:dyDescent="0.2">
      <c r="A158" s="70"/>
      <c r="D158" s="379"/>
      <c r="E158" s="70"/>
      <c r="F158" s="70"/>
      <c r="G158" s="70"/>
      <c r="H158" s="70"/>
      <c r="I158" s="70"/>
      <c r="J158" s="70"/>
      <c r="K158" s="70"/>
      <c r="L158" s="70"/>
      <c r="M158" s="70"/>
      <c r="N158" s="70"/>
      <c r="O158" s="70"/>
      <c r="P158" s="70"/>
      <c r="Q158" s="70"/>
      <c r="R158" s="70"/>
      <c r="AE158" s="57"/>
      <c r="AS158" s="57"/>
      <c r="AT158" s="170">
        <f>SUM(AG156+AT156)</f>
        <v>1571850</v>
      </c>
      <c r="AU158" s="170">
        <f t="shared" ref="AU158" si="452">SUM(AH156+AU156)</f>
        <v>1571850</v>
      </c>
      <c r="AV158" s="170">
        <f t="shared" ref="AV158" si="453">SUM(AI156+AV156)</f>
        <v>0</v>
      </c>
      <c r="AW158" s="170">
        <f t="shared" ref="AW158" si="454">SUM(AJ156+AW156)</f>
        <v>0</v>
      </c>
      <c r="AX158" s="170">
        <f t="shared" ref="AX158" si="455">SUM(AK156+AX156)</f>
        <v>0</v>
      </c>
      <c r="AY158" s="170">
        <f t="shared" ref="AY158" si="456">SUM(AL156+AY156)</f>
        <v>0</v>
      </c>
      <c r="AZ158" s="170">
        <f t="shared" ref="AZ158" si="457">SUM(AM156+AZ156)</f>
        <v>0</v>
      </c>
      <c r="BA158" s="170">
        <f t="shared" ref="BA158" si="458">SUM(AN156+BA156)</f>
        <v>0</v>
      </c>
      <c r="BB158" s="170">
        <f t="shared" ref="BB158" si="459">SUM(AO156+BB156)</f>
        <v>0</v>
      </c>
      <c r="BC158" s="170">
        <f t="shared" ref="BC158" si="460">SUM(AP156+BC156)</f>
        <v>0</v>
      </c>
      <c r="BD158" s="170">
        <f t="shared" ref="BD158" si="461">SUM(AQ156+BD156)</f>
        <v>0</v>
      </c>
      <c r="BE158" s="170">
        <f t="shared" ref="BE158" si="462">SUM(AR156+BE156)</f>
        <v>0</v>
      </c>
      <c r="BF158" s="170">
        <f>SUM(AT158:BE158)</f>
        <v>3143700</v>
      </c>
      <c r="BG158" s="57"/>
      <c r="BH158" s="76"/>
      <c r="BI158" s="77">
        <f>SUM(BI156-BI157)</f>
        <v>800000</v>
      </c>
      <c r="BJ158" s="57" t="s">
        <v>77</v>
      </c>
      <c r="BK158" s="260"/>
      <c r="BL158" s="33"/>
      <c r="BM158" s="33"/>
      <c r="BN158" s="33"/>
      <c r="BO158" s="33"/>
      <c r="BP158" s="33"/>
      <c r="BQ158" s="33"/>
      <c r="BR158" s="33"/>
      <c r="BS158" s="33"/>
      <c r="BT158" s="33"/>
      <c r="BU158" s="33"/>
      <c r="BV158" s="33"/>
      <c r="BW158" s="33"/>
      <c r="BX158" s="33"/>
      <c r="BY158" s="33"/>
      <c r="BZ158" s="33"/>
      <c r="CA158" s="33"/>
      <c r="CB158" s="33"/>
      <c r="CC158" s="33"/>
    </row>
    <row r="159" spans="1:98" s="29" customFormat="1" ht="24" customHeight="1" x14ac:dyDescent="0.2">
      <c r="A159" s="1015" t="s">
        <v>43</v>
      </c>
      <c r="B159" s="1016"/>
      <c r="C159" s="171" t="s">
        <v>550</v>
      </c>
      <c r="D159" s="174"/>
      <c r="E159" s="32"/>
      <c r="F159" s="32"/>
      <c r="G159" s="32"/>
      <c r="H159" s="32"/>
      <c r="I159" s="32"/>
      <c r="J159" s="32"/>
      <c r="K159" s="32"/>
      <c r="L159" s="32"/>
      <c r="M159" s="32"/>
      <c r="N159" s="32"/>
      <c r="O159" s="32"/>
      <c r="P159" s="32"/>
      <c r="Q159" s="32"/>
      <c r="R159" s="32"/>
      <c r="S159" s="32"/>
      <c r="T159" s="174"/>
      <c r="U159" s="174"/>
      <c r="V159" s="174"/>
      <c r="W159" s="174"/>
      <c r="X159" s="174"/>
      <c r="Y159" s="174"/>
      <c r="Z159" s="174"/>
      <c r="AA159" s="174"/>
      <c r="AB159" s="174"/>
      <c r="AC159" s="174"/>
      <c r="AD159" s="174"/>
      <c r="AE159" s="175"/>
      <c r="AF159" s="32"/>
      <c r="AG159" s="174"/>
      <c r="AH159" s="174"/>
      <c r="AI159" s="174"/>
      <c r="AJ159" s="174"/>
      <c r="AK159" s="174"/>
      <c r="AL159" s="174"/>
      <c r="AM159" s="174"/>
      <c r="AN159" s="174"/>
      <c r="AO159" s="174"/>
      <c r="AP159" s="174"/>
      <c r="AQ159" s="174"/>
      <c r="AR159" s="174"/>
      <c r="AS159" s="176"/>
      <c r="AT159" s="174"/>
      <c r="AU159" s="174"/>
      <c r="AV159" s="174"/>
      <c r="AW159" s="174"/>
      <c r="AX159" s="174"/>
      <c r="AY159" s="174"/>
      <c r="AZ159" s="174"/>
      <c r="BA159" s="174"/>
      <c r="BB159" s="174"/>
      <c r="BC159" s="174"/>
      <c r="BD159" s="174"/>
      <c r="BE159" s="174"/>
      <c r="BF159" s="176"/>
      <c r="BG159" s="176"/>
      <c r="BH159" s="173"/>
      <c r="BI159" s="177"/>
      <c r="BJ159" s="32"/>
      <c r="BK159" s="255"/>
      <c r="BL159" s="174"/>
      <c r="BM159" s="174"/>
      <c r="BN159" s="174"/>
      <c r="BO159" s="174"/>
      <c r="BP159" s="175"/>
      <c r="BQ159" s="174"/>
      <c r="BR159" s="174"/>
      <c r="BS159" s="174"/>
      <c r="BT159" s="174"/>
      <c r="BU159" s="174"/>
      <c r="BV159" s="176"/>
      <c r="BW159" s="176"/>
      <c r="BX159" s="176"/>
      <c r="BY159" s="173"/>
      <c r="BZ159" s="177"/>
      <c r="CA159" s="176"/>
      <c r="CB159" s="176"/>
      <c r="CC159" s="33"/>
      <c r="CD159" s="33"/>
      <c r="CE159" s="33"/>
      <c r="CF159" s="33"/>
      <c r="CG159" s="33"/>
      <c r="CH159" s="178"/>
      <c r="CI159" s="33"/>
      <c r="CJ159" s="33"/>
      <c r="CK159" s="33"/>
      <c r="CL159" s="33"/>
      <c r="CM159" s="33"/>
      <c r="CN159" s="33"/>
      <c r="CO159" s="33"/>
      <c r="CP159" s="33"/>
      <c r="CQ159" s="33"/>
      <c r="CR159" s="33"/>
      <c r="CS159" s="33"/>
      <c r="CT159" s="33"/>
    </row>
    <row r="160" spans="1:98" s="29" customFormat="1" ht="24" customHeight="1" x14ac:dyDescent="0.2">
      <c r="A160" s="1017" t="s">
        <v>44</v>
      </c>
      <c r="B160" s="1018"/>
      <c r="C160" s="180" t="s">
        <v>151</v>
      </c>
      <c r="D160" s="377"/>
      <c r="E160" s="181"/>
      <c r="F160" s="181"/>
      <c r="G160" s="181"/>
      <c r="H160" s="181"/>
      <c r="I160" s="181"/>
      <c r="J160" s="181"/>
      <c r="K160" s="181"/>
      <c r="L160" s="181"/>
      <c r="M160" s="181"/>
      <c r="N160" s="181"/>
      <c r="O160" s="181"/>
      <c r="P160" s="181"/>
      <c r="Q160" s="181"/>
      <c r="R160" s="181"/>
      <c r="S160" s="181"/>
      <c r="T160" s="182"/>
      <c r="U160" s="182"/>
      <c r="V160" s="182"/>
      <c r="W160" s="182"/>
      <c r="X160" s="182"/>
      <c r="Y160" s="182"/>
      <c r="Z160" s="182"/>
      <c r="AA160" s="182"/>
      <c r="AB160" s="182"/>
      <c r="AC160" s="182"/>
      <c r="AD160" s="182"/>
      <c r="AE160" s="183"/>
      <c r="AF160" s="181"/>
      <c r="AG160" s="182"/>
      <c r="AH160" s="182"/>
      <c r="AI160" s="182"/>
      <c r="AJ160" s="182"/>
      <c r="AK160" s="182"/>
      <c r="AL160" s="182"/>
      <c r="AM160" s="182"/>
      <c r="AN160" s="182"/>
      <c r="AO160" s="182"/>
      <c r="AP160" s="182"/>
      <c r="AQ160" s="182"/>
      <c r="AR160" s="182"/>
      <c r="AS160" s="183"/>
      <c r="AT160" s="182"/>
      <c r="AU160" s="182"/>
      <c r="AV160" s="182"/>
      <c r="AW160" s="182"/>
      <c r="AX160" s="182"/>
      <c r="AY160" s="182"/>
      <c r="AZ160" s="182"/>
      <c r="BA160" s="182"/>
      <c r="BB160" s="182"/>
      <c r="BC160" s="182"/>
      <c r="BD160" s="182"/>
      <c r="BE160" s="182"/>
      <c r="BF160" s="183"/>
      <c r="BG160" s="183"/>
      <c r="BH160" s="179"/>
      <c r="BI160" s="184"/>
      <c r="BJ160" s="32"/>
      <c r="BK160" s="255"/>
      <c r="BL160" s="32"/>
      <c r="BM160" s="32"/>
      <c r="BN160" s="32"/>
      <c r="BO160" s="32"/>
      <c r="BP160" s="32"/>
      <c r="BQ160" s="32"/>
      <c r="BR160" s="32"/>
      <c r="BS160" s="32"/>
      <c r="BT160" s="32"/>
      <c r="BU160" s="32"/>
      <c r="BV160" s="32"/>
      <c r="BW160" s="32"/>
      <c r="BX160" s="32"/>
      <c r="BY160" s="32"/>
      <c r="BZ160" s="32"/>
      <c r="CA160" s="176"/>
      <c r="CB160" s="176"/>
      <c r="CC160" s="33">
        <v>1100000</v>
      </c>
      <c r="CD160" s="33"/>
      <c r="CE160" s="33"/>
      <c r="CF160" s="33"/>
      <c r="CG160" s="33"/>
      <c r="CH160" s="178"/>
      <c r="CI160" s="33"/>
      <c r="CJ160" s="33"/>
      <c r="CK160" s="33"/>
      <c r="CL160" s="33"/>
      <c r="CM160" s="33"/>
      <c r="CN160" s="33"/>
      <c r="CO160" s="33"/>
      <c r="CP160" s="33"/>
      <c r="CQ160" s="33"/>
      <c r="CR160" s="33"/>
      <c r="CS160" s="33"/>
      <c r="CT160" s="33"/>
    </row>
    <row r="161" spans="1:98" s="8" customFormat="1" ht="24" customHeight="1" x14ac:dyDescent="0.2">
      <c r="A161" s="1019" t="s">
        <v>45</v>
      </c>
      <c r="B161" s="1022" t="s">
        <v>46</v>
      </c>
      <c r="C161" s="1022" t="s">
        <v>62</v>
      </c>
      <c r="D161" s="1025" t="s">
        <v>47</v>
      </c>
      <c r="E161" s="1025"/>
      <c r="F161" s="1025"/>
      <c r="G161" s="1025"/>
      <c r="H161" s="1025"/>
      <c r="I161" s="1025"/>
      <c r="J161" s="1025"/>
      <c r="K161" s="1025"/>
      <c r="L161" s="1025"/>
      <c r="M161" s="1025"/>
      <c r="N161" s="1025"/>
      <c r="O161" s="1025"/>
      <c r="P161" s="1025"/>
      <c r="Q161" s="1025"/>
      <c r="R161" s="1022" t="s">
        <v>59</v>
      </c>
      <c r="S161" s="1036" t="s">
        <v>56</v>
      </c>
      <c r="T161" s="1037"/>
      <c r="U161" s="1037"/>
      <c r="V161" s="1037"/>
      <c r="W161" s="1037"/>
      <c r="X161" s="1037"/>
      <c r="Y161" s="1037"/>
      <c r="Z161" s="1037"/>
      <c r="AA161" s="1037"/>
      <c r="AB161" s="1037"/>
      <c r="AC161" s="1037"/>
      <c r="AD161" s="1037"/>
      <c r="AE161" s="1038"/>
      <c r="AF161" s="1039" t="s">
        <v>38</v>
      </c>
      <c r="AG161" s="1039"/>
      <c r="AH161" s="1039"/>
      <c r="AI161" s="1039"/>
      <c r="AJ161" s="1039"/>
      <c r="AK161" s="1039"/>
      <c r="AL161" s="1039"/>
      <c r="AM161" s="1039"/>
      <c r="AN161" s="1039"/>
      <c r="AO161" s="1039"/>
      <c r="AP161" s="1039"/>
      <c r="AQ161" s="1039"/>
      <c r="AR161" s="1039"/>
      <c r="AS161" s="1039"/>
      <c r="AT161" s="1040" t="s">
        <v>82</v>
      </c>
      <c r="AU161" s="1041"/>
      <c r="AV161" s="1041"/>
      <c r="AW161" s="1041"/>
      <c r="AX161" s="1041"/>
      <c r="AY161" s="1041"/>
      <c r="AZ161" s="1041"/>
      <c r="BA161" s="1041"/>
      <c r="BB161" s="1041"/>
      <c r="BC161" s="1041"/>
      <c r="BD161" s="1041"/>
      <c r="BE161" s="1041"/>
      <c r="BF161" s="1042"/>
      <c r="BG161" s="1022" t="s">
        <v>78</v>
      </c>
      <c r="BH161" s="1022" t="s">
        <v>561</v>
      </c>
      <c r="BI161" s="1026" t="s">
        <v>79</v>
      </c>
      <c r="BJ161" s="173"/>
      <c r="BK161" s="32"/>
      <c r="BL161" s="32"/>
      <c r="BM161" s="32"/>
      <c r="BN161" s="32"/>
      <c r="BO161" s="32"/>
      <c r="BP161" s="32"/>
      <c r="BQ161" s="32"/>
      <c r="BR161" s="32"/>
      <c r="BS161" s="32"/>
      <c r="BT161" s="32"/>
      <c r="BU161" s="32"/>
      <c r="BV161" s="32"/>
      <c r="BW161" s="32"/>
      <c r="BX161" s="32"/>
      <c r="BY161" s="32"/>
      <c r="BZ161" s="32"/>
      <c r="CA161" s="34"/>
      <c r="CB161" s="34"/>
    </row>
    <row r="162" spans="1:98" s="8" customFormat="1" ht="24" customHeight="1" x14ac:dyDescent="0.2">
      <c r="A162" s="1020"/>
      <c r="B162" s="1023"/>
      <c r="C162" s="1023"/>
      <c r="D162" s="1091" t="s">
        <v>57</v>
      </c>
      <c r="E162" s="1031" t="s">
        <v>58</v>
      </c>
      <c r="F162" s="1032"/>
      <c r="G162" s="1032"/>
      <c r="H162" s="1032"/>
      <c r="I162" s="1032"/>
      <c r="J162" s="1032"/>
      <c r="K162" s="1032"/>
      <c r="L162" s="1032"/>
      <c r="M162" s="1032"/>
      <c r="N162" s="1032"/>
      <c r="O162" s="1032"/>
      <c r="P162" s="1032"/>
      <c r="Q162" s="1032"/>
      <c r="R162" s="1023"/>
      <c r="S162" s="1033" t="s">
        <v>57</v>
      </c>
      <c r="T162" s="1031" t="s">
        <v>58</v>
      </c>
      <c r="U162" s="1032"/>
      <c r="V162" s="1032"/>
      <c r="W162" s="1032"/>
      <c r="X162" s="1032"/>
      <c r="Y162" s="1032"/>
      <c r="Z162" s="1032"/>
      <c r="AA162" s="1032"/>
      <c r="AB162" s="1032"/>
      <c r="AC162" s="1032"/>
      <c r="AD162" s="1032"/>
      <c r="AE162" s="1035"/>
      <c r="AF162" s="1033" t="s">
        <v>57</v>
      </c>
      <c r="AG162" s="1031" t="s">
        <v>58</v>
      </c>
      <c r="AH162" s="1032"/>
      <c r="AI162" s="1032"/>
      <c r="AJ162" s="1032"/>
      <c r="AK162" s="1032"/>
      <c r="AL162" s="1032"/>
      <c r="AM162" s="1032"/>
      <c r="AN162" s="1032"/>
      <c r="AO162" s="1032"/>
      <c r="AP162" s="1032"/>
      <c r="AQ162" s="1032"/>
      <c r="AR162" s="1032"/>
      <c r="AS162" s="1035"/>
      <c r="AT162" s="1043"/>
      <c r="AU162" s="1044"/>
      <c r="AV162" s="1044"/>
      <c r="AW162" s="1044"/>
      <c r="AX162" s="1044"/>
      <c r="AY162" s="1044"/>
      <c r="AZ162" s="1044"/>
      <c r="BA162" s="1044"/>
      <c r="BB162" s="1044"/>
      <c r="BC162" s="1044"/>
      <c r="BD162" s="1044"/>
      <c r="BE162" s="1044"/>
      <c r="BF162" s="1045"/>
      <c r="BG162" s="1023"/>
      <c r="BH162" s="1023"/>
      <c r="BI162" s="1027"/>
      <c r="BJ162" s="173"/>
      <c r="BK162" s="32"/>
      <c r="BL162" s="32"/>
      <c r="BM162" s="32"/>
      <c r="BN162" s="32"/>
      <c r="BO162" s="32"/>
      <c r="BP162" s="32"/>
      <c r="BQ162" s="32"/>
      <c r="BR162" s="32"/>
      <c r="BS162" s="32"/>
      <c r="BT162" s="32"/>
      <c r="BU162" s="32"/>
      <c r="BV162" s="32"/>
      <c r="BW162" s="32"/>
      <c r="BX162" s="32"/>
      <c r="BY162" s="32"/>
      <c r="BZ162" s="32"/>
      <c r="CA162" s="34"/>
      <c r="CB162" s="34"/>
    </row>
    <row r="163" spans="1:98" s="6" customFormat="1" ht="24" customHeight="1" x14ac:dyDescent="0.2">
      <c r="A163" s="1021"/>
      <c r="B163" s="1024"/>
      <c r="C163" s="1024"/>
      <c r="D163" s="1092"/>
      <c r="E163" s="35">
        <v>1</v>
      </c>
      <c r="F163" s="35">
        <v>2</v>
      </c>
      <c r="G163" s="35">
        <v>3</v>
      </c>
      <c r="H163" s="35">
        <v>4</v>
      </c>
      <c r="I163" s="35">
        <v>5</v>
      </c>
      <c r="J163" s="35">
        <v>6</v>
      </c>
      <c r="K163" s="35">
        <v>7</v>
      </c>
      <c r="L163" s="35">
        <v>8</v>
      </c>
      <c r="M163" s="35">
        <v>9</v>
      </c>
      <c r="N163" s="35">
        <v>10</v>
      </c>
      <c r="O163" s="35">
        <v>11</v>
      </c>
      <c r="P163" s="35">
        <v>12</v>
      </c>
      <c r="Q163" s="35" t="s">
        <v>61</v>
      </c>
      <c r="R163" s="1024"/>
      <c r="S163" s="1034"/>
      <c r="T163" s="35">
        <v>1</v>
      </c>
      <c r="U163" s="35">
        <v>2</v>
      </c>
      <c r="V163" s="35">
        <v>3</v>
      </c>
      <c r="W163" s="35">
        <v>4</v>
      </c>
      <c r="X163" s="35">
        <v>5</v>
      </c>
      <c r="Y163" s="35">
        <v>6</v>
      </c>
      <c r="Z163" s="35">
        <v>7</v>
      </c>
      <c r="AA163" s="35">
        <v>8</v>
      </c>
      <c r="AB163" s="35">
        <v>9</v>
      </c>
      <c r="AC163" s="35">
        <v>10</v>
      </c>
      <c r="AD163" s="35">
        <v>11</v>
      </c>
      <c r="AE163" s="35">
        <v>12</v>
      </c>
      <c r="AF163" s="1034"/>
      <c r="AG163" s="35">
        <v>1</v>
      </c>
      <c r="AH163" s="35">
        <v>2</v>
      </c>
      <c r="AI163" s="35">
        <v>3</v>
      </c>
      <c r="AJ163" s="35">
        <v>4</v>
      </c>
      <c r="AK163" s="35">
        <v>5</v>
      </c>
      <c r="AL163" s="35">
        <v>6</v>
      </c>
      <c r="AM163" s="35">
        <v>7</v>
      </c>
      <c r="AN163" s="35">
        <v>8</v>
      </c>
      <c r="AO163" s="35">
        <v>9</v>
      </c>
      <c r="AP163" s="35">
        <v>10</v>
      </c>
      <c r="AQ163" s="35">
        <v>11</v>
      </c>
      <c r="AR163" s="35">
        <v>12</v>
      </c>
      <c r="AS163" s="35" t="s">
        <v>51</v>
      </c>
      <c r="AT163" s="266">
        <v>1</v>
      </c>
      <c r="AU163" s="266">
        <v>2</v>
      </c>
      <c r="AV163" s="266">
        <v>3</v>
      </c>
      <c r="AW163" s="266">
        <v>4</v>
      </c>
      <c r="AX163" s="266">
        <v>5</v>
      </c>
      <c r="AY163" s="266">
        <v>6</v>
      </c>
      <c r="AZ163" s="266">
        <v>7</v>
      </c>
      <c r="BA163" s="266">
        <v>8</v>
      </c>
      <c r="BB163" s="266">
        <v>9</v>
      </c>
      <c r="BC163" s="266">
        <v>10</v>
      </c>
      <c r="BD163" s="266">
        <v>11</v>
      </c>
      <c r="BE163" s="266">
        <v>12</v>
      </c>
      <c r="BF163" s="35" t="s">
        <v>51</v>
      </c>
      <c r="BG163" s="1024"/>
      <c r="BH163" s="1024"/>
      <c r="BI163" s="1028"/>
      <c r="BJ163" s="7"/>
      <c r="BK163" s="36"/>
      <c r="BL163" s="36"/>
      <c r="BM163" s="36"/>
      <c r="BN163" s="36"/>
      <c r="BO163" s="36"/>
      <c r="BP163" s="36"/>
      <c r="BQ163" s="36"/>
      <c r="BR163" s="36"/>
      <c r="BS163" s="36"/>
      <c r="BT163" s="36"/>
      <c r="BU163" s="36"/>
      <c r="BV163" s="36"/>
      <c r="BW163" s="36"/>
      <c r="BX163" s="36"/>
      <c r="BY163" s="36"/>
      <c r="BZ163" s="36"/>
      <c r="CA163" s="36"/>
      <c r="CB163" s="36"/>
    </row>
    <row r="164" spans="1:98" s="118" customFormat="1" ht="24" customHeight="1" x14ac:dyDescent="0.2">
      <c r="A164" s="111"/>
      <c r="B164" s="318" t="s">
        <v>280</v>
      </c>
      <c r="C164" s="112" t="s">
        <v>236</v>
      </c>
      <c r="D164" s="209">
        <v>40</v>
      </c>
      <c r="E164" s="113"/>
      <c r="F164" s="114"/>
      <c r="G164" s="114"/>
      <c r="H164" s="114"/>
      <c r="I164" s="114"/>
      <c r="J164" s="114"/>
      <c r="K164" s="114"/>
      <c r="L164" s="114"/>
      <c r="M164" s="114"/>
      <c r="N164" s="114"/>
      <c r="O164" s="114"/>
      <c r="P164" s="114"/>
      <c r="Q164" s="115">
        <f>SUM(E164:P164)</f>
        <v>0</v>
      </c>
      <c r="R164" s="280" t="s">
        <v>6</v>
      </c>
      <c r="S164" s="233">
        <v>150000</v>
      </c>
      <c r="T164" s="281"/>
      <c r="U164" s="123"/>
      <c r="V164" s="123"/>
      <c r="W164" s="123"/>
      <c r="X164" s="123"/>
      <c r="Y164" s="123"/>
      <c r="Z164" s="123"/>
      <c r="AA164" s="123"/>
      <c r="AB164" s="123"/>
      <c r="AC164" s="123"/>
      <c r="AD164" s="123"/>
      <c r="AE164" s="123"/>
      <c r="AF164" s="94">
        <f t="shared" ref="AF164:AF166" si="463">SUM(Q164*S164)</f>
        <v>0</v>
      </c>
      <c r="AG164" s="95">
        <f t="shared" ref="AG164:AI166" si="464">T164*E164</f>
        <v>0</v>
      </c>
      <c r="AH164" s="95">
        <f t="shared" si="464"/>
        <v>0</v>
      </c>
      <c r="AI164" s="95">
        <f t="shared" si="464"/>
        <v>0</v>
      </c>
      <c r="AJ164" s="95">
        <f t="shared" ref="AJ164:AR166" si="465">W164*H164</f>
        <v>0</v>
      </c>
      <c r="AK164" s="95">
        <f t="shared" si="465"/>
        <v>0</v>
      </c>
      <c r="AL164" s="95">
        <f t="shared" si="465"/>
        <v>0</v>
      </c>
      <c r="AM164" s="95">
        <f t="shared" si="465"/>
        <v>0</v>
      </c>
      <c r="AN164" s="95">
        <f t="shared" si="465"/>
        <v>0</v>
      </c>
      <c r="AO164" s="95">
        <f t="shared" si="465"/>
        <v>0</v>
      </c>
      <c r="AP164" s="95">
        <f t="shared" si="465"/>
        <v>0</v>
      </c>
      <c r="AQ164" s="95">
        <f t="shared" si="465"/>
        <v>0</v>
      </c>
      <c r="AR164" s="95">
        <f t="shared" si="465"/>
        <v>0</v>
      </c>
      <c r="AS164" s="96">
        <f t="shared" ref="AS164:AS166" si="466">SUM(AG164:AR164)</f>
        <v>0</v>
      </c>
      <c r="AT164" s="95">
        <f t="shared" ref="AT164" si="467">SUM(AG164*14%)</f>
        <v>0</v>
      </c>
      <c r="AU164" s="95">
        <f t="shared" ref="AU164:AU166" si="468">SUM(AH164*14%)</f>
        <v>0</v>
      </c>
      <c r="AV164" s="95">
        <f t="shared" ref="AV164:AV166" si="469">SUM(AI164*14%)</f>
        <v>0</v>
      </c>
      <c r="AW164" s="95">
        <f t="shared" ref="AW164:AW166" si="470">SUM(AJ164*14%)</f>
        <v>0</v>
      </c>
      <c r="AX164" s="95">
        <f t="shared" ref="AX164:AX166" si="471">SUM(AK164*14%)</f>
        <v>0</v>
      </c>
      <c r="AY164" s="95">
        <f t="shared" ref="AY164:AY166" si="472">SUM(AL164*14%)</f>
        <v>0</v>
      </c>
      <c r="AZ164" s="95">
        <f t="shared" ref="AZ164:AZ166" si="473">SUM(AM164*14%)</f>
        <v>0</v>
      </c>
      <c r="BA164" s="95">
        <f t="shared" ref="BA164:BA166" si="474">SUM(AN164*14%)</f>
        <v>0</v>
      </c>
      <c r="BB164" s="95">
        <f t="shared" ref="BB164:BB166" si="475">SUM(AO164*14%)</f>
        <v>0</v>
      </c>
      <c r="BC164" s="95">
        <f t="shared" ref="BC164:BC166" si="476">SUM(AP164*14%)</f>
        <v>0</v>
      </c>
      <c r="BD164" s="95">
        <f t="shared" ref="BD164:BD166" si="477">SUM(AQ164*14%)</f>
        <v>0</v>
      </c>
      <c r="BE164" s="95">
        <f t="shared" ref="BE164:BE166" si="478">SUM(AR164*14%)</f>
        <v>0</v>
      </c>
      <c r="BF164" s="97">
        <f>SUM(AT164:BE164)</f>
        <v>0</v>
      </c>
      <c r="BG164" s="128">
        <f>AF164-AS164-BF164</f>
        <v>0</v>
      </c>
      <c r="BH164" s="129">
        <f>S164*D164</f>
        <v>6000000</v>
      </c>
      <c r="BI164" s="130">
        <f>BH164-AS164-BF164</f>
        <v>6000000</v>
      </c>
      <c r="BJ164" s="248">
        <f>SUM(Q164/D164)</f>
        <v>0</v>
      </c>
      <c r="BK164" s="257"/>
      <c r="BL164" s="117"/>
      <c r="BM164" s="117"/>
      <c r="BN164" s="117"/>
      <c r="BO164" s="117"/>
      <c r="BP164" s="117"/>
      <c r="BQ164" s="117"/>
      <c r="BR164" s="117"/>
      <c r="BS164" s="117"/>
      <c r="BT164" s="117"/>
      <c r="BU164" s="117"/>
      <c r="BV164" s="117"/>
      <c r="BW164" s="117"/>
      <c r="BX164" s="117"/>
      <c r="BY164" s="117"/>
      <c r="BZ164" s="117"/>
      <c r="CA164" s="117"/>
      <c r="CB164" s="117"/>
    </row>
    <row r="165" spans="1:98" s="118" customFormat="1" ht="24" customHeight="1" x14ac:dyDescent="0.2">
      <c r="A165" s="111"/>
      <c r="B165" s="318" t="s">
        <v>281</v>
      </c>
      <c r="C165" s="112" t="s">
        <v>236</v>
      </c>
      <c r="D165" s="419">
        <v>122</v>
      </c>
      <c r="E165" s="113">
        <v>16</v>
      </c>
      <c r="F165" s="114"/>
      <c r="G165" s="114"/>
      <c r="H165" s="114"/>
      <c r="I165" s="114"/>
      <c r="J165" s="114"/>
      <c r="K165" s="114"/>
      <c r="L165" s="114"/>
      <c r="M165" s="114"/>
      <c r="N165" s="114"/>
      <c r="O165" s="114"/>
      <c r="P165" s="114"/>
      <c r="Q165" s="115">
        <f>SUM(E165:P165)</f>
        <v>16</v>
      </c>
      <c r="R165" s="310" t="s">
        <v>124</v>
      </c>
      <c r="S165" s="233">
        <v>36000</v>
      </c>
      <c r="T165" s="281">
        <v>36000</v>
      </c>
      <c r="U165" s="123"/>
      <c r="V165" s="123"/>
      <c r="W165" s="123"/>
      <c r="X165" s="123"/>
      <c r="Y165" s="123"/>
      <c r="Z165" s="123"/>
      <c r="AA165" s="123"/>
      <c r="AB165" s="123"/>
      <c r="AC165" s="123"/>
      <c r="AD165" s="123"/>
      <c r="AE165" s="123"/>
      <c r="AF165" s="94">
        <f t="shared" si="463"/>
        <v>576000</v>
      </c>
      <c r="AG165" s="95">
        <f t="shared" si="464"/>
        <v>576000</v>
      </c>
      <c r="AH165" s="95">
        <f t="shared" si="464"/>
        <v>0</v>
      </c>
      <c r="AI165" s="95">
        <f t="shared" si="464"/>
        <v>0</v>
      </c>
      <c r="AJ165" s="95">
        <f t="shared" si="465"/>
        <v>0</v>
      </c>
      <c r="AK165" s="95">
        <f t="shared" si="465"/>
        <v>0</v>
      </c>
      <c r="AL165" s="95">
        <f t="shared" si="465"/>
        <v>0</v>
      </c>
      <c r="AM165" s="95">
        <f t="shared" si="465"/>
        <v>0</v>
      </c>
      <c r="AN165" s="95">
        <f t="shared" si="465"/>
        <v>0</v>
      </c>
      <c r="AO165" s="95">
        <f t="shared" si="465"/>
        <v>0</v>
      </c>
      <c r="AP165" s="95">
        <f t="shared" si="465"/>
        <v>0</v>
      </c>
      <c r="AQ165" s="95">
        <f t="shared" si="465"/>
        <v>0</v>
      </c>
      <c r="AR165" s="95">
        <f t="shared" si="465"/>
        <v>0</v>
      </c>
      <c r="AS165" s="96">
        <f t="shared" si="466"/>
        <v>576000</v>
      </c>
      <c r="AT165" s="95"/>
      <c r="AU165" s="95">
        <f t="shared" si="468"/>
        <v>0</v>
      </c>
      <c r="AV165" s="95">
        <f t="shared" si="469"/>
        <v>0</v>
      </c>
      <c r="AW165" s="95">
        <f t="shared" si="470"/>
        <v>0</v>
      </c>
      <c r="AX165" s="95">
        <f t="shared" si="471"/>
        <v>0</v>
      </c>
      <c r="AY165" s="95">
        <f t="shared" si="472"/>
        <v>0</v>
      </c>
      <c r="AZ165" s="95">
        <f t="shared" si="473"/>
        <v>0</v>
      </c>
      <c r="BA165" s="95">
        <f t="shared" si="474"/>
        <v>0</v>
      </c>
      <c r="BB165" s="95">
        <f t="shared" si="475"/>
        <v>0</v>
      </c>
      <c r="BC165" s="95">
        <f t="shared" si="476"/>
        <v>0</v>
      </c>
      <c r="BD165" s="95">
        <f t="shared" si="477"/>
        <v>0</v>
      </c>
      <c r="BE165" s="95">
        <f t="shared" si="478"/>
        <v>0</v>
      </c>
      <c r="BF165" s="97">
        <f>SUM(AT165:BE165)</f>
        <v>0</v>
      </c>
      <c r="BG165" s="128">
        <f>AF165-AS165-BF165</f>
        <v>0</v>
      </c>
      <c r="BH165" s="129">
        <f>S165*D165</f>
        <v>4392000</v>
      </c>
      <c r="BI165" s="130">
        <f>BH165-AS165-BF165</f>
        <v>3816000</v>
      </c>
      <c r="BJ165" s="248">
        <f>SUM(Q165/D165)</f>
        <v>0.13114754098360656</v>
      </c>
      <c r="BK165" s="257"/>
      <c r="BL165" s="117"/>
      <c r="BM165" s="117"/>
      <c r="BN165" s="117"/>
      <c r="BO165" s="117"/>
      <c r="BP165" s="117"/>
      <c r="BQ165" s="117"/>
      <c r="BR165" s="117"/>
      <c r="BS165" s="117"/>
      <c r="BT165" s="117"/>
      <c r="BU165" s="117"/>
      <c r="BV165" s="117"/>
      <c r="BW165" s="117"/>
      <c r="BX165" s="117"/>
      <c r="BY165" s="117"/>
      <c r="BZ165" s="117"/>
      <c r="CA165" s="117"/>
      <c r="CB165" s="117"/>
    </row>
    <row r="166" spans="1:98" s="118" customFormat="1" ht="24" customHeight="1" thickBot="1" x14ac:dyDescent="0.25">
      <c r="A166" s="111"/>
      <c r="B166" s="318" t="s">
        <v>282</v>
      </c>
      <c r="C166" s="112" t="s">
        <v>236</v>
      </c>
      <c r="D166" s="419">
        <v>168</v>
      </c>
      <c r="E166" s="113">
        <v>24</v>
      </c>
      <c r="F166" s="114"/>
      <c r="G166" s="114"/>
      <c r="H166" s="114"/>
      <c r="I166" s="114"/>
      <c r="J166" s="114"/>
      <c r="K166" s="114"/>
      <c r="L166" s="114"/>
      <c r="M166" s="114"/>
      <c r="N166" s="114"/>
      <c r="O166" s="114"/>
      <c r="P166" s="114"/>
      <c r="Q166" s="115">
        <f>SUM(E166:P166)</f>
        <v>24</v>
      </c>
      <c r="R166" s="310" t="s">
        <v>124</v>
      </c>
      <c r="S166" s="233">
        <v>36000</v>
      </c>
      <c r="T166" s="281">
        <v>36000</v>
      </c>
      <c r="U166" s="123"/>
      <c r="V166" s="123"/>
      <c r="W166" s="123"/>
      <c r="X166" s="123"/>
      <c r="Y166" s="123"/>
      <c r="Z166" s="123"/>
      <c r="AA166" s="123"/>
      <c r="AB166" s="123"/>
      <c r="AC166" s="123"/>
      <c r="AD166" s="123"/>
      <c r="AE166" s="123"/>
      <c r="AF166" s="94">
        <f t="shared" si="463"/>
        <v>864000</v>
      </c>
      <c r="AG166" s="95">
        <f t="shared" si="464"/>
        <v>864000</v>
      </c>
      <c r="AH166" s="95">
        <f t="shared" si="464"/>
        <v>0</v>
      </c>
      <c r="AI166" s="95">
        <f t="shared" si="464"/>
        <v>0</v>
      </c>
      <c r="AJ166" s="95">
        <f t="shared" si="465"/>
        <v>0</v>
      </c>
      <c r="AK166" s="95">
        <f t="shared" si="465"/>
        <v>0</v>
      </c>
      <c r="AL166" s="95">
        <f t="shared" si="465"/>
        <v>0</v>
      </c>
      <c r="AM166" s="95">
        <f t="shared" si="465"/>
        <v>0</v>
      </c>
      <c r="AN166" s="95">
        <f t="shared" si="465"/>
        <v>0</v>
      </c>
      <c r="AO166" s="95">
        <f t="shared" si="465"/>
        <v>0</v>
      </c>
      <c r="AP166" s="95">
        <f t="shared" si="465"/>
        <v>0</v>
      </c>
      <c r="AQ166" s="95">
        <f t="shared" si="465"/>
        <v>0</v>
      </c>
      <c r="AR166" s="95">
        <f t="shared" si="465"/>
        <v>0</v>
      </c>
      <c r="AS166" s="96">
        <f t="shared" si="466"/>
        <v>864000</v>
      </c>
      <c r="AT166" s="95"/>
      <c r="AU166" s="95">
        <f t="shared" si="468"/>
        <v>0</v>
      </c>
      <c r="AV166" s="95">
        <f t="shared" si="469"/>
        <v>0</v>
      </c>
      <c r="AW166" s="95">
        <f t="shared" si="470"/>
        <v>0</v>
      </c>
      <c r="AX166" s="95">
        <f t="shared" si="471"/>
        <v>0</v>
      </c>
      <c r="AY166" s="95">
        <f t="shared" si="472"/>
        <v>0</v>
      </c>
      <c r="AZ166" s="95">
        <f t="shared" si="473"/>
        <v>0</v>
      </c>
      <c r="BA166" s="95">
        <f t="shared" si="474"/>
        <v>0</v>
      </c>
      <c r="BB166" s="95">
        <f t="shared" si="475"/>
        <v>0</v>
      </c>
      <c r="BC166" s="95">
        <f t="shared" si="476"/>
        <v>0</v>
      </c>
      <c r="BD166" s="95">
        <f t="shared" si="477"/>
        <v>0</v>
      </c>
      <c r="BE166" s="95">
        <f t="shared" si="478"/>
        <v>0</v>
      </c>
      <c r="BF166" s="97">
        <f>SUM(AT166:BE166)</f>
        <v>0</v>
      </c>
      <c r="BG166" s="128">
        <f>AF166-AS166-BF166</f>
        <v>0</v>
      </c>
      <c r="BH166" s="129">
        <f>S166*D166</f>
        <v>6048000</v>
      </c>
      <c r="BI166" s="130">
        <f>BH166-AS166-BF166</f>
        <v>5184000</v>
      </c>
      <c r="BJ166" s="248">
        <f>SUM(Q166/D166)</f>
        <v>0.14285714285714285</v>
      </c>
      <c r="BK166" s="257"/>
      <c r="BL166" s="117"/>
      <c r="BM166" s="117"/>
      <c r="BN166" s="117"/>
      <c r="BO166" s="117"/>
      <c r="BP166" s="117"/>
      <c r="BQ166" s="117"/>
      <c r="BR166" s="117"/>
      <c r="BS166" s="117"/>
      <c r="BT166" s="117"/>
      <c r="BU166" s="117"/>
      <c r="BV166" s="117"/>
      <c r="BW166" s="117"/>
      <c r="BX166" s="117"/>
      <c r="BY166" s="117"/>
      <c r="BZ166" s="117"/>
      <c r="CA166" s="117"/>
      <c r="CB166" s="117"/>
    </row>
    <row r="167" spans="1:98" s="54" customFormat="1" ht="24" customHeight="1" thickBot="1" x14ac:dyDescent="0.25">
      <c r="A167" s="62"/>
      <c r="B167" s="63" t="s">
        <v>15</v>
      </c>
      <c r="C167" s="63"/>
      <c r="D167" s="378"/>
      <c r="E167" s="65"/>
      <c r="F167" s="65"/>
      <c r="G167" s="65"/>
      <c r="H167" s="65"/>
      <c r="I167" s="65"/>
      <c r="J167" s="65"/>
      <c r="K167" s="65"/>
      <c r="L167" s="65"/>
      <c r="M167" s="65"/>
      <c r="N167" s="65"/>
      <c r="O167" s="65"/>
      <c r="P167" s="65"/>
      <c r="Q167" s="66"/>
      <c r="R167" s="102"/>
      <c r="S167" s="132"/>
      <c r="T167" s="133"/>
      <c r="U167" s="133"/>
      <c r="V167" s="133"/>
      <c r="W167" s="133"/>
      <c r="X167" s="133"/>
      <c r="Y167" s="133"/>
      <c r="Z167" s="133"/>
      <c r="AA167" s="133"/>
      <c r="AB167" s="133"/>
      <c r="AC167" s="133"/>
      <c r="AD167" s="133"/>
      <c r="AE167" s="133"/>
      <c r="AF167" s="134">
        <f t="shared" ref="AF167:BF167" si="479">SUM(AF164:AF166)</f>
        <v>1440000</v>
      </c>
      <c r="AG167" s="134">
        <f t="shared" si="479"/>
        <v>1440000</v>
      </c>
      <c r="AH167" s="134">
        <f t="shared" si="479"/>
        <v>0</v>
      </c>
      <c r="AI167" s="134">
        <f t="shared" si="479"/>
        <v>0</v>
      </c>
      <c r="AJ167" s="134">
        <f t="shared" ref="AJ167:AR167" si="480">SUM(AJ164:AJ166)</f>
        <v>0</v>
      </c>
      <c r="AK167" s="134">
        <f t="shared" si="480"/>
        <v>0</v>
      </c>
      <c r="AL167" s="134">
        <f t="shared" si="480"/>
        <v>0</v>
      </c>
      <c r="AM167" s="134">
        <f t="shared" si="480"/>
        <v>0</v>
      </c>
      <c r="AN167" s="134">
        <f t="shared" si="480"/>
        <v>0</v>
      </c>
      <c r="AO167" s="134">
        <f t="shared" si="480"/>
        <v>0</v>
      </c>
      <c r="AP167" s="134">
        <f t="shared" si="480"/>
        <v>0</v>
      </c>
      <c r="AQ167" s="134">
        <f t="shared" si="480"/>
        <v>0</v>
      </c>
      <c r="AR167" s="134">
        <f t="shared" si="480"/>
        <v>0</v>
      </c>
      <c r="AS167" s="134">
        <f t="shared" si="479"/>
        <v>1440000</v>
      </c>
      <c r="AT167" s="134">
        <f t="shared" si="479"/>
        <v>0</v>
      </c>
      <c r="AU167" s="134">
        <f t="shared" ref="AU167:BE167" si="481">SUM(AU164:AU166)</f>
        <v>0</v>
      </c>
      <c r="AV167" s="134">
        <f t="shared" si="481"/>
        <v>0</v>
      </c>
      <c r="AW167" s="134">
        <f t="shared" si="481"/>
        <v>0</v>
      </c>
      <c r="AX167" s="134">
        <f t="shared" si="481"/>
        <v>0</v>
      </c>
      <c r="AY167" s="134">
        <f t="shared" si="481"/>
        <v>0</v>
      </c>
      <c r="AZ167" s="134">
        <f t="shared" si="481"/>
        <v>0</v>
      </c>
      <c r="BA167" s="134">
        <f t="shared" si="481"/>
        <v>0</v>
      </c>
      <c r="BB167" s="134">
        <f t="shared" si="481"/>
        <v>0</v>
      </c>
      <c r="BC167" s="134">
        <f t="shared" si="481"/>
        <v>0</v>
      </c>
      <c r="BD167" s="134">
        <f t="shared" si="481"/>
        <v>0</v>
      </c>
      <c r="BE167" s="134">
        <f t="shared" si="481"/>
        <v>0</v>
      </c>
      <c r="BF167" s="134">
        <f t="shared" si="479"/>
        <v>0</v>
      </c>
      <c r="BG167" s="135">
        <f>AF167-AS167-BF167</f>
        <v>0</v>
      </c>
      <c r="BH167" s="134">
        <f>SUM(BH164:BH166)</f>
        <v>16440000</v>
      </c>
      <c r="BI167" s="134">
        <f>SUM(BI164:BI166)</f>
        <v>15000000</v>
      </c>
      <c r="BJ167" s="249">
        <v>1</v>
      </c>
      <c r="BK167" s="259"/>
      <c r="BL167" s="69"/>
      <c r="BM167" s="69"/>
      <c r="BN167" s="69"/>
      <c r="BO167" s="69"/>
      <c r="BP167" s="69"/>
      <c r="BQ167" s="69"/>
      <c r="BR167" s="69"/>
      <c r="BS167" s="69"/>
      <c r="BT167" s="69"/>
      <c r="BU167" s="69"/>
      <c r="BV167" s="69"/>
      <c r="BW167" s="69"/>
      <c r="BX167" s="69"/>
      <c r="BY167" s="69"/>
      <c r="BZ167" s="69"/>
      <c r="CA167" s="69"/>
      <c r="CB167" s="69"/>
    </row>
    <row r="168" spans="1:98" s="29" customFormat="1" ht="24" customHeight="1" x14ac:dyDescent="0.2">
      <c r="A168" s="70"/>
      <c r="D168" s="379"/>
      <c r="E168" s="70"/>
      <c r="F168" s="70"/>
      <c r="G168" s="70"/>
      <c r="H168" s="70"/>
      <c r="I168" s="70"/>
      <c r="J168" s="70"/>
      <c r="K168" s="70"/>
      <c r="L168" s="70"/>
      <c r="M168" s="70"/>
      <c r="N168" s="70"/>
      <c r="O168" s="70"/>
      <c r="P168" s="70"/>
      <c r="Q168" s="70"/>
      <c r="R168" s="70"/>
      <c r="AE168" s="57"/>
      <c r="AS168" s="71"/>
      <c r="BF168" s="72">
        <f>SUM(AS167+BF167)</f>
        <v>1440000</v>
      </c>
      <c r="BG168" s="73">
        <f>AF167-AS167-BF167</f>
        <v>0</v>
      </c>
      <c r="BH168" s="74">
        <f>SUM(BI167+AS167+BF167)</f>
        <v>16440000</v>
      </c>
      <c r="BI168" s="75">
        <f>SUM(BG167)</f>
        <v>0</v>
      </c>
      <c r="BJ168" s="57" t="s">
        <v>78</v>
      </c>
      <c r="BK168" s="260"/>
      <c r="BL168" s="33"/>
      <c r="BM168" s="33"/>
      <c r="BN168" s="33"/>
      <c r="BO168" s="33"/>
      <c r="BP168" s="33"/>
      <c r="BQ168" s="33"/>
      <c r="BR168" s="33"/>
      <c r="BS168" s="33"/>
      <c r="BT168" s="33"/>
      <c r="BU168" s="33"/>
      <c r="BV168" s="33"/>
      <c r="BW168" s="33"/>
      <c r="BX168" s="33"/>
      <c r="BY168" s="33"/>
      <c r="BZ168" s="33"/>
      <c r="CA168" s="33"/>
      <c r="CB168" s="33"/>
      <c r="CC168" s="33"/>
    </row>
    <row r="169" spans="1:98" s="29" customFormat="1" ht="24" customHeight="1" x14ac:dyDescent="0.2">
      <c r="A169" s="70"/>
      <c r="D169" s="379"/>
      <c r="E169" s="70"/>
      <c r="F169" s="70"/>
      <c r="G169" s="70"/>
      <c r="H169" s="70"/>
      <c r="I169" s="70"/>
      <c r="J169" s="70"/>
      <c r="K169" s="70"/>
      <c r="L169" s="70"/>
      <c r="M169" s="70"/>
      <c r="N169" s="70"/>
      <c r="O169" s="70"/>
      <c r="P169" s="70"/>
      <c r="Q169" s="70"/>
      <c r="R169" s="70"/>
      <c r="AE169" s="57"/>
      <c r="AS169" s="57"/>
      <c r="AT169" s="170">
        <f>SUM(AG167+AT167)</f>
        <v>1440000</v>
      </c>
      <c r="AU169" s="170">
        <f t="shared" ref="AU169" si="482">SUM(AH167+AU167)</f>
        <v>0</v>
      </c>
      <c r="AV169" s="170">
        <f t="shared" ref="AV169" si="483">SUM(AI167+AV167)</f>
        <v>0</v>
      </c>
      <c r="AW169" s="170">
        <f t="shared" ref="AW169" si="484">SUM(AJ167+AW167)</f>
        <v>0</v>
      </c>
      <c r="AX169" s="170">
        <f t="shared" ref="AX169" si="485">SUM(AK167+AX167)</f>
        <v>0</v>
      </c>
      <c r="AY169" s="170">
        <f t="shared" ref="AY169" si="486">SUM(AL167+AY167)</f>
        <v>0</v>
      </c>
      <c r="AZ169" s="170">
        <f t="shared" ref="AZ169" si="487">SUM(AM167+AZ167)</f>
        <v>0</v>
      </c>
      <c r="BA169" s="170">
        <f t="shared" ref="BA169" si="488">SUM(AN167+BA167)</f>
        <v>0</v>
      </c>
      <c r="BB169" s="170">
        <f t="shared" ref="BB169" si="489">SUM(AO167+BB167)</f>
        <v>0</v>
      </c>
      <c r="BC169" s="170">
        <f t="shared" ref="BC169" si="490">SUM(AP167+BC167)</f>
        <v>0</v>
      </c>
      <c r="BD169" s="170">
        <f t="shared" ref="BD169" si="491">SUM(AQ167+BD167)</f>
        <v>0</v>
      </c>
      <c r="BE169" s="170">
        <f t="shared" ref="BE169" si="492">SUM(AR167+BE167)</f>
        <v>0</v>
      </c>
      <c r="BF169" s="170">
        <f>SUM(AT169:BE169)</f>
        <v>1440000</v>
      </c>
      <c r="BG169" s="57"/>
      <c r="BH169" s="76"/>
      <c r="BI169" s="77">
        <f>SUM(BI167-BI168)</f>
        <v>15000000</v>
      </c>
      <c r="BJ169" s="57" t="s">
        <v>77</v>
      </c>
      <c r="BK169" s="260"/>
      <c r="BL169" s="33"/>
      <c r="BM169" s="33"/>
      <c r="BN169" s="33"/>
      <c r="BO169" s="33"/>
      <c r="BP169" s="33"/>
      <c r="BQ169" s="33"/>
      <c r="BR169" s="33"/>
      <c r="BS169" s="33"/>
      <c r="BT169" s="33"/>
      <c r="BU169" s="33"/>
      <c r="BV169" s="33"/>
      <c r="BW169" s="33"/>
      <c r="BX169" s="33"/>
      <c r="BY169" s="33"/>
      <c r="BZ169" s="33"/>
      <c r="CA169" s="33"/>
      <c r="CB169" s="33"/>
      <c r="CC169" s="33"/>
    </row>
    <row r="170" spans="1:98" s="29" customFormat="1" ht="24" customHeight="1" x14ac:dyDescent="0.2">
      <c r="A170" s="1015" t="s">
        <v>43</v>
      </c>
      <c r="B170" s="1016"/>
      <c r="C170" s="171" t="s">
        <v>283</v>
      </c>
      <c r="D170" s="174"/>
      <c r="E170" s="32"/>
      <c r="F170" s="32"/>
      <c r="G170" s="32"/>
      <c r="H170" s="32"/>
      <c r="I170" s="32"/>
      <c r="J170" s="32"/>
      <c r="K170" s="32"/>
      <c r="L170" s="32"/>
      <c r="M170" s="32"/>
      <c r="N170" s="32"/>
      <c r="O170" s="32"/>
      <c r="P170" s="32"/>
      <c r="Q170" s="32"/>
      <c r="R170" s="32"/>
      <c r="S170" s="32"/>
      <c r="T170" s="174"/>
      <c r="U170" s="174"/>
      <c r="V170" s="174"/>
      <c r="W170" s="174"/>
      <c r="X170" s="174"/>
      <c r="Y170" s="174"/>
      <c r="Z170" s="174"/>
      <c r="AA170" s="174"/>
      <c r="AB170" s="174"/>
      <c r="AC170" s="174"/>
      <c r="AD170" s="174"/>
      <c r="AE170" s="175"/>
      <c r="AF170" s="32"/>
      <c r="AG170" s="174"/>
      <c r="AH170" s="174"/>
      <c r="AI170" s="174"/>
      <c r="AJ170" s="174"/>
      <c r="AK170" s="174"/>
      <c r="AL170" s="174"/>
      <c r="AM170" s="174"/>
      <c r="AN170" s="174"/>
      <c r="AO170" s="174"/>
      <c r="AP170" s="174"/>
      <c r="AQ170" s="174"/>
      <c r="AR170" s="174"/>
      <c r="AS170" s="176"/>
      <c r="AT170" s="174"/>
      <c r="AU170" s="174"/>
      <c r="AV170" s="174"/>
      <c r="AW170" s="174"/>
      <c r="AX170" s="174"/>
      <c r="AY170" s="174"/>
      <c r="AZ170" s="174"/>
      <c r="BA170" s="174"/>
      <c r="BB170" s="174"/>
      <c r="BC170" s="174"/>
      <c r="BD170" s="174"/>
      <c r="BE170" s="174"/>
      <c r="BF170" s="176"/>
      <c r="BG170" s="176"/>
      <c r="BH170" s="173"/>
      <c r="BI170" s="177"/>
      <c r="BJ170" s="32"/>
      <c r="BK170" s="255"/>
      <c r="BL170" s="174"/>
      <c r="BM170" s="174"/>
      <c r="BN170" s="174"/>
      <c r="BO170" s="174"/>
      <c r="BP170" s="175"/>
      <c r="BQ170" s="174"/>
      <c r="BR170" s="174"/>
      <c r="BS170" s="174"/>
      <c r="BT170" s="174"/>
      <c r="BU170" s="174"/>
      <c r="BV170" s="176"/>
      <c r="BW170" s="176"/>
      <c r="BX170" s="176"/>
      <c r="BY170" s="173"/>
      <c r="BZ170" s="177"/>
      <c r="CA170" s="176"/>
      <c r="CB170" s="176"/>
      <c r="CC170" s="33"/>
      <c r="CD170" s="33"/>
      <c r="CE170" s="33"/>
      <c r="CF170" s="33"/>
      <c r="CG170" s="33"/>
      <c r="CH170" s="178"/>
      <c r="CI170" s="33"/>
      <c r="CJ170" s="33"/>
      <c r="CK170" s="33"/>
      <c r="CL170" s="33"/>
      <c r="CM170" s="33"/>
      <c r="CN170" s="33"/>
      <c r="CO170" s="33"/>
      <c r="CP170" s="33"/>
      <c r="CQ170" s="33"/>
      <c r="CR170" s="33"/>
      <c r="CS170" s="33"/>
      <c r="CT170" s="33"/>
    </row>
    <row r="171" spans="1:98" s="29" customFormat="1" ht="24" customHeight="1" x14ac:dyDescent="0.2">
      <c r="A171" s="1017" t="s">
        <v>44</v>
      </c>
      <c r="B171" s="1018"/>
      <c r="C171" s="180" t="s">
        <v>151</v>
      </c>
      <c r="D171" s="377"/>
      <c r="E171" s="181"/>
      <c r="F171" s="181"/>
      <c r="G171" s="181"/>
      <c r="H171" s="181"/>
      <c r="I171" s="181"/>
      <c r="J171" s="181"/>
      <c r="K171" s="181"/>
      <c r="L171" s="181"/>
      <c r="M171" s="181"/>
      <c r="N171" s="181"/>
      <c r="O171" s="181"/>
      <c r="P171" s="181"/>
      <c r="Q171" s="181"/>
      <c r="R171" s="181"/>
      <c r="S171" s="181"/>
      <c r="T171" s="182"/>
      <c r="U171" s="182"/>
      <c r="V171" s="182"/>
      <c r="W171" s="182"/>
      <c r="X171" s="182"/>
      <c r="Y171" s="182"/>
      <c r="Z171" s="182"/>
      <c r="AA171" s="182"/>
      <c r="AB171" s="182"/>
      <c r="AC171" s="182"/>
      <c r="AD171" s="182"/>
      <c r="AE171" s="183"/>
      <c r="AF171" s="181"/>
      <c r="AG171" s="182"/>
      <c r="AH171" s="182"/>
      <c r="AI171" s="182"/>
      <c r="AJ171" s="182"/>
      <c r="AK171" s="182"/>
      <c r="AL171" s="182"/>
      <c r="AM171" s="182"/>
      <c r="AN171" s="182"/>
      <c r="AO171" s="182"/>
      <c r="AP171" s="182"/>
      <c r="AQ171" s="182"/>
      <c r="AR171" s="182"/>
      <c r="AS171" s="183"/>
      <c r="AT171" s="182"/>
      <c r="AU171" s="182"/>
      <c r="AV171" s="182"/>
      <c r="AW171" s="182"/>
      <c r="AX171" s="182"/>
      <c r="AY171" s="182"/>
      <c r="AZ171" s="182"/>
      <c r="BA171" s="182"/>
      <c r="BB171" s="182"/>
      <c r="BC171" s="182"/>
      <c r="BD171" s="182"/>
      <c r="BE171" s="182"/>
      <c r="BF171" s="183"/>
      <c r="BG171" s="183"/>
      <c r="BH171" s="179"/>
      <c r="BI171" s="184"/>
      <c r="BJ171" s="32"/>
      <c r="BK171" s="255"/>
      <c r="BL171" s="32"/>
      <c r="BM171" s="32"/>
      <c r="BN171" s="32"/>
      <c r="BO171" s="32"/>
      <c r="BP171" s="32"/>
      <c r="BQ171" s="32"/>
      <c r="BR171" s="32"/>
      <c r="BS171" s="32"/>
      <c r="BT171" s="32"/>
      <c r="BU171" s="32"/>
      <c r="BV171" s="32"/>
      <c r="BW171" s="32"/>
      <c r="BX171" s="32"/>
      <c r="BY171" s="32"/>
      <c r="BZ171" s="32"/>
      <c r="CA171" s="176"/>
      <c r="CB171" s="176"/>
      <c r="CC171" s="33">
        <v>1100000</v>
      </c>
      <c r="CD171" s="33"/>
      <c r="CE171" s="33"/>
      <c r="CF171" s="33"/>
      <c r="CG171" s="33"/>
      <c r="CH171" s="178"/>
      <c r="CI171" s="33"/>
      <c r="CJ171" s="33"/>
      <c r="CK171" s="33"/>
      <c r="CL171" s="33"/>
      <c r="CM171" s="33"/>
      <c r="CN171" s="33"/>
      <c r="CO171" s="33"/>
      <c r="CP171" s="33"/>
      <c r="CQ171" s="33"/>
      <c r="CR171" s="33"/>
      <c r="CS171" s="33"/>
      <c r="CT171" s="33"/>
    </row>
    <row r="172" spans="1:98" s="8" customFormat="1" ht="24" customHeight="1" x14ac:dyDescent="0.2">
      <c r="A172" s="1019" t="s">
        <v>45</v>
      </c>
      <c r="B172" s="1022" t="s">
        <v>46</v>
      </c>
      <c r="C172" s="1022" t="s">
        <v>62</v>
      </c>
      <c r="D172" s="1025" t="s">
        <v>47</v>
      </c>
      <c r="E172" s="1025"/>
      <c r="F172" s="1025"/>
      <c r="G172" s="1025"/>
      <c r="H172" s="1025"/>
      <c r="I172" s="1025"/>
      <c r="J172" s="1025"/>
      <c r="K172" s="1025"/>
      <c r="L172" s="1025"/>
      <c r="M172" s="1025"/>
      <c r="N172" s="1025"/>
      <c r="O172" s="1025"/>
      <c r="P172" s="1025"/>
      <c r="Q172" s="1025"/>
      <c r="R172" s="1022" t="s">
        <v>59</v>
      </c>
      <c r="S172" s="1036" t="s">
        <v>56</v>
      </c>
      <c r="T172" s="1037"/>
      <c r="U172" s="1037"/>
      <c r="V172" s="1037"/>
      <c r="W172" s="1037"/>
      <c r="X172" s="1037"/>
      <c r="Y172" s="1037"/>
      <c r="Z172" s="1037"/>
      <c r="AA172" s="1037"/>
      <c r="AB172" s="1037"/>
      <c r="AC172" s="1037"/>
      <c r="AD172" s="1037"/>
      <c r="AE172" s="1038"/>
      <c r="AF172" s="1039" t="s">
        <v>38</v>
      </c>
      <c r="AG172" s="1039"/>
      <c r="AH172" s="1039"/>
      <c r="AI172" s="1039"/>
      <c r="AJ172" s="1039"/>
      <c r="AK172" s="1039"/>
      <c r="AL172" s="1039"/>
      <c r="AM172" s="1039"/>
      <c r="AN172" s="1039"/>
      <c r="AO172" s="1039"/>
      <c r="AP172" s="1039"/>
      <c r="AQ172" s="1039"/>
      <c r="AR172" s="1039"/>
      <c r="AS172" s="1039"/>
      <c r="AT172" s="1040" t="s">
        <v>82</v>
      </c>
      <c r="AU172" s="1041"/>
      <c r="AV172" s="1041"/>
      <c r="AW172" s="1041"/>
      <c r="AX172" s="1041"/>
      <c r="AY172" s="1041"/>
      <c r="AZ172" s="1041"/>
      <c r="BA172" s="1041"/>
      <c r="BB172" s="1041"/>
      <c r="BC172" s="1041"/>
      <c r="BD172" s="1041"/>
      <c r="BE172" s="1041"/>
      <c r="BF172" s="1042"/>
      <c r="BG172" s="1022" t="s">
        <v>78</v>
      </c>
      <c r="BH172" s="1022" t="s">
        <v>561</v>
      </c>
      <c r="BI172" s="1026" t="s">
        <v>79</v>
      </c>
      <c r="BJ172" s="173"/>
      <c r="BK172" s="32"/>
      <c r="BL172" s="32"/>
      <c r="BM172" s="32"/>
      <c r="BN172" s="32"/>
      <c r="BO172" s="32"/>
      <c r="BP172" s="32"/>
      <c r="BQ172" s="32"/>
      <c r="BR172" s="32"/>
      <c r="BS172" s="32"/>
      <c r="BT172" s="32"/>
      <c r="BU172" s="32"/>
      <c r="BV172" s="32"/>
      <c r="BW172" s="32"/>
      <c r="BX172" s="32"/>
      <c r="BY172" s="32"/>
      <c r="BZ172" s="32"/>
      <c r="CA172" s="34"/>
      <c r="CB172" s="34"/>
    </row>
    <row r="173" spans="1:98" s="8" customFormat="1" ht="24" customHeight="1" x14ac:dyDescent="0.2">
      <c r="A173" s="1020"/>
      <c r="B173" s="1023"/>
      <c r="C173" s="1023"/>
      <c r="D173" s="1091" t="s">
        <v>57</v>
      </c>
      <c r="E173" s="1031" t="s">
        <v>58</v>
      </c>
      <c r="F173" s="1032"/>
      <c r="G173" s="1032"/>
      <c r="H173" s="1032"/>
      <c r="I173" s="1032"/>
      <c r="J173" s="1032"/>
      <c r="K173" s="1032"/>
      <c r="L173" s="1032"/>
      <c r="M173" s="1032"/>
      <c r="N173" s="1032"/>
      <c r="O173" s="1032"/>
      <c r="P173" s="1032"/>
      <c r="Q173" s="1032"/>
      <c r="R173" s="1023"/>
      <c r="S173" s="1033" t="s">
        <v>57</v>
      </c>
      <c r="T173" s="1031" t="s">
        <v>58</v>
      </c>
      <c r="U173" s="1032"/>
      <c r="V173" s="1032"/>
      <c r="W173" s="1032"/>
      <c r="X173" s="1032"/>
      <c r="Y173" s="1032"/>
      <c r="Z173" s="1032"/>
      <c r="AA173" s="1032"/>
      <c r="AB173" s="1032"/>
      <c r="AC173" s="1032"/>
      <c r="AD173" s="1032"/>
      <c r="AE173" s="1035"/>
      <c r="AF173" s="1033" t="s">
        <v>57</v>
      </c>
      <c r="AG173" s="1031" t="s">
        <v>58</v>
      </c>
      <c r="AH173" s="1032"/>
      <c r="AI173" s="1032"/>
      <c r="AJ173" s="1032"/>
      <c r="AK173" s="1032"/>
      <c r="AL173" s="1032"/>
      <c r="AM173" s="1032"/>
      <c r="AN173" s="1032"/>
      <c r="AO173" s="1032"/>
      <c r="AP173" s="1032"/>
      <c r="AQ173" s="1032"/>
      <c r="AR173" s="1032"/>
      <c r="AS173" s="1035"/>
      <c r="AT173" s="1043"/>
      <c r="AU173" s="1044"/>
      <c r="AV173" s="1044"/>
      <c r="AW173" s="1044"/>
      <c r="AX173" s="1044"/>
      <c r="AY173" s="1044"/>
      <c r="AZ173" s="1044"/>
      <c r="BA173" s="1044"/>
      <c r="BB173" s="1044"/>
      <c r="BC173" s="1044"/>
      <c r="BD173" s="1044"/>
      <c r="BE173" s="1044"/>
      <c r="BF173" s="1045"/>
      <c r="BG173" s="1023"/>
      <c r="BH173" s="1023"/>
      <c r="BI173" s="1027"/>
      <c r="BJ173" s="173"/>
      <c r="BK173" s="32"/>
      <c r="BL173" s="32"/>
      <c r="BM173" s="32"/>
      <c r="BN173" s="32"/>
      <c r="BO173" s="32"/>
      <c r="BP173" s="32"/>
      <c r="BQ173" s="32"/>
      <c r="BR173" s="32"/>
      <c r="BS173" s="32"/>
      <c r="BT173" s="32"/>
      <c r="BU173" s="32"/>
      <c r="BV173" s="32"/>
      <c r="BW173" s="32"/>
      <c r="BX173" s="32"/>
      <c r="BY173" s="32"/>
      <c r="BZ173" s="32"/>
      <c r="CA173" s="34"/>
      <c r="CB173" s="34"/>
    </row>
    <row r="174" spans="1:98" s="6" customFormat="1" ht="24" customHeight="1" x14ac:dyDescent="0.2">
      <c r="A174" s="1021"/>
      <c r="B174" s="1024"/>
      <c r="C174" s="1024"/>
      <c r="D174" s="1092"/>
      <c r="E174" s="35">
        <v>1</v>
      </c>
      <c r="F174" s="35">
        <v>2</v>
      </c>
      <c r="G174" s="35">
        <v>3</v>
      </c>
      <c r="H174" s="35">
        <v>4</v>
      </c>
      <c r="I174" s="35">
        <v>5</v>
      </c>
      <c r="J174" s="35">
        <v>6</v>
      </c>
      <c r="K174" s="35">
        <v>7</v>
      </c>
      <c r="L174" s="35">
        <v>8</v>
      </c>
      <c r="M174" s="35">
        <v>9</v>
      </c>
      <c r="N174" s="35">
        <v>10</v>
      </c>
      <c r="O174" s="35">
        <v>11</v>
      </c>
      <c r="P174" s="35">
        <v>12</v>
      </c>
      <c r="Q174" s="35" t="s">
        <v>61</v>
      </c>
      <c r="R174" s="1024"/>
      <c r="S174" s="1034"/>
      <c r="T174" s="35">
        <v>1</v>
      </c>
      <c r="U174" s="35">
        <v>2</v>
      </c>
      <c r="V174" s="35">
        <v>3</v>
      </c>
      <c r="W174" s="35">
        <v>4</v>
      </c>
      <c r="X174" s="35">
        <v>5</v>
      </c>
      <c r="Y174" s="35">
        <v>6</v>
      </c>
      <c r="Z174" s="35">
        <v>7</v>
      </c>
      <c r="AA174" s="35">
        <v>8</v>
      </c>
      <c r="AB174" s="35">
        <v>9</v>
      </c>
      <c r="AC174" s="35">
        <v>10</v>
      </c>
      <c r="AD174" s="35">
        <v>11</v>
      </c>
      <c r="AE174" s="35">
        <v>12</v>
      </c>
      <c r="AF174" s="1034"/>
      <c r="AG174" s="35">
        <v>1</v>
      </c>
      <c r="AH174" s="35">
        <v>2</v>
      </c>
      <c r="AI174" s="35">
        <v>3</v>
      </c>
      <c r="AJ174" s="35">
        <v>4</v>
      </c>
      <c r="AK174" s="35">
        <v>5</v>
      </c>
      <c r="AL174" s="35">
        <v>6</v>
      </c>
      <c r="AM174" s="35">
        <v>7</v>
      </c>
      <c r="AN174" s="35">
        <v>8</v>
      </c>
      <c r="AO174" s="35">
        <v>9</v>
      </c>
      <c r="AP174" s="35">
        <v>10</v>
      </c>
      <c r="AQ174" s="35">
        <v>11</v>
      </c>
      <c r="AR174" s="35">
        <v>12</v>
      </c>
      <c r="AS174" s="35" t="s">
        <v>51</v>
      </c>
      <c r="AT174" s="266">
        <v>1</v>
      </c>
      <c r="AU174" s="266">
        <v>2</v>
      </c>
      <c r="AV174" s="266">
        <v>3</v>
      </c>
      <c r="AW174" s="266">
        <v>4</v>
      </c>
      <c r="AX174" s="266">
        <v>5</v>
      </c>
      <c r="AY174" s="266">
        <v>6</v>
      </c>
      <c r="AZ174" s="266">
        <v>7</v>
      </c>
      <c r="BA174" s="266">
        <v>8</v>
      </c>
      <c r="BB174" s="266">
        <v>9</v>
      </c>
      <c r="BC174" s="266">
        <v>10</v>
      </c>
      <c r="BD174" s="266">
        <v>11</v>
      </c>
      <c r="BE174" s="266">
        <v>12</v>
      </c>
      <c r="BF174" s="35" t="s">
        <v>51</v>
      </c>
      <c r="BG174" s="1024"/>
      <c r="BH174" s="1024"/>
      <c r="BI174" s="1028"/>
      <c r="BJ174" s="7"/>
      <c r="BK174" s="36"/>
      <c r="BL174" s="36"/>
      <c r="BM174" s="36"/>
      <c r="BN174" s="36"/>
      <c r="BO174" s="36"/>
      <c r="BP174" s="36"/>
      <c r="BQ174" s="36"/>
      <c r="BR174" s="36"/>
      <c r="BS174" s="36"/>
      <c r="BT174" s="36"/>
      <c r="BU174" s="36"/>
      <c r="BV174" s="36"/>
      <c r="BW174" s="36"/>
      <c r="BX174" s="36"/>
      <c r="BY174" s="36"/>
      <c r="BZ174" s="36"/>
      <c r="CA174" s="36"/>
      <c r="CB174" s="36"/>
    </row>
    <row r="175" spans="1:98" s="118" customFormat="1" ht="24" customHeight="1" x14ac:dyDescent="0.2">
      <c r="A175" s="111"/>
      <c r="B175" s="610" t="s">
        <v>284</v>
      </c>
      <c r="C175" s="112" t="s">
        <v>236</v>
      </c>
      <c r="D175" s="209">
        <v>24</v>
      </c>
      <c r="E175" s="113">
        <v>2</v>
      </c>
      <c r="F175" s="113">
        <v>2</v>
      </c>
      <c r="G175" s="114">
        <v>2</v>
      </c>
      <c r="H175" s="114">
        <v>2</v>
      </c>
      <c r="I175" s="114">
        <v>2</v>
      </c>
      <c r="J175" s="114">
        <v>2</v>
      </c>
      <c r="K175" s="114">
        <v>2</v>
      </c>
      <c r="L175" s="114">
        <v>2</v>
      </c>
      <c r="M175" s="114">
        <v>2</v>
      </c>
      <c r="N175" s="114">
        <v>2</v>
      </c>
      <c r="O175" s="114">
        <v>2</v>
      </c>
      <c r="P175" s="114">
        <v>2</v>
      </c>
      <c r="Q175" s="115">
        <f>SUM(E175:P175)</f>
        <v>24</v>
      </c>
      <c r="R175" s="280" t="s">
        <v>180</v>
      </c>
      <c r="S175" s="233">
        <v>300000</v>
      </c>
      <c r="T175" s="233">
        <v>300000</v>
      </c>
      <c r="U175" s="233">
        <v>300000</v>
      </c>
      <c r="V175" s="123">
        <v>300000</v>
      </c>
      <c r="W175" s="123">
        <v>300000</v>
      </c>
      <c r="X175" s="123">
        <v>300000</v>
      </c>
      <c r="Y175" s="123">
        <v>300000</v>
      </c>
      <c r="Z175" s="123">
        <v>300000</v>
      </c>
      <c r="AA175" s="123">
        <v>300000</v>
      </c>
      <c r="AB175" s="123">
        <v>300000</v>
      </c>
      <c r="AC175" s="123">
        <v>300000</v>
      </c>
      <c r="AD175" s="123">
        <v>300000</v>
      </c>
      <c r="AE175" s="123">
        <v>300000</v>
      </c>
      <c r="AF175" s="94">
        <f t="shared" ref="AF175:AF176" si="493">SUM(Q175*S175)</f>
        <v>7200000</v>
      </c>
      <c r="AG175" s="95">
        <f t="shared" ref="AG175:AI176" si="494">T175*E175</f>
        <v>600000</v>
      </c>
      <c r="AH175" s="95">
        <f t="shared" si="494"/>
        <v>600000</v>
      </c>
      <c r="AI175" s="95">
        <f t="shared" si="494"/>
        <v>600000</v>
      </c>
      <c r="AJ175" s="95">
        <f t="shared" ref="AJ175:AR176" si="495">W175*H175</f>
        <v>600000</v>
      </c>
      <c r="AK175" s="95">
        <f t="shared" si="495"/>
        <v>600000</v>
      </c>
      <c r="AL175" s="95">
        <f t="shared" si="495"/>
        <v>600000</v>
      </c>
      <c r="AM175" s="95">
        <f t="shared" si="495"/>
        <v>600000</v>
      </c>
      <c r="AN175" s="95">
        <f t="shared" si="495"/>
        <v>600000</v>
      </c>
      <c r="AO175" s="95">
        <f t="shared" si="495"/>
        <v>600000</v>
      </c>
      <c r="AP175" s="95">
        <f t="shared" si="495"/>
        <v>600000</v>
      </c>
      <c r="AQ175" s="95">
        <f t="shared" si="495"/>
        <v>600000</v>
      </c>
      <c r="AR175" s="95">
        <f t="shared" si="495"/>
        <v>600000</v>
      </c>
      <c r="AS175" s="96">
        <f t="shared" ref="AS175:AS176" si="496">SUM(AG175:AR175)</f>
        <v>7200000</v>
      </c>
      <c r="AT175" s="95"/>
      <c r="AU175" s="95"/>
      <c r="AV175" s="95"/>
      <c r="AW175" s="95"/>
      <c r="AX175" s="95"/>
      <c r="AY175" s="95"/>
      <c r="AZ175" s="95"/>
      <c r="BA175" s="95"/>
      <c r="BB175" s="95"/>
      <c r="BC175" s="95"/>
      <c r="BD175" s="95"/>
      <c r="BE175" s="95"/>
      <c r="BF175" s="97">
        <f>SUM(AT175:BE175)</f>
        <v>0</v>
      </c>
      <c r="BG175" s="128">
        <f>AF175-AS175-BF175</f>
        <v>0</v>
      </c>
      <c r="BH175" s="129">
        <f>S175*D175</f>
        <v>7200000</v>
      </c>
      <c r="BI175" s="130">
        <f>BH175-AS175-BF175</f>
        <v>0</v>
      </c>
      <c r="BJ175" s="248">
        <f>SUM(Q175/D175)</f>
        <v>1</v>
      </c>
      <c r="BK175" s="257"/>
      <c r="BL175" s="117"/>
      <c r="BM175" s="117"/>
      <c r="BN175" s="117"/>
      <c r="BO175" s="117"/>
      <c r="BP175" s="117"/>
      <c r="BQ175" s="117"/>
      <c r="BR175" s="117"/>
      <c r="BS175" s="117"/>
      <c r="BT175" s="117"/>
      <c r="BU175" s="117"/>
      <c r="BV175" s="117"/>
      <c r="BW175" s="117"/>
      <c r="BX175" s="117"/>
      <c r="BY175" s="117"/>
      <c r="BZ175" s="117"/>
      <c r="CA175" s="117"/>
      <c r="CB175" s="117"/>
    </row>
    <row r="176" spans="1:98" s="118" customFormat="1" ht="24" customHeight="1" thickBot="1" x14ac:dyDescent="0.25">
      <c r="A176" s="111"/>
      <c r="B176" s="610" t="s">
        <v>285</v>
      </c>
      <c r="C176" s="112" t="s">
        <v>236</v>
      </c>
      <c r="D176" s="209">
        <v>12</v>
      </c>
      <c r="E176" s="113">
        <v>1</v>
      </c>
      <c r="F176" s="113">
        <v>1</v>
      </c>
      <c r="G176" s="114">
        <v>1</v>
      </c>
      <c r="H176" s="114">
        <v>1</v>
      </c>
      <c r="I176" s="114">
        <v>1</v>
      </c>
      <c r="J176" s="114">
        <v>1</v>
      </c>
      <c r="K176" s="114">
        <v>1</v>
      </c>
      <c r="L176" s="114">
        <v>1</v>
      </c>
      <c r="M176" s="114">
        <v>1</v>
      </c>
      <c r="N176" s="114">
        <v>1</v>
      </c>
      <c r="O176" s="114">
        <v>1</v>
      </c>
      <c r="P176" s="114">
        <v>1</v>
      </c>
      <c r="Q176" s="115">
        <f>SUM(E176:P176)</f>
        <v>12</v>
      </c>
      <c r="R176" s="310" t="s">
        <v>180</v>
      </c>
      <c r="S176" s="233">
        <v>100000</v>
      </c>
      <c r="T176" s="233">
        <v>100000</v>
      </c>
      <c r="U176" s="233">
        <v>100000</v>
      </c>
      <c r="V176" s="123">
        <v>100000</v>
      </c>
      <c r="W176" s="123">
        <v>100000</v>
      </c>
      <c r="X176" s="123">
        <v>100000</v>
      </c>
      <c r="Y176" s="123">
        <v>100000</v>
      </c>
      <c r="Z176" s="123">
        <v>100000</v>
      </c>
      <c r="AA176" s="123">
        <v>100000</v>
      </c>
      <c r="AB176" s="123">
        <v>100000</v>
      </c>
      <c r="AC176" s="123">
        <v>100000</v>
      </c>
      <c r="AD176" s="123">
        <v>100000</v>
      </c>
      <c r="AE176" s="123">
        <v>100000</v>
      </c>
      <c r="AF176" s="94">
        <f t="shared" si="493"/>
        <v>1200000</v>
      </c>
      <c r="AG176" s="95">
        <f t="shared" si="494"/>
        <v>100000</v>
      </c>
      <c r="AH176" s="95">
        <f t="shared" si="494"/>
        <v>100000</v>
      </c>
      <c r="AI176" s="95">
        <f t="shared" si="494"/>
        <v>100000</v>
      </c>
      <c r="AJ176" s="95">
        <f t="shared" si="495"/>
        <v>100000</v>
      </c>
      <c r="AK176" s="95">
        <f t="shared" si="495"/>
        <v>100000</v>
      </c>
      <c r="AL176" s="95">
        <f t="shared" si="495"/>
        <v>100000</v>
      </c>
      <c r="AM176" s="95">
        <f t="shared" si="495"/>
        <v>100000</v>
      </c>
      <c r="AN176" s="95">
        <f t="shared" si="495"/>
        <v>100000</v>
      </c>
      <c r="AO176" s="95">
        <f t="shared" si="495"/>
        <v>100000</v>
      </c>
      <c r="AP176" s="95">
        <f t="shared" si="495"/>
        <v>100000</v>
      </c>
      <c r="AQ176" s="95">
        <f t="shared" si="495"/>
        <v>100000</v>
      </c>
      <c r="AR176" s="95">
        <f t="shared" si="495"/>
        <v>100000</v>
      </c>
      <c r="AS176" s="96">
        <f t="shared" si="496"/>
        <v>1200000</v>
      </c>
      <c r="AT176" s="95"/>
      <c r="AU176" s="95"/>
      <c r="AV176" s="95"/>
      <c r="AW176" s="95"/>
      <c r="AX176" s="95"/>
      <c r="AY176" s="95"/>
      <c r="AZ176" s="95"/>
      <c r="BA176" s="95"/>
      <c r="BB176" s="95"/>
      <c r="BC176" s="95"/>
      <c r="BD176" s="95"/>
      <c r="BE176" s="95"/>
      <c r="BF176" s="97">
        <f>SUM(AT176:BE176)</f>
        <v>0</v>
      </c>
      <c r="BG176" s="128">
        <f>AF176-AS176-BF176</f>
        <v>0</v>
      </c>
      <c r="BH176" s="129">
        <f>S176*D176</f>
        <v>1200000</v>
      </c>
      <c r="BI176" s="130">
        <f>BH176-AS176-BF176</f>
        <v>0</v>
      </c>
      <c r="BJ176" s="248">
        <f>SUM(Q176/D176)</f>
        <v>1</v>
      </c>
      <c r="BK176" s="257"/>
      <c r="BL176" s="117"/>
      <c r="BM176" s="117"/>
      <c r="BN176" s="117"/>
      <c r="BO176" s="117"/>
      <c r="BP176" s="117"/>
      <c r="BQ176" s="117"/>
      <c r="BR176" s="117"/>
      <c r="BS176" s="117"/>
      <c r="BT176" s="117"/>
      <c r="BU176" s="117"/>
      <c r="BV176" s="117"/>
      <c r="BW176" s="117"/>
      <c r="BX176" s="117"/>
      <c r="BY176" s="117"/>
      <c r="BZ176" s="117"/>
      <c r="CA176" s="117"/>
      <c r="CB176" s="117"/>
    </row>
    <row r="177" spans="1:81" s="54" customFormat="1" ht="24" customHeight="1" thickBot="1" x14ac:dyDescent="0.25">
      <c r="A177" s="62"/>
      <c r="B177" s="63" t="s">
        <v>15</v>
      </c>
      <c r="C177" s="63"/>
      <c r="D177" s="378"/>
      <c r="E177" s="65"/>
      <c r="F177" s="65"/>
      <c r="G177" s="65"/>
      <c r="H177" s="65"/>
      <c r="I177" s="65"/>
      <c r="J177" s="65"/>
      <c r="K177" s="65"/>
      <c r="L177" s="65"/>
      <c r="M177" s="65"/>
      <c r="N177" s="65"/>
      <c r="O177" s="65"/>
      <c r="P177" s="65"/>
      <c r="Q177" s="66"/>
      <c r="R177" s="102"/>
      <c r="S177" s="132"/>
      <c r="T177" s="133"/>
      <c r="U177" s="133"/>
      <c r="V177" s="133"/>
      <c r="W177" s="133"/>
      <c r="X177" s="133"/>
      <c r="Y177" s="133"/>
      <c r="Z177" s="133"/>
      <c r="AA177" s="133"/>
      <c r="AB177" s="133"/>
      <c r="AC177" s="133"/>
      <c r="AD177" s="133"/>
      <c r="AE177" s="133"/>
      <c r="AF177" s="134">
        <f>SUM(AF175:AF176)</f>
        <v>8400000</v>
      </c>
      <c r="AG177" s="134">
        <f t="shared" ref="AG177:AI177" si="497">SUM(AG175:AG176)</f>
        <v>700000</v>
      </c>
      <c r="AH177" s="134">
        <f t="shared" si="497"/>
        <v>700000</v>
      </c>
      <c r="AI177" s="134">
        <f t="shared" si="497"/>
        <v>700000</v>
      </c>
      <c r="AJ177" s="134">
        <f t="shared" ref="AJ177" si="498">SUM(AJ175:AJ176)</f>
        <v>700000</v>
      </c>
      <c r="AK177" s="134">
        <f t="shared" ref="AK177" si="499">SUM(AK175:AK176)</f>
        <v>700000</v>
      </c>
      <c r="AL177" s="134">
        <f t="shared" ref="AL177" si="500">SUM(AL175:AL176)</f>
        <v>700000</v>
      </c>
      <c r="AM177" s="134">
        <f t="shared" ref="AM177" si="501">SUM(AM175:AM176)</f>
        <v>700000</v>
      </c>
      <c r="AN177" s="134">
        <f t="shared" ref="AN177" si="502">SUM(AN175:AN176)</f>
        <v>700000</v>
      </c>
      <c r="AO177" s="134">
        <f t="shared" ref="AO177" si="503">SUM(AO175:AO176)</f>
        <v>700000</v>
      </c>
      <c r="AP177" s="134">
        <f t="shared" ref="AP177" si="504">SUM(AP175:AP176)</f>
        <v>700000</v>
      </c>
      <c r="AQ177" s="134">
        <f t="shared" ref="AQ177" si="505">SUM(AQ175:AQ176)</f>
        <v>700000</v>
      </c>
      <c r="AR177" s="134">
        <f t="shared" ref="AR177" si="506">SUM(AR175:AR176)</f>
        <v>700000</v>
      </c>
      <c r="AS177" s="134">
        <f t="shared" ref="AS177" si="507">SUM(AS175:AS176)</f>
        <v>8400000</v>
      </c>
      <c r="AT177" s="134">
        <f t="shared" ref="AT177" si="508">SUM(AT175:AT176)</f>
        <v>0</v>
      </c>
      <c r="AU177" s="134">
        <f t="shared" ref="AU177" si="509">SUM(AU175:AU176)</f>
        <v>0</v>
      </c>
      <c r="AV177" s="134">
        <f t="shared" ref="AV177" si="510">SUM(AV175:AV176)</f>
        <v>0</v>
      </c>
      <c r="AW177" s="134">
        <f t="shared" ref="AW177" si="511">SUM(AW175:AW176)</f>
        <v>0</v>
      </c>
      <c r="AX177" s="134">
        <f t="shared" ref="AX177" si="512">SUM(AX175:AX176)</f>
        <v>0</v>
      </c>
      <c r="AY177" s="134">
        <f t="shared" ref="AY177" si="513">SUM(AY175:AY176)</f>
        <v>0</v>
      </c>
      <c r="AZ177" s="134">
        <f t="shared" ref="AZ177" si="514">SUM(AZ175:AZ176)</f>
        <v>0</v>
      </c>
      <c r="BA177" s="134">
        <f t="shared" ref="BA177" si="515">SUM(BA175:BA176)</f>
        <v>0</v>
      </c>
      <c r="BB177" s="134">
        <f t="shared" ref="BB177" si="516">SUM(BB175:BB176)</f>
        <v>0</v>
      </c>
      <c r="BC177" s="134">
        <f t="shared" ref="BC177" si="517">SUM(BC175:BC176)</f>
        <v>0</v>
      </c>
      <c r="BD177" s="134">
        <f t="shared" ref="BD177" si="518">SUM(BD175:BD176)</f>
        <v>0</v>
      </c>
      <c r="BE177" s="134">
        <f t="shared" ref="BE177" si="519">SUM(BE175:BE176)</f>
        <v>0</v>
      </c>
      <c r="BF177" s="134">
        <f t="shared" ref="BF177" si="520">SUM(BF175:BF176)</f>
        <v>0</v>
      </c>
      <c r="BG177" s="134">
        <f t="shared" ref="BG177" si="521">SUM(BG175:BG176)</f>
        <v>0</v>
      </c>
      <c r="BH177" s="134">
        <f t="shared" ref="BH177" si="522">SUM(BH175:BH176)</f>
        <v>8400000</v>
      </c>
      <c r="BI177" s="134">
        <f t="shared" ref="BI177" si="523">SUM(BI175:BI176)</f>
        <v>0</v>
      </c>
      <c r="BJ177" s="249">
        <f>SUM(BJ175:BJ176)/2</f>
        <v>1</v>
      </c>
      <c r="BK177" s="259"/>
      <c r="BL177" s="69"/>
      <c r="BM177" s="69"/>
      <c r="BN177" s="69"/>
      <c r="BO177" s="69"/>
      <c r="BP177" s="69"/>
      <c r="BQ177" s="69"/>
      <c r="BR177" s="69"/>
      <c r="BS177" s="69"/>
      <c r="BT177" s="69"/>
      <c r="BU177" s="69"/>
      <c r="BV177" s="69"/>
      <c r="BW177" s="69"/>
      <c r="BX177" s="69"/>
      <c r="BY177" s="69"/>
      <c r="BZ177" s="69"/>
      <c r="CA177" s="69"/>
      <c r="CB177" s="69"/>
    </row>
    <row r="178" spans="1:81" s="29" customFormat="1" ht="24" customHeight="1" x14ac:dyDescent="0.2">
      <c r="A178" s="70"/>
      <c r="D178" s="379"/>
      <c r="E178" s="70"/>
      <c r="F178" s="70"/>
      <c r="G178" s="70"/>
      <c r="H178" s="70"/>
      <c r="I178" s="70"/>
      <c r="J178" s="70"/>
      <c r="K178" s="70"/>
      <c r="L178" s="70"/>
      <c r="M178" s="70"/>
      <c r="N178" s="70"/>
      <c r="O178" s="70"/>
      <c r="P178" s="70"/>
      <c r="Q178" s="70"/>
      <c r="R178" s="70"/>
      <c r="AE178" s="57"/>
      <c r="AS178" s="71"/>
      <c r="BF178" s="72">
        <f>SUM(AS177+BF177)</f>
        <v>8400000</v>
      </c>
      <c r="BG178" s="73">
        <f>AF177-AS177-BF177</f>
        <v>0</v>
      </c>
      <c r="BH178" s="74">
        <f>SUM(BI177+AS177+BF177)</f>
        <v>8400000</v>
      </c>
      <c r="BI178" s="75">
        <f>SUM(BG177)</f>
        <v>0</v>
      </c>
      <c r="BJ178" s="57" t="s">
        <v>78</v>
      </c>
      <c r="BK178" s="260"/>
      <c r="BL178" s="33"/>
      <c r="BM178" s="33"/>
      <c r="BN178" s="33"/>
      <c r="BO178" s="33"/>
      <c r="BP178" s="33"/>
      <c r="BQ178" s="33"/>
      <c r="BR178" s="33"/>
      <c r="BS178" s="33"/>
      <c r="BT178" s="33"/>
      <c r="BU178" s="33"/>
      <c r="BV178" s="33"/>
      <c r="BW178" s="33"/>
      <c r="BX178" s="33"/>
      <c r="BY178" s="33"/>
      <c r="BZ178" s="33"/>
      <c r="CA178" s="33"/>
      <c r="CB178" s="33"/>
      <c r="CC178" s="33"/>
    </row>
    <row r="179" spans="1:81" s="29" customFormat="1" ht="24" customHeight="1" x14ac:dyDescent="0.2">
      <c r="A179" s="70"/>
      <c r="D179" s="379"/>
      <c r="E179" s="70"/>
      <c r="F179" s="70"/>
      <c r="G179" s="70"/>
      <c r="H179" s="70"/>
      <c r="I179" s="70"/>
      <c r="J179" s="70"/>
      <c r="K179" s="70"/>
      <c r="L179" s="70"/>
      <c r="M179" s="70"/>
      <c r="N179" s="70"/>
      <c r="O179" s="70"/>
      <c r="P179" s="70"/>
      <c r="Q179" s="70"/>
      <c r="R179" s="70"/>
      <c r="AE179" s="57"/>
      <c r="AS179" s="57"/>
      <c r="AT179" s="170">
        <f>SUM(AG177+AT177)</f>
        <v>700000</v>
      </c>
      <c r="AU179" s="170">
        <f t="shared" ref="AU179" si="524">SUM(AH177+AU177)</f>
        <v>700000</v>
      </c>
      <c r="AV179" s="170">
        <f t="shared" ref="AV179" si="525">SUM(AI177+AV177)</f>
        <v>700000</v>
      </c>
      <c r="AW179" s="170">
        <f t="shared" ref="AW179" si="526">SUM(AJ177+AW177)</f>
        <v>700000</v>
      </c>
      <c r="AX179" s="170">
        <f t="shared" ref="AX179" si="527">SUM(AK177+AX177)</f>
        <v>700000</v>
      </c>
      <c r="AY179" s="170">
        <f t="shared" ref="AY179" si="528">SUM(AL177+AY177)</f>
        <v>700000</v>
      </c>
      <c r="AZ179" s="170">
        <f t="shared" ref="AZ179" si="529">SUM(AM177+AZ177)</f>
        <v>700000</v>
      </c>
      <c r="BA179" s="170">
        <f t="shared" ref="BA179" si="530">SUM(AN177+BA177)</f>
        <v>700000</v>
      </c>
      <c r="BB179" s="170">
        <f t="shared" ref="BB179" si="531">SUM(AO177+BB177)</f>
        <v>700000</v>
      </c>
      <c r="BC179" s="170">
        <f t="shared" ref="BC179" si="532">SUM(AP177+BC177)</f>
        <v>700000</v>
      </c>
      <c r="BD179" s="170">
        <f t="shared" ref="BD179" si="533">SUM(AQ177+BD177)</f>
        <v>700000</v>
      </c>
      <c r="BE179" s="170">
        <f t="shared" ref="BE179" si="534">SUM(AR177+BE177)</f>
        <v>700000</v>
      </c>
      <c r="BF179" s="170">
        <f>SUM(AT179:BE179)</f>
        <v>8400000</v>
      </c>
      <c r="BG179" s="57"/>
      <c r="BH179" s="76"/>
      <c r="BI179" s="77">
        <f>SUM(BI177-BI178)</f>
        <v>0</v>
      </c>
      <c r="BJ179" s="57" t="s">
        <v>77</v>
      </c>
      <c r="BK179" s="260"/>
      <c r="BL179" s="33"/>
      <c r="BM179" s="33"/>
      <c r="BN179" s="33"/>
      <c r="BO179" s="33"/>
      <c r="BP179" s="33"/>
      <c r="BQ179" s="33"/>
      <c r="BR179" s="33"/>
      <c r="BS179" s="33"/>
      <c r="BT179" s="33"/>
      <c r="BU179" s="33"/>
      <c r="BV179" s="33"/>
      <c r="BW179" s="33"/>
      <c r="BX179" s="33"/>
      <c r="BY179" s="33"/>
      <c r="BZ179" s="33"/>
      <c r="CA179" s="33"/>
      <c r="CB179" s="33"/>
      <c r="CC179" s="33"/>
    </row>
    <row r="180" spans="1:81" s="6" customFormat="1" ht="24" customHeight="1" x14ac:dyDescent="0.2">
      <c r="A180" s="78"/>
      <c r="C180" s="78"/>
      <c r="D180" s="415"/>
      <c r="E180" s="8"/>
      <c r="F180" s="8"/>
      <c r="G180" s="8"/>
      <c r="H180" s="8"/>
      <c r="I180" s="8"/>
      <c r="J180" s="8"/>
      <c r="K180" s="8"/>
      <c r="L180" s="8"/>
      <c r="M180" s="8"/>
      <c r="N180" s="8"/>
      <c r="O180" s="8"/>
      <c r="P180" s="8"/>
      <c r="Q180" s="70"/>
      <c r="R180" s="8"/>
      <c r="AE180" s="86"/>
      <c r="AF180" s="82"/>
      <c r="AS180" s="88"/>
      <c r="BF180" s="88"/>
      <c r="BG180" s="88"/>
      <c r="BH180" s="285"/>
      <c r="BI180" s="285"/>
      <c r="BK180" s="256"/>
      <c r="BL180" s="36"/>
      <c r="BM180" s="36"/>
      <c r="BN180" s="36"/>
      <c r="BO180" s="36"/>
      <c r="BP180" s="36"/>
      <c r="BQ180" s="36"/>
      <c r="BR180" s="36"/>
      <c r="BS180" s="36"/>
      <c r="BT180" s="36"/>
      <c r="BU180" s="36"/>
      <c r="BV180" s="36"/>
      <c r="BW180" s="36"/>
      <c r="BX180" s="36"/>
      <c r="BY180" s="36"/>
      <c r="BZ180" s="36"/>
      <c r="CA180" s="36"/>
      <c r="CB180" s="36"/>
    </row>
    <row r="181" spans="1:81" s="6" customFormat="1" ht="24" customHeight="1" x14ac:dyDescent="0.2">
      <c r="A181" s="78"/>
      <c r="C181" s="78"/>
      <c r="D181" s="415"/>
      <c r="E181" s="8"/>
      <c r="F181" s="8"/>
      <c r="G181" s="8"/>
      <c r="H181" s="8"/>
      <c r="I181" s="8"/>
      <c r="J181" s="8"/>
      <c r="K181" s="8"/>
      <c r="L181" s="8"/>
      <c r="M181" s="8"/>
      <c r="N181" s="8"/>
      <c r="O181" s="8"/>
      <c r="P181" s="8"/>
      <c r="Q181" s="70"/>
      <c r="R181" s="8"/>
      <c r="AE181" s="86"/>
      <c r="AF181" s="82"/>
      <c r="AS181" s="88"/>
      <c r="BF181" s="88"/>
      <c r="BG181" s="88"/>
      <c r="BH181" s="285"/>
      <c r="BI181" s="285"/>
      <c r="BK181" s="256"/>
      <c r="BL181" s="36"/>
      <c r="BM181" s="36"/>
      <c r="BN181" s="36"/>
      <c r="BO181" s="36"/>
      <c r="BP181" s="36"/>
      <c r="BQ181" s="36"/>
      <c r="BR181" s="36"/>
      <c r="BS181" s="36"/>
      <c r="BT181" s="36"/>
      <c r="BU181" s="36"/>
      <c r="BV181" s="36"/>
      <c r="BW181" s="36"/>
      <c r="BX181" s="36"/>
      <c r="BY181" s="36"/>
      <c r="BZ181" s="36"/>
      <c r="CA181" s="36"/>
      <c r="CB181" s="36"/>
    </row>
    <row r="182" spans="1:81" s="6" customFormat="1" ht="24" customHeight="1" x14ac:dyDescent="0.2">
      <c r="A182" s="78"/>
      <c r="C182" s="78"/>
      <c r="D182" s="415"/>
      <c r="E182" s="8"/>
      <c r="F182" s="8"/>
      <c r="G182" s="8"/>
      <c r="H182" s="8"/>
      <c r="I182" s="8"/>
      <c r="J182" s="8"/>
      <c r="K182" s="8"/>
      <c r="L182" s="8"/>
      <c r="M182" s="8"/>
      <c r="N182" s="8"/>
      <c r="O182" s="8"/>
      <c r="P182" s="8"/>
      <c r="Q182" s="70"/>
      <c r="R182" s="8"/>
      <c r="AE182" s="86"/>
      <c r="AF182" s="82"/>
      <c r="AS182" s="88"/>
      <c r="BF182" s="88"/>
      <c r="BG182" s="88"/>
      <c r="BH182" s="285"/>
      <c r="BI182" s="285"/>
      <c r="BK182" s="256"/>
      <c r="BL182" s="36"/>
      <c r="BM182" s="36"/>
      <c r="BN182" s="36"/>
      <c r="BO182" s="36"/>
      <c r="BP182" s="36"/>
      <c r="BQ182" s="36"/>
      <c r="BR182" s="36"/>
      <c r="BS182" s="36"/>
      <c r="BT182" s="36"/>
      <c r="BU182" s="36"/>
      <c r="BV182" s="36"/>
      <c r="BW182" s="36"/>
      <c r="BX182" s="36"/>
      <c r="BY182" s="36"/>
      <c r="BZ182" s="36"/>
      <c r="CA182" s="36"/>
      <c r="CB182" s="36"/>
    </row>
    <row r="183" spans="1:81" s="6" customFormat="1" ht="24" customHeight="1" x14ac:dyDescent="0.2">
      <c r="A183" s="78"/>
      <c r="C183" s="78"/>
      <c r="D183" s="415"/>
      <c r="E183" s="8"/>
      <c r="F183" s="8"/>
      <c r="G183" s="8"/>
      <c r="H183" s="8"/>
      <c r="I183" s="8"/>
      <c r="J183" s="8"/>
      <c r="K183" s="8"/>
      <c r="L183" s="8"/>
      <c r="M183" s="8"/>
      <c r="N183" s="8"/>
      <c r="O183" s="8"/>
      <c r="P183" s="8"/>
      <c r="Q183" s="70"/>
      <c r="R183" s="8"/>
      <c r="AE183" s="86"/>
      <c r="AF183" s="82"/>
      <c r="AS183" s="88"/>
      <c r="BF183" s="88"/>
      <c r="BG183" s="88"/>
      <c r="BH183" s="285"/>
      <c r="BI183" s="285"/>
      <c r="BK183" s="256"/>
      <c r="BL183" s="36"/>
      <c r="BM183" s="36"/>
      <c r="BN183" s="36"/>
      <c r="BO183" s="36"/>
      <c r="BP183" s="36"/>
      <c r="BQ183" s="36"/>
      <c r="BR183" s="36"/>
      <c r="BS183" s="36"/>
      <c r="BT183" s="36"/>
      <c r="BU183" s="36"/>
      <c r="BV183" s="36"/>
      <c r="BW183" s="36"/>
      <c r="BX183" s="36"/>
      <c r="BY183" s="36"/>
      <c r="BZ183" s="36"/>
      <c r="CA183" s="36"/>
      <c r="CB183" s="36"/>
    </row>
    <row r="184" spans="1:81" s="6" customFormat="1" ht="24" customHeight="1" x14ac:dyDescent="0.2">
      <c r="A184" s="78"/>
      <c r="C184" s="78"/>
      <c r="D184" s="415"/>
      <c r="E184" s="8"/>
      <c r="F184" s="8"/>
      <c r="G184" s="8"/>
      <c r="H184" s="8"/>
      <c r="I184" s="8"/>
      <c r="J184" s="8"/>
      <c r="K184" s="8"/>
      <c r="L184" s="8"/>
      <c r="M184" s="8"/>
      <c r="N184" s="8"/>
      <c r="O184" s="8"/>
      <c r="P184" s="8"/>
      <c r="Q184" s="70"/>
      <c r="R184" s="8"/>
      <c r="AE184" s="86"/>
      <c r="AF184" s="82"/>
      <c r="AS184" s="88"/>
      <c r="BF184" s="88"/>
      <c r="BG184" s="88"/>
      <c r="BH184" s="285"/>
      <c r="BI184" s="285"/>
      <c r="BK184" s="256"/>
      <c r="BL184" s="36"/>
      <c r="BM184" s="36"/>
      <c r="BN184" s="36"/>
      <c r="BO184" s="36"/>
      <c r="BP184" s="36"/>
      <c r="BQ184" s="36"/>
      <c r="BR184" s="36"/>
      <c r="BS184" s="36"/>
      <c r="BT184" s="36"/>
      <c r="BU184" s="36"/>
      <c r="BV184" s="36"/>
      <c r="BW184" s="36"/>
      <c r="BX184" s="36"/>
      <c r="BY184" s="36"/>
      <c r="BZ184" s="36"/>
      <c r="CA184" s="36"/>
      <c r="CB184" s="36"/>
    </row>
    <row r="185" spans="1:81" s="6" customFormat="1" ht="15.75" x14ac:dyDescent="0.2">
      <c r="A185" s="78"/>
      <c r="C185" s="78"/>
      <c r="D185" s="415"/>
      <c r="E185" s="8"/>
      <c r="F185" s="8"/>
      <c r="G185" s="8"/>
      <c r="H185" s="8"/>
      <c r="I185" s="8"/>
      <c r="J185" s="8"/>
      <c r="K185" s="8"/>
      <c r="L185" s="8"/>
      <c r="M185" s="8"/>
      <c r="N185" s="8"/>
      <c r="O185" s="8"/>
      <c r="P185" s="8"/>
      <c r="Q185" s="70"/>
      <c r="R185" s="8"/>
      <c r="AE185" s="86"/>
      <c r="AF185" s="82"/>
      <c r="AS185" s="88"/>
      <c r="BF185" s="88"/>
      <c r="BG185" s="88"/>
      <c r="BH185" s="285"/>
      <c r="BI185" s="285"/>
      <c r="BK185" s="256"/>
      <c r="BL185" s="36"/>
      <c r="BM185" s="36"/>
      <c r="BN185" s="36"/>
      <c r="BO185" s="36"/>
      <c r="BP185" s="36"/>
      <c r="BQ185" s="36"/>
      <c r="BR185" s="36"/>
      <c r="BS185" s="36"/>
      <c r="BT185" s="36"/>
      <c r="BU185" s="36"/>
      <c r="BV185" s="36"/>
      <c r="BW185" s="36"/>
      <c r="BX185" s="36"/>
      <c r="BY185" s="36"/>
      <c r="BZ185" s="36"/>
      <c r="CA185" s="36"/>
      <c r="CB185" s="36"/>
    </row>
    <row r="186" spans="1:81" s="6" customFormat="1" ht="15.75" x14ac:dyDescent="0.2">
      <c r="A186" s="78"/>
      <c r="C186" s="78"/>
      <c r="D186" s="415"/>
      <c r="E186" s="8"/>
      <c r="F186" s="8"/>
      <c r="G186" s="8"/>
      <c r="H186" s="8"/>
      <c r="I186" s="8"/>
      <c r="J186" s="8"/>
      <c r="K186" s="8"/>
      <c r="L186" s="8"/>
      <c r="M186" s="8"/>
      <c r="N186" s="8"/>
      <c r="O186" s="8"/>
      <c r="P186" s="8"/>
      <c r="Q186" s="70"/>
      <c r="R186" s="8"/>
      <c r="AE186" s="86"/>
      <c r="AF186" s="82"/>
      <c r="AS186" s="88"/>
      <c r="BF186" s="88"/>
      <c r="BG186" s="88"/>
      <c r="BH186" s="285"/>
      <c r="BI186" s="285"/>
      <c r="BK186" s="256"/>
      <c r="BL186" s="36"/>
      <c r="BM186" s="36"/>
      <c r="BN186" s="36"/>
      <c r="BO186" s="36"/>
      <c r="BP186" s="36"/>
      <c r="BQ186" s="36"/>
      <c r="BR186" s="36"/>
      <c r="BS186" s="36"/>
      <c r="BT186" s="36"/>
      <c r="BU186" s="36"/>
      <c r="BV186" s="36"/>
      <c r="BW186" s="36"/>
      <c r="BX186" s="36"/>
      <c r="BY186" s="36"/>
      <c r="BZ186" s="36"/>
      <c r="CA186" s="36"/>
      <c r="CB186" s="36"/>
    </row>
    <row r="187" spans="1:81" s="6" customFormat="1" ht="15.75" x14ac:dyDescent="0.2">
      <c r="A187" s="78"/>
      <c r="C187" s="78"/>
      <c r="D187" s="415"/>
      <c r="E187" s="8"/>
      <c r="F187" s="8"/>
      <c r="G187" s="8"/>
      <c r="H187" s="8"/>
      <c r="I187" s="8"/>
      <c r="J187" s="8"/>
      <c r="K187" s="8"/>
      <c r="L187" s="8"/>
      <c r="M187" s="8"/>
      <c r="N187" s="8"/>
      <c r="O187" s="8"/>
      <c r="P187" s="8"/>
      <c r="Q187" s="70"/>
      <c r="R187" s="8"/>
      <c r="AE187" s="86"/>
      <c r="AF187" s="82"/>
      <c r="AS187" s="88"/>
      <c r="BF187" s="88"/>
      <c r="BG187" s="88"/>
      <c r="BH187" s="285"/>
      <c r="BI187" s="285"/>
      <c r="BK187" s="256"/>
      <c r="BL187" s="36"/>
      <c r="BM187" s="36"/>
      <c r="BN187" s="36"/>
      <c r="BO187" s="36"/>
      <c r="BP187" s="36"/>
      <c r="BQ187" s="36"/>
      <c r="BR187" s="36"/>
      <c r="BS187" s="36"/>
      <c r="BT187" s="36"/>
      <c r="BU187" s="36"/>
      <c r="BV187" s="36"/>
      <c r="BW187" s="36"/>
      <c r="BX187" s="36"/>
      <c r="BY187" s="36"/>
      <c r="BZ187" s="36"/>
      <c r="CA187" s="36"/>
      <c r="CB187" s="36"/>
    </row>
    <row r="188" spans="1:81" s="6" customFormat="1" ht="15.75" x14ac:dyDescent="0.2">
      <c r="A188" s="78"/>
      <c r="C188" s="78"/>
      <c r="D188" s="415"/>
      <c r="E188" s="8"/>
      <c r="F188" s="8"/>
      <c r="G188" s="8"/>
      <c r="H188" s="8"/>
      <c r="I188" s="8"/>
      <c r="J188" s="8"/>
      <c r="K188" s="8"/>
      <c r="L188" s="8"/>
      <c r="M188" s="8"/>
      <c r="N188" s="8"/>
      <c r="O188" s="8"/>
      <c r="P188" s="8"/>
      <c r="Q188" s="70"/>
      <c r="R188" s="8"/>
      <c r="AE188" s="86"/>
      <c r="AF188" s="82"/>
      <c r="AS188" s="88"/>
      <c r="BF188" s="88"/>
      <c r="BG188" s="88"/>
      <c r="BH188" s="285"/>
      <c r="BI188" s="285"/>
      <c r="BK188" s="256"/>
      <c r="BL188" s="36"/>
      <c r="BM188" s="36"/>
      <c r="BN188" s="36"/>
      <c r="BO188" s="36"/>
      <c r="BP188" s="36"/>
      <c r="BQ188" s="36"/>
      <c r="BR188" s="36"/>
      <c r="BS188" s="36"/>
      <c r="BT188" s="36"/>
      <c r="BU188" s="36"/>
      <c r="BV188" s="36"/>
      <c r="BW188" s="36"/>
      <c r="BX188" s="36"/>
      <c r="BY188" s="36"/>
      <c r="BZ188" s="36"/>
      <c r="CA188" s="36"/>
      <c r="CB188" s="36"/>
    </row>
    <row r="189" spans="1:81" s="6" customFormat="1" ht="15.75" x14ac:dyDescent="0.2">
      <c r="A189" s="78"/>
      <c r="C189" s="78"/>
      <c r="D189" s="415"/>
      <c r="E189" s="8"/>
      <c r="F189" s="8"/>
      <c r="G189" s="8"/>
      <c r="H189" s="8"/>
      <c r="I189" s="8"/>
      <c r="J189" s="8"/>
      <c r="K189" s="8"/>
      <c r="L189" s="8"/>
      <c r="M189" s="8"/>
      <c r="N189" s="8"/>
      <c r="O189" s="8"/>
      <c r="P189" s="8"/>
      <c r="Q189" s="70"/>
      <c r="R189" s="8"/>
      <c r="AE189" s="86"/>
      <c r="AF189" s="82"/>
      <c r="AS189" s="88"/>
      <c r="BF189" s="88"/>
      <c r="BG189" s="88"/>
      <c r="BH189" s="285"/>
      <c r="BI189" s="285"/>
      <c r="BK189" s="256"/>
      <c r="BL189" s="36"/>
      <c r="BM189" s="36"/>
      <c r="BN189" s="36"/>
      <c r="BO189" s="36"/>
      <c r="BP189" s="36"/>
      <c r="BQ189" s="36"/>
      <c r="BR189" s="36"/>
      <c r="BS189" s="36"/>
      <c r="BT189" s="36"/>
      <c r="BU189" s="36"/>
      <c r="BV189" s="36"/>
      <c r="BW189" s="36"/>
      <c r="BX189" s="36"/>
      <c r="BY189" s="36"/>
      <c r="BZ189" s="36"/>
      <c r="CA189" s="36"/>
      <c r="CB189" s="36"/>
    </row>
    <row r="190" spans="1:81" s="6" customFormat="1" ht="15.75" x14ac:dyDescent="0.2">
      <c r="A190" s="78"/>
      <c r="C190" s="78"/>
      <c r="D190" s="415"/>
      <c r="E190" s="8"/>
      <c r="F190" s="8"/>
      <c r="G190" s="8"/>
      <c r="H190" s="8"/>
      <c r="I190" s="8"/>
      <c r="J190" s="8"/>
      <c r="K190" s="8"/>
      <c r="L190" s="8"/>
      <c r="M190" s="8"/>
      <c r="N190" s="8"/>
      <c r="O190" s="8"/>
      <c r="P190" s="8"/>
      <c r="Q190" s="70"/>
      <c r="R190" s="8"/>
      <c r="AE190" s="86"/>
      <c r="AF190" s="82"/>
      <c r="AS190" s="88"/>
      <c r="BF190" s="88"/>
      <c r="BG190" s="88"/>
      <c r="BH190" s="285"/>
      <c r="BI190" s="285"/>
      <c r="BK190" s="256"/>
      <c r="BL190" s="36"/>
      <c r="BM190" s="36"/>
      <c r="BN190" s="36"/>
      <c r="BO190" s="36"/>
      <c r="BP190" s="36"/>
      <c r="BQ190" s="36"/>
      <c r="BR190" s="36"/>
      <c r="BS190" s="36"/>
      <c r="BT190" s="36"/>
      <c r="BU190" s="36"/>
      <c r="BV190" s="36"/>
      <c r="BW190" s="36"/>
      <c r="BX190" s="36"/>
      <c r="BY190" s="36"/>
      <c r="BZ190" s="36"/>
      <c r="CA190" s="36"/>
      <c r="CB190" s="36"/>
    </row>
    <row r="191" spans="1:81" s="6" customFormat="1" ht="15.75" x14ac:dyDescent="0.2">
      <c r="A191" s="78"/>
      <c r="C191" s="78"/>
      <c r="D191" s="415"/>
      <c r="E191" s="8"/>
      <c r="F191" s="8"/>
      <c r="G191" s="8"/>
      <c r="H191" s="8"/>
      <c r="I191" s="8"/>
      <c r="J191" s="8"/>
      <c r="K191" s="8"/>
      <c r="L191" s="8"/>
      <c r="M191" s="8"/>
      <c r="N191" s="8"/>
      <c r="O191" s="8"/>
      <c r="P191" s="8"/>
      <c r="Q191" s="70"/>
      <c r="R191" s="8"/>
      <c r="AE191" s="86"/>
      <c r="AF191" s="82"/>
      <c r="AS191" s="88"/>
      <c r="BF191" s="88"/>
      <c r="BG191" s="88"/>
      <c r="BH191" s="285"/>
      <c r="BI191" s="285"/>
      <c r="BK191" s="256"/>
      <c r="BL191" s="36"/>
      <c r="BM191" s="36"/>
      <c r="BN191" s="36"/>
      <c r="BO191" s="36"/>
      <c r="BP191" s="36"/>
      <c r="BQ191" s="36"/>
      <c r="BR191" s="36"/>
      <c r="BS191" s="36"/>
      <c r="BT191" s="36"/>
      <c r="BU191" s="36"/>
      <c r="BV191" s="36"/>
      <c r="BW191" s="36"/>
      <c r="BX191" s="36"/>
      <c r="BY191" s="36"/>
      <c r="BZ191" s="36"/>
      <c r="CA191" s="36"/>
      <c r="CB191" s="36"/>
    </row>
    <row r="192" spans="1:81" s="6" customFormat="1" ht="15.75" x14ac:dyDescent="0.2">
      <c r="A192" s="78"/>
      <c r="C192" s="78"/>
      <c r="D192" s="415"/>
      <c r="E192" s="8"/>
      <c r="F192" s="8"/>
      <c r="G192" s="8"/>
      <c r="H192" s="8"/>
      <c r="I192" s="8"/>
      <c r="J192" s="8"/>
      <c r="K192" s="8"/>
      <c r="L192" s="8"/>
      <c r="M192" s="8"/>
      <c r="N192" s="8"/>
      <c r="O192" s="8"/>
      <c r="P192" s="8"/>
      <c r="Q192" s="70"/>
      <c r="R192" s="8"/>
      <c r="AE192" s="86"/>
      <c r="AF192" s="82"/>
      <c r="AS192" s="88"/>
      <c r="BF192" s="88"/>
      <c r="BG192" s="88"/>
      <c r="BH192" s="285"/>
      <c r="BI192" s="285"/>
      <c r="BK192" s="256"/>
      <c r="BL192" s="36"/>
      <c r="BM192" s="36"/>
      <c r="BN192" s="36"/>
      <c r="BO192" s="36"/>
      <c r="BP192" s="36"/>
      <c r="BQ192" s="36"/>
      <c r="BR192" s="36"/>
      <c r="BS192" s="36"/>
      <c r="BT192" s="36"/>
      <c r="BU192" s="36"/>
      <c r="BV192" s="36"/>
      <c r="BW192" s="36"/>
      <c r="BX192" s="36"/>
      <c r="BY192" s="36"/>
      <c r="BZ192" s="36"/>
      <c r="CA192" s="36"/>
      <c r="CB192" s="36"/>
    </row>
    <row r="193" spans="1:80" s="6" customFormat="1" ht="15.75" x14ac:dyDescent="0.2">
      <c r="A193" s="78"/>
      <c r="C193" s="78"/>
      <c r="D193" s="415"/>
      <c r="E193" s="8"/>
      <c r="F193" s="8"/>
      <c r="G193" s="8"/>
      <c r="H193" s="8"/>
      <c r="I193" s="8"/>
      <c r="J193" s="8"/>
      <c r="K193" s="8"/>
      <c r="L193" s="8"/>
      <c r="M193" s="8"/>
      <c r="N193" s="8"/>
      <c r="O193" s="8"/>
      <c r="P193" s="8"/>
      <c r="Q193" s="70"/>
      <c r="R193" s="8"/>
      <c r="AE193" s="86"/>
      <c r="AF193" s="82"/>
      <c r="AS193" s="88"/>
      <c r="BF193" s="88"/>
      <c r="BG193" s="88"/>
      <c r="BH193" s="285"/>
      <c r="BI193" s="285"/>
      <c r="BK193" s="256"/>
      <c r="BL193" s="36"/>
      <c r="BM193" s="36"/>
      <c r="BN193" s="36"/>
      <c r="BO193" s="36"/>
      <c r="BP193" s="36"/>
      <c r="BQ193" s="36"/>
      <c r="BR193" s="36"/>
      <c r="BS193" s="36"/>
      <c r="BT193" s="36"/>
      <c r="BU193" s="36"/>
      <c r="BV193" s="36"/>
      <c r="BW193" s="36"/>
      <c r="BX193" s="36"/>
      <c r="BY193" s="36"/>
      <c r="BZ193" s="36"/>
      <c r="CA193" s="36"/>
      <c r="CB193" s="36"/>
    </row>
    <row r="194" spans="1:80" s="6" customFormat="1" ht="15.75" x14ac:dyDescent="0.2">
      <c r="A194" s="78"/>
      <c r="C194" s="78"/>
      <c r="D194" s="415"/>
      <c r="E194" s="8"/>
      <c r="F194" s="8"/>
      <c r="G194" s="8"/>
      <c r="H194" s="8"/>
      <c r="I194" s="8"/>
      <c r="J194" s="8"/>
      <c r="K194" s="8"/>
      <c r="L194" s="8"/>
      <c r="M194" s="8"/>
      <c r="N194" s="8"/>
      <c r="O194" s="8"/>
      <c r="P194" s="8"/>
      <c r="Q194" s="70"/>
      <c r="R194" s="8"/>
      <c r="AE194" s="86"/>
      <c r="AF194" s="82"/>
      <c r="AS194" s="88"/>
      <c r="BF194" s="88"/>
      <c r="BG194" s="88"/>
      <c r="BH194" s="285"/>
      <c r="BI194" s="285"/>
      <c r="BK194" s="256"/>
      <c r="BL194" s="36"/>
      <c r="BM194" s="36"/>
      <c r="BN194" s="36"/>
      <c r="BO194" s="36"/>
      <c r="BP194" s="36"/>
      <c r="BQ194" s="36"/>
      <c r="BR194" s="36"/>
      <c r="BS194" s="36"/>
      <c r="BT194" s="36"/>
      <c r="BU194" s="36"/>
      <c r="BV194" s="36"/>
      <c r="BW194" s="36"/>
      <c r="BX194" s="36"/>
      <c r="BY194" s="36"/>
      <c r="BZ194" s="36"/>
      <c r="CA194" s="36"/>
      <c r="CB194" s="36"/>
    </row>
    <row r="195" spans="1:80" s="6" customFormat="1" ht="15.75" x14ac:dyDescent="0.2">
      <c r="A195" s="78"/>
      <c r="C195" s="78"/>
      <c r="D195" s="415"/>
      <c r="E195" s="8"/>
      <c r="F195" s="8"/>
      <c r="G195" s="8"/>
      <c r="H195" s="8"/>
      <c r="I195" s="8"/>
      <c r="J195" s="8"/>
      <c r="K195" s="8"/>
      <c r="L195" s="8"/>
      <c r="M195" s="8"/>
      <c r="N195" s="8"/>
      <c r="O195" s="8"/>
      <c r="P195" s="8"/>
      <c r="Q195" s="70"/>
      <c r="R195" s="8"/>
      <c r="AE195" s="86"/>
      <c r="AF195" s="82"/>
      <c r="AS195" s="88"/>
      <c r="BF195" s="88"/>
      <c r="BG195" s="88"/>
      <c r="BH195" s="285"/>
      <c r="BI195" s="285"/>
      <c r="BK195" s="256"/>
      <c r="BL195" s="36"/>
      <c r="BM195" s="36"/>
      <c r="BN195" s="36"/>
      <c r="BO195" s="36"/>
      <c r="BP195" s="36"/>
      <c r="BQ195" s="36"/>
      <c r="BR195" s="36"/>
      <c r="BS195" s="36"/>
      <c r="BT195" s="36"/>
      <c r="BU195" s="36"/>
      <c r="BV195" s="36"/>
      <c r="BW195" s="36"/>
      <c r="BX195" s="36"/>
      <c r="BY195" s="36"/>
      <c r="BZ195" s="36"/>
      <c r="CA195" s="36"/>
      <c r="CB195" s="36"/>
    </row>
    <row r="196" spans="1:80" s="6" customFormat="1" ht="15.75" x14ac:dyDescent="0.2">
      <c r="A196" s="78"/>
      <c r="C196" s="78"/>
      <c r="D196" s="415"/>
      <c r="E196" s="8"/>
      <c r="F196" s="8"/>
      <c r="G196" s="8"/>
      <c r="H196" s="8"/>
      <c r="I196" s="8"/>
      <c r="J196" s="8"/>
      <c r="K196" s="8"/>
      <c r="L196" s="8"/>
      <c r="M196" s="8"/>
      <c r="N196" s="8"/>
      <c r="O196" s="8"/>
      <c r="P196" s="8"/>
      <c r="Q196" s="70"/>
      <c r="R196" s="8"/>
      <c r="AE196" s="86"/>
      <c r="AF196" s="82"/>
      <c r="AS196" s="88"/>
      <c r="BF196" s="88"/>
      <c r="BG196" s="88"/>
      <c r="BH196" s="285"/>
      <c r="BI196" s="285"/>
      <c r="BK196" s="256"/>
      <c r="BL196" s="36"/>
      <c r="BM196" s="36"/>
      <c r="BN196" s="36"/>
      <c r="BO196" s="36"/>
      <c r="BP196" s="36"/>
      <c r="BQ196" s="36"/>
      <c r="BR196" s="36"/>
      <c r="BS196" s="36"/>
      <c r="BT196" s="36"/>
      <c r="BU196" s="36"/>
      <c r="BV196" s="36"/>
      <c r="BW196" s="36"/>
      <c r="BX196" s="36"/>
      <c r="BY196" s="36"/>
      <c r="BZ196" s="36"/>
      <c r="CA196" s="36"/>
      <c r="CB196" s="36"/>
    </row>
    <row r="197" spans="1:80" s="6" customFormat="1" ht="15.75" x14ac:dyDescent="0.2">
      <c r="A197" s="78"/>
      <c r="C197" s="78"/>
      <c r="D197" s="415"/>
      <c r="E197" s="8"/>
      <c r="F197" s="8"/>
      <c r="G197" s="8"/>
      <c r="H197" s="8"/>
      <c r="I197" s="8"/>
      <c r="J197" s="8"/>
      <c r="K197" s="8"/>
      <c r="L197" s="8"/>
      <c r="M197" s="8"/>
      <c r="N197" s="8"/>
      <c r="O197" s="8"/>
      <c r="P197" s="8"/>
      <c r="Q197" s="70"/>
      <c r="R197" s="8"/>
      <c r="AE197" s="86"/>
      <c r="AF197" s="82"/>
      <c r="AS197" s="88"/>
      <c r="BF197" s="88"/>
      <c r="BG197" s="88"/>
      <c r="BH197" s="285"/>
      <c r="BI197" s="285"/>
      <c r="BK197" s="256"/>
      <c r="BL197" s="36"/>
      <c r="BM197" s="36"/>
      <c r="BN197" s="36"/>
      <c r="BO197" s="36"/>
      <c r="BP197" s="36"/>
      <c r="BQ197" s="36"/>
      <c r="BR197" s="36"/>
      <c r="BS197" s="36"/>
      <c r="BT197" s="36"/>
      <c r="BU197" s="36"/>
      <c r="BV197" s="36"/>
      <c r="BW197" s="36"/>
      <c r="BX197" s="36"/>
      <c r="BY197" s="36"/>
      <c r="BZ197" s="36"/>
      <c r="CA197" s="36"/>
      <c r="CB197" s="36"/>
    </row>
    <row r="198" spans="1:80" s="6" customFormat="1" ht="15.75" x14ac:dyDescent="0.2">
      <c r="A198" s="78"/>
      <c r="C198" s="78"/>
      <c r="D198" s="415"/>
      <c r="E198" s="8"/>
      <c r="F198" s="8"/>
      <c r="G198" s="8"/>
      <c r="H198" s="8"/>
      <c r="I198" s="8"/>
      <c r="J198" s="8"/>
      <c r="K198" s="8"/>
      <c r="L198" s="8"/>
      <c r="M198" s="8"/>
      <c r="N198" s="8"/>
      <c r="O198" s="8"/>
      <c r="P198" s="8"/>
      <c r="Q198" s="70"/>
      <c r="R198" s="8"/>
      <c r="AE198" s="86"/>
      <c r="AF198" s="82"/>
      <c r="AS198" s="88"/>
      <c r="BF198" s="88"/>
      <c r="BG198" s="88"/>
      <c r="BH198" s="285"/>
      <c r="BI198" s="285"/>
      <c r="BK198" s="256"/>
      <c r="BL198" s="36"/>
      <c r="BM198" s="36"/>
      <c r="BN198" s="36"/>
      <c r="BO198" s="36"/>
      <c r="BP198" s="36"/>
      <c r="BQ198" s="36"/>
      <c r="BR198" s="36"/>
      <c r="BS198" s="36"/>
      <c r="BT198" s="36"/>
      <c r="BU198" s="36"/>
      <c r="BV198" s="36"/>
      <c r="BW198" s="36"/>
      <c r="BX198" s="36"/>
      <c r="BY198" s="36"/>
      <c r="BZ198" s="36"/>
      <c r="CA198" s="36"/>
      <c r="CB198" s="36"/>
    </row>
    <row r="199" spans="1:80" s="6" customFormat="1" ht="15.75" x14ac:dyDescent="0.2">
      <c r="A199" s="78"/>
      <c r="C199" s="78"/>
      <c r="D199" s="415"/>
      <c r="E199" s="8"/>
      <c r="F199" s="8"/>
      <c r="G199" s="8"/>
      <c r="H199" s="8"/>
      <c r="I199" s="8"/>
      <c r="J199" s="8"/>
      <c r="K199" s="8"/>
      <c r="L199" s="8"/>
      <c r="M199" s="8"/>
      <c r="N199" s="8"/>
      <c r="O199" s="8"/>
      <c r="P199" s="8"/>
      <c r="Q199" s="70"/>
      <c r="R199" s="8"/>
      <c r="AE199" s="86"/>
      <c r="AF199" s="82"/>
      <c r="AS199" s="88"/>
      <c r="BF199" s="88"/>
      <c r="BG199" s="88"/>
      <c r="BH199" s="285"/>
      <c r="BI199" s="285"/>
      <c r="BK199" s="256"/>
      <c r="BL199" s="36"/>
      <c r="BM199" s="36"/>
      <c r="BN199" s="36"/>
      <c r="BO199" s="36"/>
      <c r="BP199" s="36"/>
      <c r="BQ199" s="36"/>
      <c r="BR199" s="36"/>
      <c r="BS199" s="36"/>
      <c r="BT199" s="36"/>
      <c r="BU199" s="36"/>
      <c r="BV199" s="36"/>
      <c r="BW199" s="36"/>
      <c r="BX199" s="36"/>
      <c r="BY199" s="36"/>
      <c r="BZ199" s="36"/>
      <c r="CA199" s="36"/>
      <c r="CB199" s="36"/>
    </row>
    <row r="200" spans="1:80" s="6" customFormat="1" ht="15.75" x14ac:dyDescent="0.2">
      <c r="A200" s="78"/>
      <c r="C200" s="78"/>
      <c r="D200" s="415"/>
      <c r="E200" s="8"/>
      <c r="F200" s="8"/>
      <c r="G200" s="8"/>
      <c r="H200" s="8"/>
      <c r="I200" s="8"/>
      <c r="J200" s="8"/>
      <c r="K200" s="8"/>
      <c r="L200" s="8"/>
      <c r="M200" s="8"/>
      <c r="N200" s="8"/>
      <c r="O200" s="8"/>
      <c r="P200" s="8"/>
      <c r="Q200" s="70"/>
      <c r="R200" s="8"/>
      <c r="AE200" s="86"/>
      <c r="AF200" s="82"/>
      <c r="AS200" s="88"/>
      <c r="BF200" s="88"/>
      <c r="BG200" s="88"/>
      <c r="BH200" s="285"/>
      <c r="BI200" s="285"/>
      <c r="BK200" s="256"/>
      <c r="BL200" s="36"/>
      <c r="BM200" s="36"/>
      <c r="BN200" s="36"/>
      <c r="BO200" s="36"/>
      <c r="BP200" s="36"/>
      <c r="BQ200" s="36"/>
      <c r="BR200" s="36"/>
      <c r="BS200" s="36"/>
      <c r="BT200" s="36"/>
      <c r="BU200" s="36"/>
      <c r="BV200" s="36"/>
      <c r="BW200" s="36"/>
      <c r="BX200" s="36"/>
      <c r="BY200" s="36"/>
      <c r="BZ200" s="36"/>
      <c r="CA200" s="36"/>
      <c r="CB200" s="36"/>
    </row>
    <row r="201" spans="1:80" s="6" customFormat="1" ht="15.75" x14ac:dyDescent="0.2">
      <c r="A201" s="78"/>
      <c r="C201" s="78"/>
      <c r="D201" s="415"/>
      <c r="E201" s="8"/>
      <c r="F201" s="8"/>
      <c r="G201" s="8"/>
      <c r="H201" s="8"/>
      <c r="I201" s="8"/>
      <c r="J201" s="8"/>
      <c r="K201" s="8"/>
      <c r="L201" s="8"/>
      <c r="M201" s="8"/>
      <c r="N201" s="8"/>
      <c r="O201" s="8"/>
      <c r="P201" s="8"/>
      <c r="Q201" s="70"/>
      <c r="R201" s="8"/>
      <c r="AE201" s="86"/>
      <c r="AF201" s="82"/>
      <c r="AS201" s="88"/>
      <c r="BF201" s="88"/>
      <c r="BG201" s="88"/>
      <c r="BH201" s="285"/>
      <c r="BI201" s="285"/>
      <c r="BK201" s="256"/>
      <c r="BL201" s="36"/>
      <c r="BM201" s="36"/>
      <c r="BN201" s="36"/>
      <c r="BO201" s="36"/>
      <c r="BP201" s="36"/>
      <c r="BQ201" s="36"/>
      <c r="BR201" s="36"/>
      <c r="BS201" s="36"/>
      <c r="BT201" s="36"/>
      <c r="BU201" s="36"/>
      <c r="BV201" s="36"/>
      <c r="BW201" s="36"/>
      <c r="BX201" s="36"/>
      <c r="BY201" s="36"/>
      <c r="BZ201" s="36"/>
      <c r="CA201" s="36"/>
      <c r="CB201" s="36"/>
    </row>
    <row r="202" spans="1:80" s="6" customFormat="1" ht="15.75" x14ac:dyDescent="0.2">
      <c r="A202" s="78"/>
      <c r="C202" s="78"/>
      <c r="D202" s="415"/>
      <c r="E202" s="8"/>
      <c r="F202" s="8"/>
      <c r="G202" s="8"/>
      <c r="H202" s="8"/>
      <c r="I202" s="8"/>
      <c r="J202" s="8"/>
      <c r="K202" s="8"/>
      <c r="L202" s="8"/>
      <c r="M202" s="8"/>
      <c r="N202" s="8"/>
      <c r="O202" s="8"/>
      <c r="P202" s="8"/>
      <c r="Q202" s="70"/>
      <c r="R202" s="8"/>
      <c r="AE202" s="86"/>
      <c r="AF202" s="82"/>
      <c r="AS202" s="88"/>
      <c r="BF202" s="88"/>
      <c r="BG202" s="88"/>
      <c r="BH202" s="285"/>
      <c r="BI202" s="285"/>
      <c r="BK202" s="256"/>
      <c r="BL202" s="36"/>
      <c r="BM202" s="36"/>
      <c r="BN202" s="36"/>
      <c r="BO202" s="36"/>
      <c r="BP202" s="36"/>
      <c r="BQ202" s="36"/>
      <c r="BR202" s="36"/>
      <c r="BS202" s="36"/>
      <c r="BT202" s="36"/>
      <c r="BU202" s="36"/>
      <c r="BV202" s="36"/>
      <c r="BW202" s="36"/>
      <c r="BX202" s="36"/>
      <c r="BY202" s="36"/>
      <c r="BZ202" s="36"/>
      <c r="CA202" s="36"/>
      <c r="CB202" s="36"/>
    </row>
    <row r="203" spans="1:80" s="6" customFormat="1" ht="15.75" x14ac:dyDescent="0.2">
      <c r="A203" s="78"/>
      <c r="C203" s="78"/>
      <c r="D203" s="415"/>
      <c r="E203" s="8"/>
      <c r="F203" s="8"/>
      <c r="G203" s="8"/>
      <c r="H203" s="8"/>
      <c r="I203" s="8"/>
      <c r="J203" s="8"/>
      <c r="K203" s="8"/>
      <c r="L203" s="8"/>
      <c r="M203" s="8"/>
      <c r="N203" s="8"/>
      <c r="O203" s="8"/>
      <c r="P203" s="8"/>
      <c r="Q203" s="70"/>
      <c r="R203" s="8"/>
      <c r="AE203" s="86"/>
      <c r="AF203" s="82"/>
      <c r="AS203" s="88"/>
      <c r="BF203" s="88"/>
      <c r="BG203" s="88"/>
      <c r="BH203" s="285"/>
      <c r="BI203" s="285"/>
      <c r="BK203" s="256"/>
      <c r="BL203" s="36"/>
      <c r="BM203" s="36"/>
      <c r="BN203" s="36"/>
      <c r="BO203" s="36"/>
      <c r="BP203" s="36"/>
      <c r="BQ203" s="36"/>
      <c r="BR203" s="36"/>
      <c r="BS203" s="36"/>
      <c r="BT203" s="36"/>
      <c r="BU203" s="36"/>
      <c r="BV203" s="36"/>
      <c r="BW203" s="36"/>
      <c r="BX203" s="36"/>
      <c r="BY203" s="36"/>
      <c r="BZ203" s="36"/>
      <c r="CA203" s="36"/>
      <c r="CB203" s="36"/>
    </row>
    <row r="204" spans="1:80" s="6" customFormat="1" ht="15.75" x14ac:dyDescent="0.2">
      <c r="A204" s="78"/>
      <c r="C204" s="78"/>
      <c r="D204" s="415"/>
      <c r="E204" s="8"/>
      <c r="F204" s="8"/>
      <c r="G204" s="8"/>
      <c r="H204" s="8"/>
      <c r="I204" s="8"/>
      <c r="J204" s="8"/>
      <c r="K204" s="8"/>
      <c r="L204" s="8"/>
      <c r="M204" s="8"/>
      <c r="N204" s="8"/>
      <c r="O204" s="8"/>
      <c r="P204" s="8"/>
      <c r="Q204" s="70"/>
      <c r="R204" s="8"/>
      <c r="AE204" s="86"/>
      <c r="AF204" s="82"/>
      <c r="AS204" s="88"/>
      <c r="BF204" s="88"/>
      <c r="BG204" s="88"/>
      <c r="BH204" s="285"/>
      <c r="BI204" s="285"/>
      <c r="BK204" s="256"/>
      <c r="BL204" s="36"/>
      <c r="BM204" s="36"/>
      <c r="BN204" s="36"/>
      <c r="BO204" s="36"/>
      <c r="BP204" s="36"/>
      <c r="BQ204" s="36"/>
      <c r="BR204" s="36"/>
      <c r="BS204" s="36"/>
      <c r="BT204" s="36"/>
      <c r="BU204" s="36"/>
      <c r="BV204" s="36"/>
      <c r="BW204" s="36"/>
      <c r="BX204" s="36"/>
      <c r="BY204" s="36"/>
      <c r="BZ204" s="36"/>
      <c r="CA204" s="36"/>
      <c r="CB204" s="36"/>
    </row>
    <row r="205" spans="1:80" s="6" customFormat="1" ht="15.75" x14ac:dyDescent="0.2">
      <c r="A205" s="78"/>
      <c r="C205" s="78"/>
      <c r="D205" s="415"/>
      <c r="E205" s="8"/>
      <c r="F205" s="8"/>
      <c r="G205" s="8"/>
      <c r="H205" s="8"/>
      <c r="I205" s="8"/>
      <c r="J205" s="8"/>
      <c r="K205" s="8"/>
      <c r="L205" s="8"/>
      <c r="M205" s="8"/>
      <c r="N205" s="8"/>
      <c r="O205" s="8"/>
      <c r="P205" s="8"/>
      <c r="Q205" s="70"/>
      <c r="R205" s="8"/>
      <c r="AE205" s="86"/>
      <c r="AF205" s="82"/>
      <c r="AS205" s="88"/>
      <c r="BF205" s="88"/>
      <c r="BG205" s="88"/>
      <c r="BH205" s="285"/>
      <c r="BI205" s="285"/>
      <c r="BK205" s="256"/>
      <c r="BL205" s="36"/>
      <c r="BM205" s="36"/>
      <c r="BN205" s="36"/>
      <c r="BO205" s="36"/>
      <c r="BP205" s="36"/>
      <c r="BQ205" s="36"/>
      <c r="BR205" s="36"/>
      <c r="BS205" s="36"/>
      <c r="BT205" s="36"/>
      <c r="BU205" s="36"/>
      <c r="BV205" s="36"/>
      <c r="BW205" s="36"/>
      <c r="BX205" s="36"/>
      <c r="BY205" s="36"/>
      <c r="BZ205" s="36"/>
      <c r="CA205" s="36"/>
      <c r="CB205" s="36"/>
    </row>
    <row r="206" spans="1:80" s="6" customFormat="1" ht="15.75" x14ac:dyDescent="0.2">
      <c r="A206" s="78"/>
      <c r="C206" s="78"/>
      <c r="D206" s="415"/>
      <c r="E206" s="8"/>
      <c r="F206" s="8"/>
      <c r="G206" s="8"/>
      <c r="H206" s="8"/>
      <c r="I206" s="8"/>
      <c r="J206" s="8"/>
      <c r="K206" s="8"/>
      <c r="L206" s="8"/>
      <c r="M206" s="8"/>
      <c r="N206" s="8"/>
      <c r="O206" s="8"/>
      <c r="P206" s="8"/>
      <c r="Q206" s="70"/>
      <c r="R206" s="8"/>
      <c r="AE206" s="86"/>
      <c r="AF206" s="82"/>
      <c r="AS206" s="88"/>
      <c r="BF206" s="88"/>
      <c r="BG206" s="88"/>
      <c r="BH206" s="285"/>
      <c r="BI206" s="285"/>
      <c r="BK206" s="256"/>
      <c r="BL206" s="36"/>
      <c r="BM206" s="36"/>
      <c r="BN206" s="36"/>
      <c r="BO206" s="36"/>
      <c r="BP206" s="36"/>
      <c r="BQ206" s="36"/>
      <c r="BR206" s="36"/>
      <c r="BS206" s="36"/>
      <c r="BT206" s="36"/>
      <c r="BU206" s="36"/>
      <c r="BV206" s="36"/>
      <c r="BW206" s="36"/>
      <c r="BX206" s="36"/>
      <c r="BY206" s="36"/>
      <c r="BZ206" s="36"/>
      <c r="CA206" s="36"/>
      <c r="CB206" s="36"/>
    </row>
    <row r="207" spans="1:80" s="6" customFormat="1" ht="15.75" x14ac:dyDescent="0.2">
      <c r="A207" s="78"/>
      <c r="C207" s="78"/>
      <c r="D207" s="415"/>
      <c r="E207" s="8"/>
      <c r="F207" s="8"/>
      <c r="G207" s="8"/>
      <c r="H207" s="8"/>
      <c r="I207" s="8"/>
      <c r="J207" s="8"/>
      <c r="K207" s="8"/>
      <c r="L207" s="8"/>
      <c r="M207" s="8"/>
      <c r="N207" s="8"/>
      <c r="O207" s="8"/>
      <c r="P207" s="8"/>
      <c r="Q207" s="70"/>
      <c r="R207" s="8"/>
      <c r="AE207" s="86"/>
      <c r="AF207" s="82"/>
      <c r="AS207" s="88"/>
      <c r="BF207" s="88"/>
      <c r="BG207" s="88"/>
      <c r="BH207" s="285"/>
      <c r="BI207" s="285"/>
      <c r="BK207" s="256"/>
      <c r="BL207" s="36"/>
      <c r="BM207" s="36"/>
      <c r="BN207" s="36"/>
      <c r="BO207" s="36"/>
      <c r="BP207" s="36"/>
      <c r="BQ207" s="36"/>
      <c r="BR207" s="36"/>
      <c r="BS207" s="36"/>
      <c r="BT207" s="36"/>
      <c r="BU207" s="36"/>
      <c r="BV207" s="36"/>
      <c r="BW207" s="36"/>
      <c r="BX207" s="36"/>
      <c r="BY207" s="36"/>
      <c r="BZ207" s="36"/>
      <c r="CA207" s="36"/>
      <c r="CB207" s="36"/>
    </row>
    <row r="208" spans="1:80" s="6" customFormat="1" ht="15.75" x14ac:dyDescent="0.2">
      <c r="A208" s="78"/>
      <c r="C208" s="78"/>
      <c r="D208" s="415"/>
      <c r="E208" s="8"/>
      <c r="F208" s="8"/>
      <c r="G208" s="8"/>
      <c r="H208" s="8"/>
      <c r="I208" s="8"/>
      <c r="J208" s="8"/>
      <c r="K208" s="8"/>
      <c r="L208" s="8"/>
      <c r="M208" s="8"/>
      <c r="N208" s="8"/>
      <c r="O208" s="8"/>
      <c r="P208" s="8"/>
      <c r="Q208" s="70"/>
      <c r="R208" s="8"/>
      <c r="AE208" s="86"/>
      <c r="AF208" s="82"/>
      <c r="AS208" s="88"/>
      <c r="BF208" s="88"/>
      <c r="BG208" s="88"/>
      <c r="BH208" s="285"/>
      <c r="BI208" s="285"/>
      <c r="BK208" s="256"/>
      <c r="BL208" s="36"/>
      <c r="BM208" s="36"/>
      <c r="BN208" s="36"/>
      <c r="BO208" s="36"/>
      <c r="BP208" s="36"/>
      <c r="BQ208" s="36"/>
      <c r="BR208" s="36"/>
      <c r="BS208" s="36"/>
      <c r="BT208" s="36"/>
      <c r="BU208" s="36"/>
      <c r="BV208" s="36"/>
      <c r="BW208" s="36"/>
      <c r="BX208" s="36"/>
      <c r="BY208" s="36"/>
      <c r="BZ208" s="36"/>
      <c r="CA208" s="36"/>
      <c r="CB208" s="36"/>
    </row>
    <row r="209" spans="1:80" s="6" customFormat="1" ht="15.75" x14ac:dyDescent="0.2">
      <c r="A209" s="78"/>
      <c r="C209" s="78"/>
      <c r="D209" s="415"/>
      <c r="E209" s="8"/>
      <c r="F209" s="8"/>
      <c r="G209" s="8"/>
      <c r="H209" s="8"/>
      <c r="I209" s="8"/>
      <c r="J209" s="8"/>
      <c r="K209" s="8"/>
      <c r="L209" s="8"/>
      <c r="M209" s="8"/>
      <c r="N209" s="8"/>
      <c r="O209" s="8"/>
      <c r="P209" s="8"/>
      <c r="Q209" s="70"/>
      <c r="R209" s="8"/>
      <c r="AE209" s="86"/>
      <c r="AF209" s="82"/>
      <c r="AS209" s="88"/>
      <c r="BF209" s="88"/>
      <c r="BG209" s="88"/>
      <c r="BH209" s="285"/>
      <c r="BI209" s="285"/>
      <c r="BK209" s="256"/>
      <c r="BL209" s="36"/>
      <c r="BM209" s="36"/>
      <c r="BN209" s="36"/>
      <c r="BO209" s="36"/>
      <c r="BP209" s="36"/>
      <c r="BQ209" s="36"/>
      <c r="BR209" s="36"/>
      <c r="BS209" s="36"/>
      <c r="BT209" s="36"/>
      <c r="BU209" s="36"/>
      <c r="BV209" s="36"/>
      <c r="BW209" s="36"/>
      <c r="BX209" s="36"/>
      <c r="BY209" s="36"/>
      <c r="BZ209" s="36"/>
      <c r="CA209" s="36"/>
      <c r="CB209" s="36"/>
    </row>
    <row r="210" spans="1:80" s="6" customFormat="1" ht="15.75" x14ac:dyDescent="0.2">
      <c r="A210" s="78"/>
      <c r="C210" s="78"/>
      <c r="D210" s="415"/>
      <c r="E210" s="8"/>
      <c r="F210" s="8"/>
      <c r="G210" s="8"/>
      <c r="H210" s="8"/>
      <c r="I210" s="8"/>
      <c r="J210" s="8"/>
      <c r="K210" s="8"/>
      <c r="L210" s="8"/>
      <c r="M210" s="8"/>
      <c r="N210" s="8"/>
      <c r="O210" s="8"/>
      <c r="P210" s="8"/>
      <c r="Q210" s="70"/>
      <c r="R210" s="8"/>
      <c r="AE210" s="86"/>
      <c r="AF210" s="82"/>
      <c r="AS210" s="88"/>
      <c r="BF210" s="88"/>
      <c r="BG210" s="88"/>
      <c r="BH210" s="285"/>
      <c r="BI210" s="285"/>
      <c r="BK210" s="256"/>
      <c r="BL210" s="36"/>
      <c r="BM210" s="36"/>
      <c r="BN210" s="36"/>
      <c r="BO210" s="36"/>
      <c r="BP210" s="36"/>
      <c r="BQ210" s="36"/>
      <c r="BR210" s="36"/>
      <c r="BS210" s="36"/>
      <c r="BT210" s="36"/>
      <c r="BU210" s="36"/>
      <c r="BV210" s="36"/>
      <c r="BW210" s="36"/>
      <c r="BX210" s="36"/>
      <c r="BY210" s="36"/>
      <c r="BZ210" s="36"/>
      <c r="CA210" s="36"/>
      <c r="CB210" s="36"/>
    </row>
    <row r="211" spans="1:80" s="6" customFormat="1" ht="15.75" x14ac:dyDescent="0.2">
      <c r="A211" s="78"/>
      <c r="C211" s="78"/>
      <c r="D211" s="415"/>
      <c r="E211" s="8"/>
      <c r="F211" s="8"/>
      <c r="G211" s="8"/>
      <c r="H211" s="8"/>
      <c r="I211" s="8"/>
      <c r="J211" s="8"/>
      <c r="K211" s="8"/>
      <c r="L211" s="8"/>
      <c r="M211" s="8"/>
      <c r="N211" s="8"/>
      <c r="O211" s="8"/>
      <c r="P211" s="8"/>
      <c r="Q211" s="70"/>
      <c r="R211" s="8"/>
      <c r="AE211" s="86"/>
      <c r="AF211" s="82"/>
      <c r="AS211" s="88"/>
      <c r="BF211" s="88"/>
      <c r="BG211" s="88"/>
      <c r="BH211" s="285"/>
      <c r="BI211" s="285"/>
      <c r="BK211" s="256"/>
      <c r="BL211" s="36"/>
      <c r="BM211" s="36"/>
      <c r="BN211" s="36"/>
      <c r="BO211" s="36"/>
      <c r="BP211" s="36"/>
      <c r="BQ211" s="36"/>
      <c r="BR211" s="36"/>
      <c r="BS211" s="36"/>
      <c r="BT211" s="36"/>
      <c r="BU211" s="36"/>
      <c r="BV211" s="36"/>
      <c r="BW211" s="36"/>
      <c r="BX211" s="36"/>
      <c r="BY211" s="36"/>
      <c r="BZ211" s="36"/>
      <c r="CA211" s="36"/>
      <c r="CB211" s="36"/>
    </row>
    <row r="212" spans="1:80" s="6" customFormat="1" ht="15.75" x14ac:dyDescent="0.2">
      <c r="A212" s="78"/>
      <c r="C212" s="78"/>
      <c r="D212" s="415"/>
      <c r="E212" s="8"/>
      <c r="F212" s="8"/>
      <c r="G212" s="8"/>
      <c r="H212" s="8"/>
      <c r="I212" s="8"/>
      <c r="J212" s="8"/>
      <c r="K212" s="8"/>
      <c r="L212" s="8"/>
      <c r="M212" s="8"/>
      <c r="N212" s="8"/>
      <c r="O212" s="8"/>
      <c r="P212" s="8"/>
      <c r="Q212" s="70"/>
      <c r="R212" s="8"/>
      <c r="AE212" s="86"/>
      <c r="AF212" s="82"/>
      <c r="AS212" s="88"/>
      <c r="BF212" s="88"/>
      <c r="BG212" s="88"/>
      <c r="BH212" s="285"/>
      <c r="BI212" s="285"/>
      <c r="BK212" s="256"/>
      <c r="BL212" s="36"/>
      <c r="BM212" s="36"/>
      <c r="BN212" s="36"/>
      <c r="BO212" s="36"/>
      <c r="BP212" s="36"/>
      <c r="BQ212" s="36"/>
      <c r="BR212" s="36"/>
      <c r="BS212" s="36"/>
      <c r="BT212" s="36"/>
      <c r="BU212" s="36"/>
      <c r="BV212" s="36"/>
      <c r="BW212" s="36"/>
      <c r="BX212" s="36"/>
      <c r="BY212" s="36"/>
      <c r="BZ212" s="36"/>
      <c r="CA212" s="36"/>
      <c r="CB212" s="36"/>
    </row>
    <row r="213" spans="1:80" s="6" customFormat="1" ht="15.75" x14ac:dyDescent="0.2">
      <c r="A213" s="78"/>
      <c r="C213" s="78"/>
      <c r="D213" s="415"/>
      <c r="E213" s="8"/>
      <c r="F213" s="8"/>
      <c r="G213" s="8"/>
      <c r="H213" s="8"/>
      <c r="I213" s="8"/>
      <c r="J213" s="8"/>
      <c r="K213" s="8"/>
      <c r="L213" s="8"/>
      <c r="M213" s="8"/>
      <c r="N213" s="8"/>
      <c r="O213" s="8"/>
      <c r="P213" s="8"/>
      <c r="Q213" s="70"/>
      <c r="R213" s="8"/>
      <c r="AE213" s="86"/>
      <c r="AF213" s="82"/>
      <c r="AS213" s="88"/>
      <c r="BF213" s="88"/>
      <c r="BG213" s="88"/>
      <c r="BH213" s="285"/>
      <c r="BI213" s="285"/>
      <c r="BK213" s="256"/>
      <c r="BL213" s="36"/>
      <c r="BM213" s="36"/>
      <c r="BN213" s="36"/>
      <c r="BO213" s="36"/>
      <c r="BP213" s="36"/>
      <c r="BQ213" s="36"/>
      <c r="BR213" s="36"/>
      <c r="BS213" s="36"/>
      <c r="BT213" s="36"/>
      <c r="BU213" s="36"/>
      <c r="BV213" s="36"/>
      <c r="BW213" s="36"/>
      <c r="BX213" s="36"/>
      <c r="BY213" s="36"/>
      <c r="BZ213" s="36"/>
      <c r="CA213" s="36"/>
      <c r="CB213" s="36"/>
    </row>
    <row r="214" spans="1:80" s="6" customFormat="1" ht="15.75" x14ac:dyDescent="0.2">
      <c r="A214" s="78"/>
      <c r="C214" s="78"/>
      <c r="D214" s="415"/>
      <c r="E214" s="8"/>
      <c r="F214" s="8"/>
      <c r="G214" s="8"/>
      <c r="H214" s="8"/>
      <c r="I214" s="8"/>
      <c r="J214" s="8"/>
      <c r="K214" s="8"/>
      <c r="L214" s="8"/>
      <c r="M214" s="8"/>
      <c r="N214" s="8"/>
      <c r="O214" s="8"/>
      <c r="P214" s="8"/>
      <c r="Q214" s="70"/>
      <c r="R214" s="8"/>
      <c r="AE214" s="86"/>
      <c r="AF214" s="82"/>
      <c r="AS214" s="88"/>
      <c r="BF214" s="88"/>
      <c r="BG214" s="88"/>
      <c r="BH214" s="285"/>
      <c r="BI214" s="285"/>
      <c r="BK214" s="256"/>
      <c r="BL214" s="36"/>
      <c r="BM214" s="36"/>
      <c r="BN214" s="36"/>
      <c r="BO214" s="36"/>
      <c r="BP214" s="36"/>
      <c r="BQ214" s="36"/>
      <c r="BR214" s="36"/>
      <c r="BS214" s="36"/>
      <c r="BT214" s="36"/>
      <c r="BU214" s="36"/>
      <c r="BV214" s="36"/>
      <c r="BW214" s="36"/>
      <c r="BX214" s="36"/>
      <c r="BY214" s="36"/>
      <c r="BZ214" s="36"/>
      <c r="CA214" s="36"/>
      <c r="CB214" s="36"/>
    </row>
    <row r="215" spans="1:80" s="6" customFormat="1" ht="15.75" x14ac:dyDescent="0.2">
      <c r="A215" s="78"/>
      <c r="C215" s="78"/>
      <c r="D215" s="415"/>
      <c r="E215" s="8"/>
      <c r="F215" s="8"/>
      <c r="G215" s="8"/>
      <c r="H215" s="8"/>
      <c r="I215" s="8"/>
      <c r="J215" s="8"/>
      <c r="K215" s="8"/>
      <c r="L215" s="8"/>
      <c r="M215" s="8"/>
      <c r="N215" s="8"/>
      <c r="O215" s="8"/>
      <c r="P215" s="8"/>
      <c r="Q215" s="70"/>
      <c r="R215" s="8"/>
      <c r="AE215" s="86"/>
      <c r="AF215" s="82"/>
      <c r="AS215" s="88"/>
      <c r="BF215" s="88"/>
      <c r="BG215" s="88"/>
      <c r="BH215" s="285"/>
      <c r="BI215" s="285"/>
      <c r="BK215" s="256"/>
      <c r="BL215" s="36"/>
      <c r="BM215" s="36"/>
      <c r="BN215" s="36"/>
      <c r="BO215" s="36"/>
      <c r="BP215" s="36"/>
      <c r="BQ215" s="36"/>
      <c r="BR215" s="36"/>
      <c r="BS215" s="36"/>
      <c r="BT215" s="36"/>
      <c r="BU215" s="36"/>
      <c r="BV215" s="36"/>
      <c r="BW215" s="36"/>
      <c r="BX215" s="36"/>
      <c r="BY215" s="36"/>
      <c r="BZ215" s="36"/>
      <c r="CA215" s="36"/>
      <c r="CB215" s="36"/>
    </row>
    <row r="216" spans="1:80" s="6" customFormat="1" ht="15.75" x14ac:dyDescent="0.2">
      <c r="A216" s="78"/>
      <c r="C216" s="78"/>
      <c r="D216" s="415"/>
      <c r="E216" s="8"/>
      <c r="F216" s="8"/>
      <c r="G216" s="8"/>
      <c r="H216" s="8"/>
      <c r="I216" s="8"/>
      <c r="J216" s="8"/>
      <c r="K216" s="8"/>
      <c r="L216" s="8"/>
      <c r="M216" s="8"/>
      <c r="N216" s="8"/>
      <c r="O216" s="8"/>
      <c r="P216" s="8"/>
      <c r="Q216" s="70"/>
      <c r="R216" s="8"/>
      <c r="AE216" s="86"/>
      <c r="AF216" s="82"/>
      <c r="AS216" s="88"/>
      <c r="BF216" s="88"/>
      <c r="BG216" s="88"/>
      <c r="BH216" s="285"/>
      <c r="BI216" s="285"/>
      <c r="BK216" s="256"/>
      <c r="BL216" s="36"/>
      <c r="BM216" s="36"/>
      <c r="BN216" s="36"/>
      <c r="BO216" s="36"/>
      <c r="BP216" s="36"/>
      <c r="BQ216" s="36"/>
      <c r="BR216" s="36"/>
      <c r="BS216" s="36"/>
      <c r="BT216" s="36"/>
      <c r="BU216" s="36"/>
      <c r="BV216" s="36"/>
      <c r="BW216" s="36"/>
      <c r="BX216" s="36"/>
      <c r="BY216" s="36"/>
      <c r="BZ216" s="36"/>
      <c r="CA216" s="36"/>
      <c r="CB216" s="36"/>
    </row>
    <row r="217" spans="1:80" s="6" customFormat="1" ht="15.75" x14ac:dyDescent="0.2">
      <c r="A217" s="78"/>
      <c r="C217" s="78"/>
      <c r="D217" s="415"/>
      <c r="E217" s="8"/>
      <c r="F217" s="8"/>
      <c r="G217" s="8"/>
      <c r="H217" s="8"/>
      <c r="I217" s="8"/>
      <c r="J217" s="8"/>
      <c r="K217" s="8"/>
      <c r="L217" s="8"/>
      <c r="M217" s="8"/>
      <c r="N217" s="8"/>
      <c r="O217" s="8"/>
      <c r="P217" s="8"/>
      <c r="Q217" s="70"/>
      <c r="R217" s="8"/>
      <c r="AE217" s="86"/>
      <c r="AF217" s="82"/>
      <c r="AS217" s="88"/>
      <c r="BF217" s="88"/>
      <c r="BG217" s="88"/>
      <c r="BH217" s="285"/>
      <c r="BI217" s="285"/>
      <c r="BK217" s="256"/>
      <c r="BL217" s="36"/>
      <c r="BM217" s="36"/>
      <c r="BN217" s="36"/>
      <c r="BO217" s="36"/>
      <c r="BP217" s="36"/>
      <c r="BQ217" s="36"/>
      <c r="BR217" s="36"/>
      <c r="BS217" s="36"/>
      <c r="BT217" s="36"/>
      <c r="BU217" s="36"/>
      <c r="BV217" s="36"/>
      <c r="BW217" s="36"/>
      <c r="BX217" s="36"/>
      <c r="BY217" s="36"/>
      <c r="BZ217" s="36"/>
      <c r="CA217" s="36"/>
      <c r="CB217" s="36"/>
    </row>
    <row r="218" spans="1:80" s="6" customFormat="1" ht="15.75" x14ac:dyDescent="0.2">
      <c r="A218" s="78"/>
      <c r="C218" s="78"/>
      <c r="D218" s="415"/>
      <c r="E218" s="8"/>
      <c r="F218" s="8"/>
      <c r="G218" s="8"/>
      <c r="H218" s="8"/>
      <c r="I218" s="8"/>
      <c r="J218" s="8"/>
      <c r="K218" s="8"/>
      <c r="L218" s="8"/>
      <c r="M218" s="8"/>
      <c r="N218" s="8"/>
      <c r="O218" s="8"/>
      <c r="P218" s="8"/>
      <c r="Q218" s="70"/>
      <c r="R218" s="8"/>
      <c r="AE218" s="86"/>
      <c r="AF218" s="82"/>
      <c r="AS218" s="88"/>
      <c r="BF218" s="88"/>
      <c r="BG218" s="88"/>
      <c r="BH218" s="285"/>
      <c r="BI218" s="285"/>
      <c r="BK218" s="256"/>
      <c r="BL218" s="36"/>
      <c r="BM218" s="36"/>
      <c r="BN218" s="36"/>
      <c r="BO218" s="36"/>
      <c r="BP218" s="36"/>
      <c r="BQ218" s="36"/>
      <c r="BR218" s="36"/>
      <c r="BS218" s="36"/>
      <c r="BT218" s="36"/>
      <c r="BU218" s="36"/>
      <c r="BV218" s="36"/>
      <c r="BW218" s="36"/>
      <c r="BX218" s="36"/>
      <c r="BY218" s="36"/>
      <c r="BZ218" s="36"/>
      <c r="CA218" s="36"/>
      <c r="CB218" s="36"/>
    </row>
    <row r="219" spans="1:80" s="6" customFormat="1" ht="15.75" x14ac:dyDescent="0.2">
      <c r="A219" s="78"/>
      <c r="C219" s="78"/>
      <c r="D219" s="415"/>
      <c r="E219" s="8"/>
      <c r="F219" s="8"/>
      <c r="G219" s="8"/>
      <c r="H219" s="8"/>
      <c r="I219" s="8"/>
      <c r="J219" s="8"/>
      <c r="K219" s="8"/>
      <c r="L219" s="8"/>
      <c r="M219" s="8"/>
      <c r="N219" s="8"/>
      <c r="O219" s="8"/>
      <c r="P219" s="8"/>
      <c r="Q219" s="70"/>
      <c r="R219" s="8"/>
      <c r="AE219" s="86"/>
      <c r="AF219" s="82"/>
      <c r="AS219" s="88"/>
      <c r="BF219" s="88"/>
      <c r="BG219" s="88"/>
      <c r="BH219" s="285"/>
      <c r="BI219" s="285"/>
      <c r="BK219" s="256"/>
      <c r="BL219" s="36"/>
      <c r="BM219" s="36"/>
      <c r="BN219" s="36"/>
      <c r="BO219" s="36"/>
      <c r="BP219" s="36"/>
      <c r="BQ219" s="36"/>
      <c r="BR219" s="36"/>
      <c r="BS219" s="36"/>
      <c r="BT219" s="36"/>
      <c r="BU219" s="36"/>
      <c r="BV219" s="36"/>
      <c r="BW219" s="36"/>
      <c r="BX219" s="36"/>
      <c r="BY219" s="36"/>
      <c r="BZ219" s="36"/>
      <c r="CA219" s="36"/>
      <c r="CB219" s="36"/>
    </row>
    <row r="220" spans="1:80" s="6" customFormat="1" ht="15.75" x14ac:dyDescent="0.2">
      <c r="A220" s="78"/>
      <c r="C220" s="78"/>
      <c r="D220" s="415"/>
      <c r="E220" s="8"/>
      <c r="F220" s="8"/>
      <c r="G220" s="8"/>
      <c r="H220" s="8"/>
      <c r="I220" s="8"/>
      <c r="J220" s="8"/>
      <c r="K220" s="8"/>
      <c r="L220" s="8"/>
      <c r="M220" s="8"/>
      <c r="N220" s="8"/>
      <c r="O220" s="8"/>
      <c r="P220" s="8"/>
      <c r="Q220" s="70"/>
      <c r="R220" s="8"/>
      <c r="AE220" s="86"/>
      <c r="AF220" s="82"/>
      <c r="AS220" s="88"/>
      <c r="BF220" s="88"/>
      <c r="BG220" s="88"/>
      <c r="BH220" s="285"/>
      <c r="BI220" s="285"/>
      <c r="BK220" s="256"/>
      <c r="BL220" s="36"/>
      <c r="BM220" s="36"/>
      <c r="BN220" s="36"/>
      <c r="BO220" s="36"/>
      <c r="BP220" s="36"/>
      <c r="BQ220" s="36"/>
      <c r="BR220" s="36"/>
      <c r="BS220" s="36"/>
      <c r="BT220" s="36"/>
      <c r="BU220" s="36"/>
      <c r="BV220" s="36"/>
      <c r="BW220" s="36"/>
      <c r="BX220" s="36"/>
      <c r="BY220" s="36"/>
      <c r="BZ220" s="36"/>
      <c r="CA220" s="36"/>
      <c r="CB220" s="36"/>
    </row>
    <row r="221" spans="1:80" s="6" customFormat="1" ht="15.75" x14ac:dyDescent="0.2">
      <c r="A221" s="78"/>
      <c r="C221" s="78"/>
      <c r="D221" s="415"/>
      <c r="E221" s="8"/>
      <c r="F221" s="8"/>
      <c r="G221" s="8"/>
      <c r="H221" s="8"/>
      <c r="I221" s="8"/>
      <c r="J221" s="8"/>
      <c r="K221" s="8"/>
      <c r="L221" s="8"/>
      <c r="M221" s="8"/>
      <c r="N221" s="8"/>
      <c r="O221" s="8"/>
      <c r="P221" s="8"/>
      <c r="Q221" s="70"/>
      <c r="R221" s="8"/>
      <c r="AE221" s="86"/>
      <c r="AF221" s="82"/>
      <c r="AS221" s="88"/>
      <c r="BF221" s="88"/>
      <c r="BG221" s="88"/>
      <c r="BH221" s="285"/>
      <c r="BI221" s="285"/>
      <c r="BK221" s="256"/>
      <c r="BL221" s="36"/>
      <c r="BM221" s="36"/>
      <c r="BN221" s="36"/>
      <c r="BO221" s="36"/>
      <c r="BP221" s="36"/>
      <c r="BQ221" s="36"/>
      <c r="BR221" s="36"/>
      <c r="BS221" s="36"/>
      <c r="BT221" s="36"/>
      <c r="BU221" s="36"/>
      <c r="BV221" s="36"/>
      <c r="BW221" s="36"/>
      <c r="BX221" s="36"/>
      <c r="BY221" s="36"/>
      <c r="BZ221" s="36"/>
      <c r="CA221" s="36"/>
      <c r="CB221" s="36"/>
    </row>
    <row r="222" spans="1:80" s="6" customFormat="1" ht="15.75" x14ac:dyDescent="0.2">
      <c r="A222" s="78"/>
      <c r="C222" s="78"/>
      <c r="D222" s="415"/>
      <c r="E222" s="8"/>
      <c r="F222" s="8"/>
      <c r="G222" s="8"/>
      <c r="H222" s="8"/>
      <c r="I222" s="8"/>
      <c r="J222" s="8"/>
      <c r="K222" s="8"/>
      <c r="L222" s="8"/>
      <c r="M222" s="8"/>
      <c r="N222" s="8"/>
      <c r="O222" s="8"/>
      <c r="P222" s="8"/>
      <c r="Q222" s="70"/>
      <c r="R222" s="8"/>
      <c r="AE222" s="86"/>
      <c r="AF222" s="82"/>
      <c r="AS222" s="88"/>
      <c r="BF222" s="88"/>
      <c r="BG222" s="88"/>
      <c r="BH222" s="285"/>
      <c r="BI222" s="285"/>
      <c r="BK222" s="256"/>
      <c r="BL222" s="36"/>
      <c r="BM222" s="36"/>
      <c r="BN222" s="36"/>
      <c r="BO222" s="36"/>
      <c r="BP222" s="36"/>
      <c r="BQ222" s="36"/>
      <c r="BR222" s="36"/>
      <c r="BS222" s="36"/>
      <c r="BT222" s="36"/>
      <c r="BU222" s="36"/>
      <c r="BV222" s="36"/>
      <c r="BW222" s="36"/>
      <c r="BX222" s="36"/>
      <c r="BY222" s="36"/>
      <c r="BZ222" s="36"/>
      <c r="CA222" s="36"/>
      <c r="CB222" s="36"/>
    </row>
    <row r="223" spans="1:80" s="6" customFormat="1" ht="15.75" x14ac:dyDescent="0.2">
      <c r="A223" s="78"/>
      <c r="C223" s="78"/>
      <c r="D223" s="415"/>
      <c r="E223" s="8"/>
      <c r="F223" s="8"/>
      <c r="G223" s="8"/>
      <c r="H223" s="8"/>
      <c r="I223" s="8"/>
      <c r="J223" s="8"/>
      <c r="K223" s="8"/>
      <c r="L223" s="8"/>
      <c r="M223" s="8"/>
      <c r="N223" s="8"/>
      <c r="O223" s="8"/>
      <c r="P223" s="8"/>
      <c r="Q223" s="70"/>
      <c r="R223" s="8"/>
      <c r="AE223" s="86"/>
      <c r="AF223" s="82"/>
      <c r="AS223" s="88"/>
      <c r="BF223" s="88"/>
      <c r="BG223" s="88"/>
      <c r="BH223" s="285"/>
      <c r="BI223" s="285"/>
      <c r="BK223" s="256"/>
      <c r="BL223" s="36"/>
      <c r="BM223" s="36"/>
      <c r="BN223" s="36"/>
      <c r="BO223" s="36"/>
      <c r="BP223" s="36"/>
      <c r="BQ223" s="36"/>
      <c r="BR223" s="36"/>
      <c r="BS223" s="36"/>
      <c r="BT223" s="36"/>
      <c r="BU223" s="36"/>
      <c r="BV223" s="36"/>
      <c r="BW223" s="36"/>
      <c r="BX223" s="36"/>
      <c r="BY223" s="36"/>
      <c r="BZ223" s="36"/>
      <c r="CA223" s="36"/>
      <c r="CB223" s="36"/>
    </row>
    <row r="224" spans="1:80" s="6" customFormat="1" ht="15.75" x14ac:dyDescent="0.2">
      <c r="A224" s="78"/>
      <c r="C224" s="78"/>
      <c r="D224" s="415"/>
      <c r="E224" s="8"/>
      <c r="F224" s="8"/>
      <c r="G224" s="8"/>
      <c r="H224" s="8"/>
      <c r="I224" s="8"/>
      <c r="J224" s="8"/>
      <c r="K224" s="8"/>
      <c r="L224" s="8"/>
      <c r="M224" s="8"/>
      <c r="N224" s="8"/>
      <c r="O224" s="8"/>
      <c r="P224" s="8"/>
      <c r="Q224" s="70"/>
      <c r="R224" s="8"/>
      <c r="AE224" s="86"/>
      <c r="AF224" s="82"/>
      <c r="AS224" s="88"/>
      <c r="BF224" s="88"/>
      <c r="BG224" s="88"/>
      <c r="BH224" s="285"/>
      <c r="BI224" s="285"/>
      <c r="BK224" s="256"/>
      <c r="BL224" s="36"/>
      <c r="BM224" s="36"/>
      <c r="BN224" s="36"/>
      <c r="BO224" s="36"/>
      <c r="BP224" s="36"/>
      <c r="BQ224" s="36"/>
      <c r="BR224" s="36"/>
      <c r="BS224" s="36"/>
      <c r="BT224" s="36"/>
      <c r="BU224" s="36"/>
      <c r="BV224" s="36"/>
      <c r="BW224" s="36"/>
      <c r="BX224" s="36"/>
      <c r="BY224" s="36"/>
      <c r="BZ224" s="36"/>
      <c r="CA224" s="36"/>
      <c r="CB224" s="36"/>
    </row>
    <row r="225" spans="1:80" s="6" customFormat="1" ht="15.75" x14ac:dyDescent="0.2">
      <c r="A225" s="78"/>
      <c r="C225" s="78"/>
      <c r="D225" s="415"/>
      <c r="E225" s="8"/>
      <c r="F225" s="8"/>
      <c r="G225" s="8"/>
      <c r="H225" s="8"/>
      <c r="I225" s="8"/>
      <c r="J225" s="8"/>
      <c r="K225" s="8"/>
      <c r="L225" s="8"/>
      <c r="M225" s="8"/>
      <c r="N225" s="8"/>
      <c r="O225" s="8"/>
      <c r="P225" s="8"/>
      <c r="Q225" s="70"/>
      <c r="R225" s="8"/>
      <c r="AE225" s="86"/>
      <c r="AF225" s="82"/>
      <c r="AS225" s="88"/>
      <c r="BF225" s="88"/>
      <c r="BG225" s="88"/>
      <c r="BH225" s="285"/>
      <c r="BI225" s="285"/>
      <c r="BK225" s="256"/>
      <c r="BL225" s="36"/>
      <c r="BM225" s="36"/>
      <c r="BN225" s="36"/>
      <c r="BO225" s="36"/>
      <c r="BP225" s="36"/>
      <c r="BQ225" s="36"/>
      <c r="BR225" s="36"/>
      <c r="BS225" s="36"/>
      <c r="BT225" s="36"/>
      <c r="BU225" s="36"/>
      <c r="BV225" s="36"/>
      <c r="BW225" s="36"/>
      <c r="BX225" s="36"/>
      <c r="BY225" s="36"/>
      <c r="BZ225" s="36"/>
      <c r="CA225" s="36"/>
      <c r="CB225" s="36"/>
    </row>
    <row r="226" spans="1:80" s="6" customFormat="1" ht="15.75" x14ac:dyDescent="0.2">
      <c r="A226" s="78"/>
      <c r="C226" s="78"/>
      <c r="D226" s="415"/>
      <c r="E226" s="8"/>
      <c r="F226" s="8"/>
      <c r="G226" s="8"/>
      <c r="H226" s="8"/>
      <c r="I226" s="8"/>
      <c r="J226" s="8"/>
      <c r="K226" s="8"/>
      <c r="L226" s="8"/>
      <c r="M226" s="8"/>
      <c r="N226" s="8"/>
      <c r="O226" s="8"/>
      <c r="P226" s="8"/>
      <c r="Q226" s="70"/>
      <c r="R226" s="8"/>
      <c r="AE226" s="86"/>
      <c r="AF226" s="82"/>
      <c r="AS226" s="88"/>
      <c r="BF226" s="88"/>
      <c r="BG226" s="88"/>
      <c r="BH226" s="285"/>
      <c r="BI226" s="285"/>
      <c r="BK226" s="256"/>
      <c r="BL226" s="36"/>
      <c r="BM226" s="36"/>
      <c r="BN226" s="36"/>
      <c r="BO226" s="36"/>
      <c r="BP226" s="36"/>
      <c r="BQ226" s="36"/>
      <c r="BR226" s="36"/>
      <c r="BS226" s="36"/>
      <c r="BT226" s="36"/>
      <c r="BU226" s="36"/>
      <c r="BV226" s="36"/>
      <c r="BW226" s="36"/>
      <c r="BX226" s="36"/>
      <c r="BY226" s="36"/>
      <c r="BZ226" s="36"/>
      <c r="CA226" s="36"/>
      <c r="CB226" s="36"/>
    </row>
    <row r="227" spans="1:80" s="6" customFormat="1" ht="15.75" x14ac:dyDescent="0.2">
      <c r="A227" s="78"/>
      <c r="C227" s="78"/>
      <c r="D227" s="415"/>
      <c r="E227" s="8"/>
      <c r="F227" s="8"/>
      <c r="G227" s="8"/>
      <c r="H227" s="8"/>
      <c r="I227" s="8"/>
      <c r="J227" s="8"/>
      <c r="K227" s="8"/>
      <c r="L227" s="8"/>
      <c r="M227" s="8"/>
      <c r="N227" s="8"/>
      <c r="O227" s="8"/>
      <c r="P227" s="8"/>
      <c r="Q227" s="70"/>
      <c r="R227" s="8"/>
      <c r="AE227" s="86"/>
      <c r="AF227" s="82"/>
      <c r="AS227" s="88"/>
      <c r="BF227" s="88"/>
      <c r="BG227" s="88"/>
      <c r="BH227" s="285"/>
      <c r="BI227" s="285"/>
      <c r="BK227" s="256"/>
      <c r="BL227" s="36"/>
      <c r="BM227" s="36"/>
      <c r="BN227" s="36"/>
      <c r="BO227" s="36"/>
      <c r="BP227" s="36"/>
      <c r="BQ227" s="36"/>
      <c r="BR227" s="36"/>
      <c r="BS227" s="36"/>
      <c r="BT227" s="36"/>
      <c r="BU227" s="36"/>
      <c r="BV227" s="36"/>
      <c r="BW227" s="36"/>
      <c r="BX227" s="36"/>
      <c r="BY227" s="36"/>
      <c r="BZ227" s="36"/>
      <c r="CA227" s="36"/>
      <c r="CB227" s="36"/>
    </row>
    <row r="228" spans="1:80" s="6" customFormat="1" ht="15.75" x14ac:dyDescent="0.2">
      <c r="A228" s="78"/>
      <c r="C228" s="78"/>
      <c r="D228" s="415"/>
      <c r="E228" s="8"/>
      <c r="F228" s="8"/>
      <c r="G228" s="8"/>
      <c r="H228" s="8"/>
      <c r="I228" s="8"/>
      <c r="J228" s="8"/>
      <c r="K228" s="8"/>
      <c r="L228" s="8"/>
      <c r="M228" s="8"/>
      <c r="N228" s="8"/>
      <c r="O228" s="8"/>
      <c r="P228" s="8"/>
      <c r="Q228" s="70"/>
      <c r="R228" s="8"/>
      <c r="AE228" s="86"/>
      <c r="AF228" s="82"/>
      <c r="AS228" s="88"/>
      <c r="BF228" s="88"/>
      <c r="BG228" s="88"/>
      <c r="BH228" s="285"/>
      <c r="BI228" s="285"/>
      <c r="BK228" s="256"/>
      <c r="BL228" s="36"/>
      <c r="BM228" s="36"/>
      <c r="BN228" s="36"/>
      <c r="BO228" s="36"/>
      <c r="BP228" s="36"/>
      <c r="BQ228" s="36"/>
      <c r="BR228" s="36"/>
      <c r="BS228" s="36"/>
      <c r="BT228" s="36"/>
      <c r="BU228" s="36"/>
      <c r="BV228" s="36"/>
      <c r="BW228" s="36"/>
      <c r="BX228" s="36"/>
      <c r="BY228" s="36"/>
      <c r="BZ228" s="36"/>
      <c r="CA228" s="36"/>
      <c r="CB228" s="36"/>
    </row>
    <row r="229" spans="1:80" s="6" customFormat="1" ht="15.75" x14ac:dyDescent="0.2">
      <c r="A229" s="78"/>
      <c r="C229" s="78"/>
      <c r="D229" s="415"/>
      <c r="E229" s="8"/>
      <c r="F229" s="8"/>
      <c r="G229" s="8"/>
      <c r="H229" s="8"/>
      <c r="I229" s="8"/>
      <c r="J229" s="8"/>
      <c r="K229" s="8"/>
      <c r="L229" s="8"/>
      <c r="M229" s="8"/>
      <c r="N229" s="8"/>
      <c r="O229" s="8"/>
      <c r="P229" s="8"/>
      <c r="Q229" s="70"/>
      <c r="R229" s="8"/>
      <c r="AE229" s="86"/>
      <c r="AF229" s="82"/>
      <c r="AS229" s="88"/>
      <c r="BF229" s="88"/>
      <c r="BG229" s="88"/>
      <c r="BH229" s="285"/>
      <c r="BI229" s="285"/>
      <c r="BK229" s="256"/>
      <c r="BL229" s="36"/>
      <c r="BM229" s="36"/>
      <c r="BN229" s="36"/>
      <c r="BO229" s="36"/>
      <c r="BP229" s="36"/>
      <c r="BQ229" s="36"/>
      <c r="BR229" s="36"/>
      <c r="BS229" s="36"/>
      <c r="BT229" s="36"/>
      <c r="BU229" s="36"/>
      <c r="BV229" s="36"/>
      <c r="BW229" s="36"/>
      <c r="BX229" s="36"/>
      <c r="BY229" s="36"/>
      <c r="BZ229" s="36"/>
      <c r="CA229" s="36"/>
      <c r="CB229" s="36"/>
    </row>
    <row r="230" spans="1:80" s="6" customFormat="1" ht="15.75" x14ac:dyDescent="0.2">
      <c r="A230" s="78"/>
      <c r="C230" s="78"/>
      <c r="D230" s="415"/>
      <c r="E230" s="8"/>
      <c r="F230" s="8"/>
      <c r="G230" s="8"/>
      <c r="H230" s="8"/>
      <c r="I230" s="8"/>
      <c r="J230" s="8"/>
      <c r="K230" s="8"/>
      <c r="L230" s="8"/>
      <c r="M230" s="8"/>
      <c r="N230" s="8"/>
      <c r="O230" s="8"/>
      <c r="P230" s="8"/>
      <c r="Q230" s="70"/>
      <c r="R230" s="8"/>
      <c r="AE230" s="86"/>
      <c r="AF230" s="82"/>
      <c r="AS230" s="88"/>
      <c r="BF230" s="88"/>
      <c r="BG230" s="88"/>
      <c r="BH230" s="285"/>
      <c r="BI230" s="285"/>
      <c r="BK230" s="256"/>
      <c r="BL230" s="36"/>
      <c r="BM230" s="36"/>
      <c r="BN230" s="36"/>
      <c r="BO230" s="36"/>
      <c r="BP230" s="36"/>
      <c r="BQ230" s="36"/>
      <c r="BR230" s="36"/>
      <c r="BS230" s="36"/>
      <c r="BT230" s="36"/>
      <c r="BU230" s="36"/>
      <c r="BV230" s="36"/>
      <c r="BW230" s="36"/>
      <c r="BX230" s="36"/>
      <c r="BY230" s="36"/>
      <c r="BZ230" s="36"/>
      <c r="CA230" s="36"/>
      <c r="CB230" s="36"/>
    </row>
    <row r="231" spans="1:80" s="6" customFormat="1" ht="15.75" x14ac:dyDescent="0.2">
      <c r="A231" s="78"/>
      <c r="C231" s="78"/>
      <c r="D231" s="415"/>
      <c r="E231" s="8"/>
      <c r="F231" s="8"/>
      <c r="G231" s="8"/>
      <c r="H231" s="8"/>
      <c r="I231" s="8"/>
      <c r="J231" s="8"/>
      <c r="K231" s="8"/>
      <c r="L231" s="8"/>
      <c r="M231" s="8"/>
      <c r="N231" s="8"/>
      <c r="O231" s="8"/>
      <c r="P231" s="8"/>
      <c r="Q231" s="70"/>
      <c r="R231" s="8"/>
      <c r="AE231" s="86"/>
      <c r="AF231" s="82"/>
      <c r="AS231" s="88"/>
      <c r="BF231" s="88"/>
      <c r="BG231" s="88"/>
      <c r="BH231" s="285"/>
      <c r="BI231" s="285"/>
      <c r="BK231" s="256"/>
      <c r="BL231" s="36"/>
      <c r="BM231" s="36"/>
      <c r="BN231" s="36"/>
      <c r="BO231" s="36"/>
      <c r="BP231" s="36"/>
      <c r="BQ231" s="36"/>
      <c r="BR231" s="36"/>
      <c r="BS231" s="36"/>
      <c r="BT231" s="36"/>
      <c r="BU231" s="36"/>
      <c r="BV231" s="36"/>
      <c r="BW231" s="36"/>
      <c r="BX231" s="36"/>
      <c r="BY231" s="36"/>
      <c r="BZ231" s="36"/>
      <c r="CA231" s="36"/>
      <c r="CB231" s="36"/>
    </row>
    <row r="232" spans="1:80" s="6" customFormat="1" ht="15.75" x14ac:dyDescent="0.2">
      <c r="A232" s="78"/>
      <c r="C232" s="78"/>
      <c r="D232" s="415"/>
      <c r="E232" s="8"/>
      <c r="F232" s="8"/>
      <c r="G232" s="8"/>
      <c r="H232" s="8"/>
      <c r="I232" s="8"/>
      <c r="J232" s="8"/>
      <c r="K232" s="8"/>
      <c r="L232" s="8"/>
      <c r="M232" s="8"/>
      <c r="N232" s="8"/>
      <c r="O232" s="8"/>
      <c r="P232" s="8"/>
      <c r="Q232" s="70"/>
      <c r="R232" s="8"/>
      <c r="AE232" s="86"/>
      <c r="AF232" s="82"/>
      <c r="AS232" s="88"/>
      <c r="BF232" s="88"/>
      <c r="BG232" s="88"/>
      <c r="BH232" s="285"/>
      <c r="BI232" s="285"/>
      <c r="BK232" s="256"/>
      <c r="BL232" s="36"/>
      <c r="BM232" s="36"/>
      <c r="BN232" s="36"/>
      <c r="BO232" s="36"/>
      <c r="BP232" s="36"/>
      <c r="BQ232" s="36"/>
      <c r="BR232" s="36"/>
      <c r="BS232" s="36"/>
      <c r="BT232" s="36"/>
      <c r="BU232" s="36"/>
      <c r="BV232" s="36"/>
      <c r="BW232" s="36"/>
      <c r="BX232" s="36"/>
      <c r="BY232" s="36"/>
      <c r="BZ232" s="36"/>
      <c r="CA232" s="36"/>
      <c r="CB232" s="36"/>
    </row>
    <row r="233" spans="1:80" s="6" customFormat="1" ht="15.75" x14ac:dyDescent="0.2">
      <c r="A233" s="78"/>
      <c r="C233" s="78"/>
      <c r="D233" s="415"/>
      <c r="E233" s="8"/>
      <c r="F233" s="8"/>
      <c r="G233" s="8"/>
      <c r="H233" s="8"/>
      <c r="I233" s="8"/>
      <c r="J233" s="8"/>
      <c r="K233" s="8"/>
      <c r="L233" s="8"/>
      <c r="M233" s="8"/>
      <c r="N233" s="8"/>
      <c r="O233" s="8"/>
      <c r="P233" s="8"/>
      <c r="Q233" s="70"/>
      <c r="R233" s="8"/>
      <c r="AE233" s="86"/>
      <c r="AF233" s="82"/>
      <c r="AS233" s="88"/>
      <c r="BF233" s="88"/>
      <c r="BG233" s="88"/>
      <c r="BH233" s="285"/>
      <c r="BI233" s="285"/>
      <c r="BK233" s="256"/>
      <c r="BL233" s="36"/>
      <c r="BM233" s="36"/>
      <c r="BN233" s="36"/>
      <c r="BO233" s="36"/>
      <c r="BP233" s="36"/>
      <c r="BQ233" s="36"/>
      <c r="BR233" s="36"/>
      <c r="BS233" s="36"/>
      <c r="BT233" s="36"/>
      <c r="BU233" s="36"/>
      <c r="BV233" s="36"/>
      <c r="BW233" s="36"/>
      <c r="BX233" s="36"/>
      <c r="BY233" s="36"/>
      <c r="BZ233" s="36"/>
      <c r="CA233" s="36"/>
      <c r="CB233" s="36"/>
    </row>
    <row r="234" spans="1:80" s="6" customFormat="1" ht="15.75" x14ac:dyDescent="0.2">
      <c r="A234" s="78"/>
      <c r="C234" s="78"/>
      <c r="D234" s="415"/>
      <c r="E234" s="8"/>
      <c r="F234" s="8"/>
      <c r="G234" s="8"/>
      <c r="H234" s="8"/>
      <c r="I234" s="8"/>
      <c r="J234" s="8"/>
      <c r="K234" s="8"/>
      <c r="L234" s="8"/>
      <c r="M234" s="8"/>
      <c r="N234" s="8"/>
      <c r="O234" s="8"/>
      <c r="P234" s="8"/>
      <c r="Q234" s="70"/>
      <c r="R234" s="8"/>
      <c r="AE234" s="86"/>
      <c r="AF234" s="82"/>
      <c r="AS234" s="88"/>
      <c r="BF234" s="88"/>
      <c r="BG234" s="88"/>
      <c r="BH234" s="285"/>
      <c r="BI234" s="285"/>
      <c r="BK234" s="256"/>
      <c r="BL234" s="36"/>
      <c r="BM234" s="36"/>
      <c r="BN234" s="36"/>
      <c r="BO234" s="36"/>
      <c r="BP234" s="36"/>
      <c r="BQ234" s="36"/>
      <c r="BR234" s="36"/>
      <c r="BS234" s="36"/>
      <c r="BT234" s="36"/>
      <c r="BU234" s="36"/>
      <c r="BV234" s="36"/>
      <c r="BW234" s="36"/>
      <c r="BX234" s="36"/>
      <c r="BY234" s="36"/>
      <c r="BZ234" s="36"/>
      <c r="CA234" s="36"/>
      <c r="CB234" s="36"/>
    </row>
    <row r="235" spans="1:80" s="6" customFormat="1" ht="15.75" x14ac:dyDescent="0.2">
      <c r="A235" s="78"/>
      <c r="C235" s="78"/>
      <c r="D235" s="415"/>
      <c r="E235" s="8"/>
      <c r="F235" s="8"/>
      <c r="G235" s="8"/>
      <c r="H235" s="8"/>
      <c r="I235" s="8"/>
      <c r="J235" s="8"/>
      <c r="K235" s="8"/>
      <c r="L235" s="8"/>
      <c r="M235" s="8"/>
      <c r="N235" s="8"/>
      <c r="O235" s="8"/>
      <c r="P235" s="8"/>
      <c r="Q235" s="70"/>
      <c r="R235" s="8"/>
      <c r="AE235" s="86"/>
      <c r="AF235" s="82"/>
      <c r="AS235" s="88"/>
      <c r="BF235" s="88"/>
      <c r="BG235" s="88"/>
      <c r="BH235" s="285"/>
      <c r="BI235" s="285"/>
      <c r="BK235" s="256"/>
      <c r="BL235" s="36"/>
      <c r="BM235" s="36"/>
      <c r="BN235" s="36"/>
      <c r="BO235" s="36"/>
      <c r="BP235" s="36"/>
      <c r="BQ235" s="36"/>
      <c r="BR235" s="36"/>
      <c r="BS235" s="36"/>
      <c r="BT235" s="36"/>
      <c r="BU235" s="36"/>
      <c r="BV235" s="36"/>
      <c r="BW235" s="36"/>
      <c r="BX235" s="36"/>
      <c r="BY235" s="36"/>
      <c r="BZ235" s="36"/>
      <c r="CA235" s="36"/>
      <c r="CB235" s="36"/>
    </row>
    <row r="236" spans="1:80" s="6" customFormat="1" ht="15.75" x14ac:dyDescent="0.2">
      <c r="A236" s="78"/>
      <c r="C236" s="78"/>
      <c r="D236" s="415"/>
      <c r="E236" s="8"/>
      <c r="F236" s="8"/>
      <c r="G236" s="8"/>
      <c r="H236" s="8"/>
      <c r="I236" s="8"/>
      <c r="J236" s="8"/>
      <c r="K236" s="8"/>
      <c r="L236" s="8"/>
      <c r="M236" s="8"/>
      <c r="N236" s="8"/>
      <c r="O236" s="8"/>
      <c r="P236" s="8"/>
      <c r="Q236" s="70"/>
      <c r="R236" s="8"/>
      <c r="AE236" s="86"/>
      <c r="AF236" s="82"/>
      <c r="AS236" s="88"/>
      <c r="BF236" s="88"/>
      <c r="BG236" s="88"/>
      <c r="BH236" s="285"/>
      <c r="BI236" s="285"/>
      <c r="BK236" s="256"/>
      <c r="BL236" s="36"/>
      <c r="BM236" s="36"/>
      <c r="BN236" s="36"/>
      <c r="BO236" s="36"/>
      <c r="BP236" s="36"/>
      <c r="BQ236" s="36"/>
      <c r="BR236" s="36"/>
      <c r="BS236" s="36"/>
      <c r="BT236" s="36"/>
      <c r="BU236" s="36"/>
      <c r="BV236" s="36"/>
      <c r="BW236" s="36"/>
      <c r="BX236" s="36"/>
      <c r="BY236" s="36"/>
      <c r="BZ236" s="36"/>
      <c r="CA236" s="36"/>
      <c r="CB236" s="36"/>
    </row>
    <row r="237" spans="1:80" s="6" customFormat="1" ht="15.75" x14ac:dyDescent="0.2">
      <c r="A237" s="78"/>
      <c r="C237" s="78"/>
      <c r="D237" s="415"/>
      <c r="E237" s="8"/>
      <c r="F237" s="8"/>
      <c r="G237" s="8"/>
      <c r="H237" s="8"/>
      <c r="I237" s="8"/>
      <c r="J237" s="8"/>
      <c r="K237" s="8"/>
      <c r="L237" s="8"/>
      <c r="M237" s="8"/>
      <c r="N237" s="8"/>
      <c r="O237" s="8"/>
      <c r="P237" s="8"/>
      <c r="Q237" s="70"/>
      <c r="R237" s="8"/>
      <c r="AE237" s="86"/>
      <c r="AF237" s="82"/>
      <c r="AS237" s="88"/>
      <c r="BF237" s="88"/>
      <c r="BG237" s="88"/>
      <c r="BH237" s="285"/>
      <c r="BI237" s="285"/>
      <c r="BK237" s="256"/>
      <c r="BL237" s="36"/>
      <c r="BM237" s="36"/>
      <c r="BN237" s="36"/>
      <c r="BO237" s="36"/>
      <c r="BP237" s="36"/>
      <c r="BQ237" s="36"/>
      <c r="BR237" s="36"/>
      <c r="BS237" s="36"/>
      <c r="BT237" s="36"/>
      <c r="BU237" s="36"/>
      <c r="BV237" s="36"/>
      <c r="BW237" s="36"/>
      <c r="BX237" s="36"/>
      <c r="BY237" s="36"/>
      <c r="BZ237" s="36"/>
      <c r="CA237" s="36"/>
      <c r="CB237" s="36"/>
    </row>
    <row r="238" spans="1:80" s="6" customFormat="1" ht="15.75" x14ac:dyDescent="0.2">
      <c r="A238" s="78"/>
      <c r="C238" s="78"/>
      <c r="D238" s="415"/>
      <c r="E238" s="8"/>
      <c r="F238" s="8"/>
      <c r="G238" s="8"/>
      <c r="H238" s="8"/>
      <c r="I238" s="8"/>
      <c r="J238" s="8"/>
      <c r="K238" s="8"/>
      <c r="L238" s="8"/>
      <c r="M238" s="8"/>
      <c r="N238" s="8"/>
      <c r="O238" s="8"/>
      <c r="P238" s="8"/>
      <c r="Q238" s="70"/>
      <c r="R238" s="8"/>
      <c r="AE238" s="86"/>
      <c r="AF238" s="82"/>
      <c r="AS238" s="88"/>
      <c r="BF238" s="88"/>
      <c r="BG238" s="88"/>
      <c r="BH238" s="285"/>
      <c r="BI238" s="285"/>
      <c r="BK238" s="256"/>
      <c r="BL238" s="36"/>
      <c r="BM238" s="36"/>
      <c r="BN238" s="36"/>
      <c r="BO238" s="36"/>
      <c r="BP238" s="36"/>
      <c r="BQ238" s="36"/>
      <c r="BR238" s="36"/>
      <c r="BS238" s="36"/>
      <c r="BT238" s="36"/>
      <c r="BU238" s="36"/>
      <c r="BV238" s="36"/>
      <c r="BW238" s="36"/>
      <c r="BX238" s="36"/>
      <c r="BY238" s="36"/>
      <c r="BZ238" s="36"/>
      <c r="CA238" s="36"/>
      <c r="CB238" s="36"/>
    </row>
    <row r="239" spans="1:80" s="6" customFormat="1" ht="15.75" x14ac:dyDescent="0.2">
      <c r="A239" s="78"/>
      <c r="C239" s="78"/>
      <c r="D239" s="415"/>
      <c r="E239" s="8"/>
      <c r="F239" s="8"/>
      <c r="G239" s="8"/>
      <c r="H239" s="8"/>
      <c r="I239" s="8"/>
      <c r="J239" s="8"/>
      <c r="K239" s="8"/>
      <c r="L239" s="8"/>
      <c r="M239" s="8"/>
      <c r="N239" s="8"/>
      <c r="O239" s="8"/>
      <c r="P239" s="8"/>
      <c r="Q239" s="70"/>
      <c r="R239" s="8"/>
      <c r="AE239" s="86"/>
      <c r="AF239" s="82"/>
      <c r="AS239" s="88"/>
      <c r="BF239" s="88"/>
      <c r="BG239" s="88"/>
      <c r="BH239" s="285"/>
      <c r="BI239" s="285"/>
      <c r="BK239" s="256"/>
      <c r="BL239" s="36"/>
      <c r="BM239" s="36"/>
      <c r="BN239" s="36"/>
      <c r="BO239" s="36"/>
      <c r="BP239" s="36"/>
      <c r="BQ239" s="36"/>
      <c r="BR239" s="36"/>
      <c r="BS239" s="36"/>
      <c r="BT239" s="36"/>
      <c r="BU239" s="36"/>
      <c r="BV239" s="36"/>
      <c r="BW239" s="36"/>
      <c r="BX239" s="36"/>
      <c r="BY239" s="36"/>
      <c r="BZ239" s="36"/>
      <c r="CA239" s="36"/>
      <c r="CB239" s="36"/>
    </row>
    <row r="240" spans="1:80" s="6" customFormat="1" ht="15.75" x14ac:dyDescent="0.2">
      <c r="A240" s="78"/>
      <c r="C240" s="78"/>
      <c r="D240" s="415"/>
      <c r="E240" s="8"/>
      <c r="F240" s="8"/>
      <c r="G240" s="8"/>
      <c r="H240" s="8"/>
      <c r="I240" s="8"/>
      <c r="J240" s="8"/>
      <c r="K240" s="8"/>
      <c r="L240" s="8"/>
      <c r="M240" s="8"/>
      <c r="N240" s="8"/>
      <c r="O240" s="8"/>
      <c r="P240" s="8"/>
      <c r="Q240" s="70"/>
      <c r="R240" s="8"/>
      <c r="AE240" s="86"/>
      <c r="AF240" s="82"/>
      <c r="AS240" s="88"/>
      <c r="BF240" s="88"/>
      <c r="BG240" s="88"/>
      <c r="BH240" s="285"/>
      <c r="BI240" s="285"/>
      <c r="BK240" s="256"/>
      <c r="BL240" s="36"/>
      <c r="BM240" s="36"/>
      <c r="BN240" s="36"/>
      <c r="BO240" s="36"/>
      <c r="BP240" s="36"/>
      <c r="BQ240" s="36"/>
      <c r="BR240" s="36"/>
      <c r="BS240" s="36"/>
      <c r="BT240" s="36"/>
      <c r="BU240" s="36"/>
      <c r="BV240" s="36"/>
      <c r="BW240" s="36"/>
      <c r="BX240" s="36"/>
      <c r="BY240" s="36"/>
      <c r="BZ240" s="36"/>
      <c r="CA240" s="36"/>
      <c r="CB240" s="36"/>
    </row>
    <row r="241" spans="1:80" s="6" customFormat="1" ht="15.75" x14ac:dyDescent="0.2">
      <c r="A241" s="78"/>
      <c r="C241" s="78"/>
      <c r="D241" s="415"/>
      <c r="E241" s="8"/>
      <c r="F241" s="8"/>
      <c r="G241" s="8"/>
      <c r="H241" s="8"/>
      <c r="I241" s="8"/>
      <c r="J241" s="8"/>
      <c r="K241" s="8"/>
      <c r="L241" s="8"/>
      <c r="M241" s="8"/>
      <c r="N241" s="8"/>
      <c r="O241" s="8"/>
      <c r="P241" s="8"/>
      <c r="Q241" s="70"/>
      <c r="R241" s="8"/>
      <c r="AE241" s="86"/>
      <c r="AF241" s="82"/>
      <c r="AS241" s="88"/>
      <c r="BF241" s="88"/>
      <c r="BG241" s="88"/>
      <c r="BH241" s="285"/>
      <c r="BI241" s="285"/>
      <c r="BK241" s="256"/>
      <c r="BL241" s="36"/>
      <c r="BM241" s="36"/>
      <c r="BN241" s="36"/>
      <c r="BO241" s="36"/>
      <c r="BP241" s="36"/>
      <c r="BQ241" s="36"/>
      <c r="BR241" s="36"/>
      <c r="BS241" s="36"/>
      <c r="BT241" s="36"/>
      <c r="BU241" s="36"/>
      <c r="BV241" s="36"/>
      <c r="BW241" s="36"/>
      <c r="BX241" s="36"/>
      <c r="BY241" s="36"/>
      <c r="BZ241" s="36"/>
      <c r="CA241" s="36"/>
      <c r="CB241" s="36"/>
    </row>
    <row r="242" spans="1:80" s="6" customFormat="1" ht="15.75" x14ac:dyDescent="0.2">
      <c r="A242" s="78"/>
      <c r="C242" s="78"/>
      <c r="D242" s="415"/>
      <c r="E242" s="8"/>
      <c r="F242" s="8"/>
      <c r="G242" s="8"/>
      <c r="H242" s="8"/>
      <c r="I242" s="8"/>
      <c r="J242" s="8"/>
      <c r="K242" s="8"/>
      <c r="L242" s="8"/>
      <c r="M242" s="8"/>
      <c r="N242" s="8"/>
      <c r="O242" s="8"/>
      <c r="P242" s="8"/>
      <c r="Q242" s="70"/>
      <c r="R242" s="8"/>
      <c r="AE242" s="86"/>
      <c r="AF242" s="82"/>
      <c r="AS242" s="88"/>
      <c r="BF242" s="88"/>
      <c r="BG242" s="88"/>
      <c r="BH242" s="285"/>
      <c r="BI242" s="285"/>
      <c r="BK242" s="256"/>
      <c r="BL242" s="36"/>
      <c r="BM242" s="36"/>
      <c r="BN242" s="36"/>
      <c r="BO242" s="36"/>
      <c r="BP242" s="36"/>
      <c r="BQ242" s="36"/>
      <c r="BR242" s="36"/>
      <c r="BS242" s="36"/>
      <c r="BT242" s="36"/>
      <c r="BU242" s="36"/>
      <c r="BV242" s="36"/>
      <c r="BW242" s="36"/>
      <c r="BX242" s="36"/>
      <c r="BY242" s="36"/>
      <c r="BZ242" s="36"/>
      <c r="CA242" s="36"/>
      <c r="CB242" s="36"/>
    </row>
    <row r="243" spans="1:80" s="6" customFormat="1" ht="15.75" x14ac:dyDescent="0.2">
      <c r="A243" s="78"/>
      <c r="C243" s="78"/>
      <c r="D243" s="415"/>
      <c r="E243" s="8"/>
      <c r="F243" s="8"/>
      <c r="G243" s="8"/>
      <c r="H243" s="8"/>
      <c r="I243" s="8"/>
      <c r="J243" s="8"/>
      <c r="K243" s="8"/>
      <c r="L243" s="8"/>
      <c r="M243" s="8"/>
      <c r="N243" s="8"/>
      <c r="O243" s="8"/>
      <c r="P243" s="8"/>
      <c r="Q243" s="70"/>
      <c r="R243" s="8"/>
      <c r="AE243" s="86"/>
      <c r="AF243" s="82"/>
      <c r="AS243" s="88"/>
      <c r="BF243" s="88"/>
      <c r="BG243" s="88"/>
      <c r="BH243" s="285"/>
      <c r="BI243" s="285"/>
      <c r="BK243" s="256"/>
      <c r="BL243" s="36"/>
      <c r="BM243" s="36"/>
      <c r="BN243" s="36"/>
      <c r="BO243" s="36"/>
      <c r="BP243" s="36"/>
      <c r="BQ243" s="36"/>
      <c r="BR243" s="36"/>
      <c r="BS243" s="36"/>
      <c r="BT243" s="36"/>
      <c r="BU243" s="36"/>
      <c r="BV243" s="36"/>
      <c r="BW243" s="36"/>
      <c r="BX243" s="36"/>
      <c r="BY243" s="36"/>
      <c r="BZ243" s="36"/>
      <c r="CA243" s="36"/>
      <c r="CB243" s="36"/>
    </row>
    <row r="244" spans="1:80" s="6" customFormat="1" ht="15.75" x14ac:dyDescent="0.2">
      <c r="A244" s="78"/>
      <c r="C244" s="78"/>
      <c r="D244" s="415"/>
      <c r="E244" s="8"/>
      <c r="F244" s="8"/>
      <c r="G244" s="8"/>
      <c r="H244" s="8"/>
      <c r="I244" s="8"/>
      <c r="J244" s="8"/>
      <c r="K244" s="8"/>
      <c r="L244" s="8"/>
      <c r="M244" s="8"/>
      <c r="N244" s="8"/>
      <c r="O244" s="8"/>
      <c r="P244" s="8"/>
      <c r="Q244" s="70"/>
      <c r="R244" s="8"/>
      <c r="AE244" s="86"/>
      <c r="AF244" s="82"/>
      <c r="AS244" s="88"/>
      <c r="BF244" s="88"/>
      <c r="BG244" s="88"/>
      <c r="BH244" s="285"/>
      <c r="BI244" s="285"/>
      <c r="BK244" s="256"/>
      <c r="BL244" s="36"/>
      <c r="BM244" s="36"/>
      <c r="BN244" s="36"/>
      <c r="BO244" s="36"/>
      <c r="BP244" s="36"/>
      <c r="BQ244" s="36"/>
      <c r="BR244" s="36"/>
      <c r="BS244" s="36"/>
      <c r="BT244" s="36"/>
      <c r="BU244" s="36"/>
      <c r="BV244" s="36"/>
      <c r="BW244" s="36"/>
      <c r="BX244" s="36"/>
      <c r="BY244" s="36"/>
      <c r="BZ244" s="36"/>
      <c r="CA244" s="36"/>
      <c r="CB244" s="36"/>
    </row>
    <row r="245" spans="1:80" s="6" customFormat="1" ht="15.75" x14ac:dyDescent="0.2">
      <c r="A245" s="78"/>
      <c r="C245" s="78"/>
      <c r="D245" s="415"/>
      <c r="E245" s="8"/>
      <c r="F245" s="8"/>
      <c r="G245" s="8"/>
      <c r="H245" s="8"/>
      <c r="I245" s="8"/>
      <c r="J245" s="8"/>
      <c r="K245" s="8"/>
      <c r="L245" s="8"/>
      <c r="M245" s="8"/>
      <c r="N245" s="8"/>
      <c r="O245" s="8"/>
      <c r="P245" s="8"/>
      <c r="Q245" s="70"/>
      <c r="R245" s="8"/>
      <c r="AE245" s="86"/>
      <c r="AF245" s="82"/>
      <c r="AS245" s="88"/>
      <c r="BF245" s="88"/>
      <c r="BG245" s="88"/>
      <c r="BH245" s="285"/>
      <c r="BI245" s="285"/>
      <c r="BK245" s="256"/>
      <c r="BL245" s="36"/>
      <c r="BM245" s="36"/>
      <c r="BN245" s="36"/>
      <c r="BO245" s="36"/>
      <c r="BP245" s="36"/>
      <c r="BQ245" s="36"/>
      <c r="BR245" s="36"/>
      <c r="BS245" s="36"/>
      <c r="BT245" s="36"/>
      <c r="BU245" s="36"/>
      <c r="BV245" s="36"/>
      <c r="BW245" s="36"/>
      <c r="BX245" s="36"/>
      <c r="BY245" s="36"/>
      <c r="BZ245" s="36"/>
      <c r="CA245" s="36"/>
      <c r="CB245" s="36"/>
    </row>
    <row r="246" spans="1:80" s="6" customFormat="1" ht="15.75" x14ac:dyDescent="0.2">
      <c r="A246" s="78"/>
      <c r="C246" s="78"/>
      <c r="D246" s="415"/>
      <c r="E246" s="8"/>
      <c r="F246" s="8"/>
      <c r="G246" s="8"/>
      <c r="H246" s="8"/>
      <c r="I246" s="8"/>
      <c r="J246" s="8"/>
      <c r="K246" s="8"/>
      <c r="L246" s="8"/>
      <c r="M246" s="8"/>
      <c r="N246" s="8"/>
      <c r="O246" s="8"/>
      <c r="P246" s="8"/>
      <c r="Q246" s="70"/>
      <c r="R246" s="8"/>
      <c r="AE246" s="86"/>
      <c r="AF246" s="82"/>
      <c r="AS246" s="88"/>
      <c r="BF246" s="88"/>
      <c r="BG246" s="88"/>
      <c r="BH246" s="285"/>
      <c r="BI246" s="285"/>
      <c r="BK246" s="256"/>
      <c r="BL246" s="36"/>
      <c r="BM246" s="36"/>
      <c r="BN246" s="36"/>
      <c r="BO246" s="36"/>
      <c r="BP246" s="36"/>
      <c r="BQ246" s="36"/>
      <c r="BR246" s="36"/>
      <c r="BS246" s="36"/>
      <c r="BT246" s="36"/>
      <c r="BU246" s="36"/>
      <c r="BV246" s="36"/>
      <c r="BW246" s="36"/>
      <c r="BX246" s="36"/>
      <c r="BY246" s="36"/>
      <c r="BZ246" s="36"/>
      <c r="CA246" s="36"/>
      <c r="CB246" s="36"/>
    </row>
    <row r="247" spans="1:80" s="6" customFormat="1" ht="15.75" x14ac:dyDescent="0.2">
      <c r="A247" s="78"/>
      <c r="C247" s="78"/>
      <c r="D247" s="415"/>
      <c r="E247" s="8"/>
      <c r="F247" s="8"/>
      <c r="G247" s="8"/>
      <c r="H247" s="8"/>
      <c r="I247" s="8"/>
      <c r="J247" s="8"/>
      <c r="K247" s="8"/>
      <c r="L247" s="8"/>
      <c r="M247" s="8"/>
      <c r="N247" s="8"/>
      <c r="O247" s="8"/>
      <c r="P247" s="8"/>
      <c r="Q247" s="70"/>
      <c r="R247" s="8"/>
      <c r="AE247" s="86"/>
      <c r="AF247" s="82"/>
      <c r="AS247" s="88"/>
      <c r="BF247" s="88"/>
      <c r="BG247" s="88"/>
      <c r="BH247" s="285"/>
      <c r="BI247" s="285"/>
      <c r="BK247" s="256"/>
      <c r="BL247" s="36"/>
      <c r="BM247" s="36"/>
      <c r="BN247" s="36"/>
      <c r="BO247" s="36"/>
      <c r="BP247" s="36"/>
      <c r="BQ247" s="36"/>
      <c r="BR247" s="36"/>
      <c r="BS247" s="36"/>
      <c r="BT247" s="36"/>
      <c r="BU247" s="36"/>
      <c r="BV247" s="36"/>
      <c r="BW247" s="36"/>
      <c r="BX247" s="36"/>
      <c r="BY247" s="36"/>
      <c r="BZ247" s="36"/>
      <c r="CA247" s="36"/>
      <c r="CB247" s="36"/>
    </row>
    <row r="248" spans="1:80" s="6" customFormat="1" ht="15.75" x14ac:dyDescent="0.2">
      <c r="A248" s="78"/>
      <c r="C248" s="78"/>
      <c r="D248" s="415"/>
      <c r="E248" s="8"/>
      <c r="F248" s="8"/>
      <c r="G248" s="8"/>
      <c r="H248" s="8"/>
      <c r="I248" s="8"/>
      <c r="J248" s="8"/>
      <c r="K248" s="8"/>
      <c r="L248" s="8"/>
      <c r="M248" s="8"/>
      <c r="N248" s="8"/>
      <c r="O248" s="8"/>
      <c r="P248" s="8"/>
      <c r="Q248" s="70"/>
      <c r="R248" s="8"/>
      <c r="AE248" s="86"/>
      <c r="AF248" s="82"/>
      <c r="AS248" s="88"/>
      <c r="BF248" s="88"/>
      <c r="BG248" s="88"/>
      <c r="BH248" s="285"/>
      <c r="BI248" s="285"/>
      <c r="BK248" s="256"/>
      <c r="BL248" s="36"/>
      <c r="BM248" s="36"/>
      <c r="BN248" s="36"/>
      <c r="BO248" s="36"/>
      <c r="BP248" s="36"/>
      <c r="BQ248" s="36"/>
      <c r="BR248" s="36"/>
      <c r="BS248" s="36"/>
      <c r="BT248" s="36"/>
      <c r="BU248" s="36"/>
      <c r="BV248" s="36"/>
      <c r="BW248" s="36"/>
      <c r="BX248" s="36"/>
      <c r="BY248" s="36"/>
      <c r="BZ248" s="36"/>
      <c r="CA248" s="36"/>
      <c r="CB248" s="36"/>
    </row>
    <row r="249" spans="1:80" s="6" customFormat="1" ht="15.75" x14ac:dyDescent="0.2">
      <c r="A249" s="78"/>
      <c r="C249" s="78"/>
      <c r="D249" s="415"/>
      <c r="E249" s="8"/>
      <c r="F249" s="8"/>
      <c r="G249" s="8"/>
      <c r="H249" s="8"/>
      <c r="I249" s="8"/>
      <c r="J249" s="8"/>
      <c r="K249" s="8"/>
      <c r="L249" s="8"/>
      <c r="M249" s="8"/>
      <c r="N249" s="8"/>
      <c r="O249" s="8"/>
      <c r="P249" s="8"/>
      <c r="Q249" s="70"/>
      <c r="R249" s="8"/>
      <c r="AE249" s="86"/>
      <c r="AF249" s="82"/>
      <c r="AS249" s="88"/>
      <c r="BF249" s="88"/>
      <c r="BG249" s="88"/>
      <c r="BH249" s="285"/>
      <c r="BI249" s="285"/>
      <c r="BK249" s="256"/>
      <c r="BL249" s="36"/>
      <c r="BM249" s="36"/>
      <c r="BN249" s="36"/>
      <c r="BO249" s="36"/>
      <c r="BP249" s="36"/>
      <c r="BQ249" s="36"/>
      <c r="BR249" s="36"/>
      <c r="BS249" s="36"/>
      <c r="BT249" s="36"/>
      <c r="BU249" s="36"/>
      <c r="BV249" s="36"/>
      <c r="BW249" s="36"/>
      <c r="BX249" s="36"/>
      <c r="BY249" s="36"/>
      <c r="BZ249" s="36"/>
      <c r="CA249" s="36"/>
      <c r="CB249" s="36"/>
    </row>
    <row r="250" spans="1:80" s="6" customFormat="1" ht="15.75" x14ac:dyDescent="0.2">
      <c r="A250" s="78"/>
      <c r="C250" s="78"/>
      <c r="D250" s="415"/>
      <c r="E250" s="8"/>
      <c r="F250" s="8"/>
      <c r="G250" s="8"/>
      <c r="H250" s="8"/>
      <c r="I250" s="8"/>
      <c r="J250" s="8"/>
      <c r="K250" s="8"/>
      <c r="L250" s="8"/>
      <c r="M250" s="8"/>
      <c r="N250" s="8"/>
      <c r="O250" s="8"/>
      <c r="P250" s="8"/>
      <c r="Q250" s="70"/>
      <c r="R250" s="8"/>
      <c r="AE250" s="86"/>
      <c r="AF250" s="82"/>
      <c r="AS250" s="88"/>
      <c r="BF250" s="88"/>
      <c r="BG250" s="88"/>
      <c r="BH250" s="285"/>
      <c r="BI250" s="285"/>
      <c r="BK250" s="256"/>
      <c r="BL250" s="36"/>
      <c r="BM250" s="36"/>
      <c r="BN250" s="36"/>
      <c r="BO250" s="36"/>
      <c r="BP250" s="36"/>
      <c r="BQ250" s="36"/>
      <c r="BR250" s="36"/>
      <c r="BS250" s="36"/>
      <c r="BT250" s="36"/>
      <c r="BU250" s="36"/>
      <c r="BV250" s="36"/>
      <c r="BW250" s="36"/>
      <c r="BX250" s="36"/>
      <c r="BY250" s="36"/>
      <c r="BZ250" s="36"/>
      <c r="CA250" s="36"/>
      <c r="CB250" s="36"/>
    </row>
    <row r="251" spans="1:80" s="6" customFormat="1" ht="15.75" x14ac:dyDescent="0.2">
      <c r="A251" s="78"/>
      <c r="C251" s="78"/>
      <c r="D251" s="415"/>
      <c r="E251" s="8"/>
      <c r="F251" s="8"/>
      <c r="G251" s="8"/>
      <c r="H251" s="8"/>
      <c r="I251" s="8"/>
      <c r="J251" s="8"/>
      <c r="K251" s="8"/>
      <c r="L251" s="8"/>
      <c r="M251" s="8"/>
      <c r="N251" s="8"/>
      <c r="O251" s="8"/>
      <c r="P251" s="8"/>
      <c r="Q251" s="70"/>
      <c r="R251" s="8"/>
      <c r="AE251" s="86"/>
      <c r="AF251" s="82"/>
      <c r="AS251" s="88"/>
      <c r="BF251" s="88"/>
      <c r="BG251" s="88"/>
      <c r="BH251" s="285"/>
      <c r="BI251" s="285"/>
      <c r="BK251" s="256"/>
      <c r="BL251" s="36"/>
      <c r="BM251" s="36"/>
      <c r="BN251" s="36"/>
      <c r="BO251" s="36"/>
      <c r="BP251" s="36"/>
      <c r="BQ251" s="36"/>
      <c r="BR251" s="36"/>
      <c r="BS251" s="36"/>
      <c r="BT251" s="36"/>
      <c r="BU251" s="36"/>
      <c r="BV251" s="36"/>
      <c r="BW251" s="36"/>
      <c r="BX251" s="36"/>
      <c r="BY251" s="36"/>
      <c r="BZ251" s="36"/>
      <c r="CA251" s="36"/>
      <c r="CB251" s="36"/>
    </row>
    <row r="252" spans="1:80" s="6" customFormat="1" ht="15.75" x14ac:dyDescent="0.2">
      <c r="A252" s="78"/>
      <c r="C252" s="78"/>
      <c r="D252" s="415"/>
      <c r="E252" s="8"/>
      <c r="F252" s="8"/>
      <c r="G252" s="8"/>
      <c r="H252" s="8"/>
      <c r="I252" s="8"/>
      <c r="J252" s="8"/>
      <c r="K252" s="8"/>
      <c r="L252" s="8"/>
      <c r="M252" s="8"/>
      <c r="N252" s="8"/>
      <c r="O252" s="8"/>
      <c r="P252" s="8"/>
      <c r="Q252" s="70"/>
      <c r="R252" s="8"/>
      <c r="AE252" s="86"/>
      <c r="AF252" s="82"/>
      <c r="AS252" s="88"/>
      <c r="BF252" s="88"/>
      <c r="BG252" s="88"/>
      <c r="BH252" s="285"/>
      <c r="BI252" s="285"/>
      <c r="BK252" s="256"/>
      <c r="BL252" s="36"/>
      <c r="BM252" s="36"/>
      <c r="BN252" s="36"/>
      <c r="BO252" s="36"/>
      <c r="BP252" s="36"/>
      <c r="BQ252" s="36"/>
      <c r="BR252" s="36"/>
      <c r="BS252" s="36"/>
      <c r="BT252" s="36"/>
      <c r="BU252" s="36"/>
      <c r="BV252" s="36"/>
      <c r="BW252" s="36"/>
      <c r="BX252" s="36"/>
      <c r="BY252" s="36"/>
      <c r="BZ252" s="36"/>
      <c r="CA252" s="36"/>
      <c r="CB252" s="36"/>
    </row>
    <row r="253" spans="1:80" s="6" customFormat="1" ht="15.75" x14ac:dyDescent="0.2">
      <c r="A253" s="78"/>
      <c r="C253" s="78"/>
      <c r="D253" s="415"/>
      <c r="E253" s="8"/>
      <c r="F253" s="8"/>
      <c r="G253" s="8"/>
      <c r="H253" s="8"/>
      <c r="I253" s="8"/>
      <c r="J253" s="8"/>
      <c r="K253" s="8"/>
      <c r="L253" s="8"/>
      <c r="M253" s="8"/>
      <c r="N253" s="8"/>
      <c r="O253" s="8"/>
      <c r="P253" s="8"/>
      <c r="Q253" s="70"/>
      <c r="R253" s="8"/>
      <c r="AE253" s="86"/>
      <c r="AF253" s="82"/>
      <c r="AS253" s="88"/>
      <c r="BF253" s="88"/>
      <c r="BG253" s="88"/>
      <c r="BH253" s="285"/>
      <c r="BI253" s="285"/>
      <c r="BK253" s="256"/>
      <c r="BL253" s="36"/>
      <c r="BM253" s="36"/>
      <c r="BN253" s="36"/>
      <c r="BO253" s="36"/>
      <c r="BP253" s="36"/>
      <c r="BQ253" s="36"/>
      <c r="BR253" s="36"/>
      <c r="BS253" s="36"/>
      <c r="BT253" s="36"/>
      <c r="BU253" s="36"/>
      <c r="BV253" s="36"/>
      <c r="BW253" s="36"/>
      <c r="BX253" s="36"/>
      <c r="BY253" s="36"/>
      <c r="BZ253" s="36"/>
      <c r="CA253" s="36"/>
      <c r="CB253" s="36"/>
    </row>
    <row r="254" spans="1:80" s="6" customFormat="1" ht="15.75" x14ac:dyDescent="0.2">
      <c r="A254" s="78"/>
      <c r="C254" s="78"/>
      <c r="D254" s="415"/>
      <c r="E254" s="8"/>
      <c r="F254" s="8"/>
      <c r="G254" s="8"/>
      <c r="H254" s="8"/>
      <c r="I254" s="8"/>
      <c r="J254" s="8"/>
      <c r="K254" s="8"/>
      <c r="L254" s="8"/>
      <c r="M254" s="8"/>
      <c r="N254" s="8"/>
      <c r="O254" s="8"/>
      <c r="P254" s="8"/>
      <c r="Q254" s="70"/>
      <c r="R254" s="8"/>
      <c r="AE254" s="86"/>
      <c r="AF254" s="82"/>
      <c r="AS254" s="88"/>
      <c r="BF254" s="88"/>
      <c r="BG254" s="88"/>
      <c r="BH254" s="285"/>
      <c r="BI254" s="285"/>
      <c r="BK254" s="256"/>
      <c r="BL254" s="36"/>
      <c r="BM254" s="36"/>
      <c r="BN254" s="36"/>
      <c r="BO254" s="36"/>
      <c r="BP254" s="36"/>
      <c r="BQ254" s="36"/>
      <c r="BR254" s="36"/>
      <c r="BS254" s="36"/>
      <c r="BT254" s="36"/>
      <c r="BU254" s="36"/>
      <c r="BV254" s="36"/>
      <c r="BW254" s="36"/>
      <c r="BX254" s="36"/>
      <c r="BY254" s="36"/>
      <c r="BZ254" s="36"/>
      <c r="CA254" s="36"/>
      <c r="CB254" s="36"/>
    </row>
    <row r="255" spans="1:80" s="6" customFormat="1" ht="15.75" x14ac:dyDescent="0.2">
      <c r="A255" s="78"/>
      <c r="C255" s="78"/>
      <c r="D255" s="415"/>
      <c r="E255" s="8"/>
      <c r="F255" s="8"/>
      <c r="G255" s="8"/>
      <c r="H255" s="8"/>
      <c r="I255" s="8"/>
      <c r="J255" s="8"/>
      <c r="K255" s="8"/>
      <c r="L255" s="8"/>
      <c r="M255" s="8"/>
      <c r="N255" s="8"/>
      <c r="O255" s="8"/>
      <c r="P255" s="8"/>
      <c r="Q255" s="70"/>
      <c r="R255" s="8"/>
      <c r="AE255" s="86"/>
      <c r="AF255" s="82"/>
      <c r="AS255" s="88"/>
      <c r="BF255" s="88"/>
      <c r="BG255" s="88"/>
      <c r="BH255" s="285"/>
      <c r="BI255" s="285"/>
      <c r="BK255" s="256"/>
      <c r="BL255" s="36"/>
      <c r="BM255" s="36"/>
      <c r="BN255" s="36"/>
      <c r="BO255" s="36"/>
      <c r="BP255" s="36"/>
      <c r="BQ255" s="36"/>
      <c r="BR255" s="36"/>
      <c r="BS255" s="36"/>
      <c r="BT255" s="36"/>
      <c r="BU255" s="36"/>
      <c r="BV255" s="36"/>
      <c r="BW255" s="36"/>
      <c r="BX255" s="36"/>
      <c r="BY255" s="36"/>
      <c r="BZ255" s="36"/>
      <c r="CA255" s="36"/>
      <c r="CB255" s="36"/>
    </row>
    <row r="256" spans="1:80" s="6" customFormat="1" ht="15.75" x14ac:dyDescent="0.2">
      <c r="A256" s="78"/>
      <c r="C256" s="78"/>
      <c r="D256" s="415"/>
      <c r="E256" s="8"/>
      <c r="F256" s="8"/>
      <c r="G256" s="8"/>
      <c r="H256" s="8"/>
      <c r="I256" s="8"/>
      <c r="J256" s="8"/>
      <c r="K256" s="8"/>
      <c r="L256" s="8"/>
      <c r="M256" s="8"/>
      <c r="N256" s="8"/>
      <c r="O256" s="8"/>
      <c r="P256" s="8"/>
      <c r="Q256" s="70"/>
      <c r="R256" s="8"/>
      <c r="AE256" s="86"/>
      <c r="AF256" s="82"/>
      <c r="AS256" s="88"/>
      <c r="BF256" s="88"/>
      <c r="BG256" s="88"/>
      <c r="BH256" s="285"/>
      <c r="BI256" s="285"/>
      <c r="BK256" s="256"/>
      <c r="BL256" s="36"/>
      <c r="BM256" s="36"/>
      <c r="BN256" s="36"/>
      <c r="BO256" s="36"/>
      <c r="BP256" s="36"/>
      <c r="BQ256" s="36"/>
      <c r="BR256" s="36"/>
      <c r="BS256" s="36"/>
      <c r="BT256" s="36"/>
      <c r="BU256" s="36"/>
      <c r="BV256" s="36"/>
      <c r="BW256" s="36"/>
      <c r="BX256" s="36"/>
      <c r="BY256" s="36"/>
      <c r="BZ256" s="36"/>
      <c r="CA256" s="36"/>
      <c r="CB256" s="36"/>
    </row>
    <row r="257" spans="1:80" s="6" customFormat="1" ht="15.75" x14ac:dyDescent="0.2">
      <c r="A257" s="78"/>
      <c r="C257" s="78"/>
      <c r="D257" s="415"/>
      <c r="E257" s="8"/>
      <c r="F257" s="8"/>
      <c r="G257" s="8"/>
      <c r="H257" s="8"/>
      <c r="I257" s="8"/>
      <c r="J257" s="8"/>
      <c r="K257" s="8"/>
      <c r="L257" s="8"/>
      <c r="M257" s="8"/>
      <c r="N257" s="8"/>
      <c r="O257" s="8"/>
      <c r="P257" s="8"/>
      <c r="Q257" s="70"/>
      <c r="R257" s="8"/>
      <c r="AE257" s="86"/>
      <c r="AF257" s="82"/>
      <c r="AS257" s="88"/>
      <c r="BF257" s="88"/>
      <c r="BG257" s="88"/>
      <c r="BH257" s="285"/>
      <c r="BI257" s="285"/>
      <c r="BK257" s="256"/>
      <c r="BL257" s="36"/>
      <c r="BM257" s="36"/>
      <c r="BN257" s="36"/>
      <c r="BO257" s="36"/>
      <c r="BP257" s="36"/>
      <c r="BQ257" s="36"/>
      <c r="BR257" s="36"/>
      <c r="BS257" s="36"/>
      <c r="BT257" s="36"/>
      <c r="BU257" s="36"/>
      <c r="BV257" s="36"/>
      <c r="BW257" s="36"/>
      <c r="BX257" s="36"/>
      <c r="BY257" s="36"/>
      <c r="BZ257" s="36"/>
      <c r="CA257" s="36"/>
      <c r="CB257" s="36"/>
    </row>
    <row r="258" spans="1:80" s="6" customFormat="1" ht="15.75" x14ac:dyDescent="0.2">
      <c r="A258" s="78"/>
      <c r="C258" s="78"/>
      <c r="D258" s="415"/>
      <c r="E258" s="8"/>
      <c r="F258" s="8"/>
      <c r="G258" s="8"/>
      <c r="H258" s="8"/>
      <c r="I258" s="8"/>
      <c r="J258" s="8"/>
      <c r="K258" s="8"/>
      <c r="L258" s="8"/>
      <c r="M258" s="8"/>
      <c r="N258" s="8"/>
      <c r="O258" s="8"/>
      <c r="P258" s="8"/>
      <c r="Q258" s="70"/>
      <c r="R258" s="8"/>
      <c r="AE258" s="86"/>
      <c r="AF258" s="82"/>
      <c r="AS258" s="88"/>
      <c r="BF258" s="88"/>
      <c r="BG258" s="88"/>
      <c r="BH258" s="285"/>
      <c r="BI258" s="285"/>
      <c r="BK258" s="256"/>
      <c r="BL258" s="36"/>
      <c r="BM258" s="36"/>
      <c r="BN258" s="36"/>
      <c r="BO258" s="36"/>
      <c r="BP258" s="36"/>
      <c r="BQ258" s="36"/>
      <c r="BR258" s="36"/>
      <c r="BS258" s="36"/>
      <c r="BT258" s="36"/>
      <c r="BU258" s="36"/>
      <c r="BV258" s="36"/>
      <c r="BW258" s="36"/>
      <c r="BX258" s="36"/>
      <c r="BY258" s="36"/>
      <c r="BZ258" s="36"/>
      <c r="CA258" s="36"/>
      <c r="CB258" s="36"/>
    </row>
    <row r="259" spans="1:80" s="6" customFormat="1" ht="15.75" x14ac:dyDescent="0.2">
      <c r="A259" s="78"/>
      <c r="C259" s="78"/>
      <c r="D259" s="415"/>
      <c r="E259" s="8"/>
      <c r="F259" s="8"/>
      <c r="G259" s="8"/>
      <c r="H259" s="8"/>
      <c r="I259" s="8"/>
      <c r="J259" s="8"/>
      <c r="K259" s="8"/>
      <c r="L259" s="8"/>
      <c r="M259" s="8"/>
      <c r="N259" s="8"/>
      <c r="O259" s="8"/>
      <c r="P259" s="8"/>
      <c r="Q259" s="70"/>
      <c r="R259" s="8"/>
      <c r="AE259" s="86"/>
      <c r="AF259" s="82"/>
      <c r="AS259" s="88"/>
      <c r="BF259" s="88"/>
      <c r="BG259" s="88"/>
      <c r="BH259" s="285"/>
      <c r="BI259" s="285"/>
      <c r="BK259" s="256"/>
      <c r="BL259" s="36"/>
      <c r="BM259" s="36"/>
      <c r="BN259" s="36"/>
      <c r="BO259" s="36"/>
      <c r="BP259" s="36"/>
      <c r="BQ259" s="36"/>
      <c r="BR259" s="36"/>
      <c r="BS259" s="36"/>
      <c r="BT259" s="36"/>
      <c r="BU259" s="36"/>
      <c r="BV259" s="36"/>
      <c r="BW259" s="36"/>
      <c r="BX259" s="36"/>
      <c r="BY259" s="36"/>
      <c r="BZ259" s="36"/>
      <c r="CA259" s="36"/>
      <c r="CB259" s="36"/>
    </row>
    <row r="260" spans="1:80" s="6" customFormat="1" ht="15.75" x14ac:dyDescent="0.2">
      <c r="A260" s="78"/>
      <c r="C260" s="78"/>
      <c r="D260" s="415"/>
      <c r="E260" s="8"/>
      <c r="F260" s="8"/>
      <c r="G260" s="8"/>
      <c r="H260" s="8"/>
      <c r="I260" s="8"/>
      <c r="J260" s="8"/>
      <c r="K260" s="8"/>
      <c r="L260" s="8"/>
      <c r="M260" s="8"/>
      <c r="N260" s="8"/>
      <c r="O260" s="8"/>
      <c r="P260" s="8"/>
      <c r="Q260" s="70"/>
      <c r="R260" s="8"/>
      <c r="AE260" s="86"/>
      <c r="AF260" s="82"/>
      <c r="AS260" s="88"/>
      <c r="BF260" s="88"/>
      <c r="BG260" s="88"/>
      <c r="BH260" s="285"/>
      <c r="BI260" s="285"/>
      <c r="BK260" s="256"/>
      <c r="BL260" s="36"/>
      <c r="BM260" s="36"/>
      <c r="BN260" s="36"/>
      <c r="BO260" s="36"/>
      <c r="BP260" s="36"/>
      <c r="BQ260" s="36"/>
      <c r="BR260" s="36"/>
      <c r="BS260" s="36"/>
      <c r="BT260" s="36"/>
      <c r="BU260" s="36"/>
      <c r="BV260" s="36"/>
      <c r="BW260" s="36"/>
      <c r="BX260" s="36"/>
      <c r="BY260" s="36"/>
      <c r="BZ260" s="36"/>
      <c r="CA260" s="36"/>
      <c r="CB260" s="36"/>
    </row>
    <row r="261" spans="1:80" s="6" customFormat="1" ht="15.75" x14ac:dyDescent="0.2">
      <c r="A261" s="78"/>
      <c r="C261" s="78"/>
      <c r="D261" s="415"/>
      <c r="E261" s="8"/>
      <c r="F261" s="8"/>
      <c r="G261" s="8"/>
      <c r="H261" s="8"/>
      <c r="I261" s="8"/>
      <c r="J261" s="8"/>
      <c r="K261" s="8"/>
      <c r="L261" s="8"/>
      <c r="M261" s="8"/>
      <c r="N261" s="8"/>
      <c r="O261" s="8"/>
      <c r="P261" s="8"/>
      <c r="Q261" s="70"/>
      <c r="R261" s="8"/>
      <c r="AE261" s="86"/>
      <c r="AF261" s="82"/>
      <c r="AS261" s="88"/>
      <c r="BF261" s="88"/>
      <c r="BG261" s="88"/>
      <c r="BH261" s="285"/>
      <c r="BI261" s="285"/>
      <c r="BK261" s="256"/>
      <c r="BL261" s="36"/>
      <c r="BM261" s="36"/>
      <c r="BN261" s="36"/>
      <c r="BO261" s="36"/>
      <c r="BP261" s="36"/>
      <c r="BQ261" s="36"/>
      <c r="BR261" s="36"/>
      <c r="BS261" s="36"/>
      <c r="BT261" s="36"/>
      <c r="BU261" s="36"/>
      <c r="BV261" s="36"/>
      <c r="BW261" s="36"/>
      <c r="BX261" s="36"/>
      <c r="BY261" s="36"/>
      <c r="BZ261" s="36"/>
      <c r="CA261" s="36"/>
      <c r="CB261" s="36"/>
    </row>
    <row r="262" spans="1:80" s="6" customFormat="1" ht="15.75" x14ac:dyDescent="0.2">
      <c r="A262" s="78"/>
      <c r="C262" s="78"/>
      <c r="D262" s="415"/>
      <c r="E262" s="8"/>
      <c r="F262" s="8"/>
      <c r="G262" s="8"/>
      <c r="H262" s="8"/>
      <c r="I262" s="8"/>
      <c r="J262" s="8"/>
      <c r="K262" s="8"/>
      <c r="L262" s="8"/>
      <c r="M262" s="8"/>
      <c r="N262" s="8"/>
      <c r="O262" s="8"/>
      <c r="P262" s="8"/>
      <c r="Q262" s="70"/>
      <c r="R262" s="8"/>
      <c r="AE262" s="86"/>
      <c r="AF262" s="82"/>
      <c r="AS262" s="88"/>
      <c r="BF262" s="88"/>
      <c r="BG262" s="88"/>
      <c r="BH262" s="285"/>
      <c r="BI262" s="285"/>
      <c r="BK262" s="256"/>
      <c r="BL262" s="36"/>
      <c r="BM262" s="36"/>
      <c r="BN262" s="36"/>
      <c r="BO262" s="36"/>
      <c r="BP262" s="36"/>
      <c r="BQ262" s="36"/>
      <c r="BR262" s="36"/>
      <c r="BS262" s="36"/>
      <c r="BT262" s="36"/>
      <c r="BU262" s="36"/>
      <c r="BV262" s="36"/>
      <c r="BW262" s="36"/>
      <c r="BX262" s="36"/>
      <c r="BY262" s="36"/>
      <c r="BZ262" s="36"/>
      <c r="CA262" s="36"/>
      <c r="CB262" s="36"/>
    </row>
    <row r="263" spans="1:80" s="6" customFormat="1" ht="15.75" x14ac:dyDescent="0.2">
      <c r="A263" s="78"/>
      <c r="C263" s="78"/>
      <c r="D263" s="415"/>
      <c r="E263" s="8"/>
      <c r="F263" s="8"/>
      <c r="G263" s="8"/>
      <c r="H263" s="8"/>
      <c r="I263" s="8"/>
      <c r="J263" s="8"/>
      <c r="K263" s="8"/>
      <c r="L263" s="8"/>
      <c r="M263" s="8"/>
      <c r="N263" s="8"/>
      <c r="O263" s="8"/>
      <c r="P263" s="8"/>
      <c r="Q263" s="70"/>
      <c r="R263" s="8"/>
      <c r="AE263" s="86"/>
      <c r="AF263" s="82"/>
      <c r="AS263" s="88"/>
      <c r="BF263" s="88"/>
      <c r="BG263" s="88"/>
      <c r="BH263" s="285"/>
      <c r="BI263" s="285"/>
      <c r="BK263" s="256"/>
      <c r="BL263" s="36"/>
      <c r="BM263" s="36"/>
      <c r="BN263" s="36"/>
      <c r="BO263" s="36"/>
      <c r="BP263" s="36"/>
      <c r="BQ263" s="36"/>
      <c r="BR263" s="36"/>
      <c r="BS263" s="36"/>
      <c r="BT263" s="36"/>
      <c r="BU263" s="36"/>
      <c r="BV263" s="36"/>
      <c r="BW263" s="36"/>
      <c r="BX263" s="36"/>
      <c r="BY263" s="36"/>
      <c r="BZ263" s="36"/>
      <c r="CA263" s="36"/>
      <c r="CB263" s="36"/>
    </row>
    <row r="264" spans="1:80" s="6" customFormat="1" ht="15.75" x14ac:dyDescent="0.2">
      <c r="A264" s="78"/>
      <c r="C264" s="78"/>
      <c r="D264" s="415"/>
      <c r="E264" s="8"/>
      <c r="F264" s="8"/>
      <c r="G264" s="8"/>
      <c r="H264" s="8"/>
      <c r="I264" s="8"/>
      <c r="J264" s="8"/>
      <c r="K264" s="8"/>
      <c r="L264" s="8"/>
      <c r="M264" s="8"/>
      <c r="N264" s="8"/>
      <c r="O264" s="8"/>
      <c r="P264" s="8"/>
      <c r="Q264" s="70"/>
      <c r="R264" s="8"/>
      <c r="AE264" s="86"/>
      <c r="AF264" s="82"/>
      <c r="AS264" s="88"/>
      <c r="BF264" s="88"/>
      <c r="BG264" s="88"/>
      <c r="BH264" s="285"/>
      <c r="BI264" s="285"/>
      <c r="BK264" s="256"/>
      <c r="BL264" s="36"/>
      <c r="BM264" s="36"/>
      <c r="BN264" s="36"/>
      <c r="BO264" s="36"/>
      <c r="BP264" s="36"/>
      <c r="BQ264" s="36"/>
      <c r="BR264" s="36"/>
      <c r="BS264" s="36"/>
      <c r="BT264" s="36"/>
      <c r="BU264" s="36"/>
      <c r="BV264" s="36"/>
      <c r="BW264" s="36"/>
      <c r="BX264" s="36"/>
      <c r="BY264" s="36"/>
      <c r="BZ264" s="36"/>
      <c r="CA264" s="36"/>
      <c r="CB264" s="36"/>
    </row>
    <row r="265" spans="1:80" s="6" customFormat="1" ht="15.75" x14ac:dyDescent="0.2">
      <c r="A265" s="78"/>
      <c r="C265" s="78"/>
      <c r="D265" s="415"/>
      <c r="E265" s="8"/>
      <c r="F265" s="8"/>
      <c r="G265" s="8"/>
      <c r="H265" s="8"/>
      <c r="I265" s="8"/>
      <c r="J265" s="8"/>
      <c r="K265" s="8"/>
      <c r="L265" s="8"/>
      <c r="M265" s="8"/>
      <c r="N265" s="8"/>
      <c r="O265" s="8"/>
      <c r="P265" s="8"/>
      <c r="Q265" s="70"/>
      <c r="R265" s="8"/>
      <c r="AE265" s="86"/>
      <c r="AF265" s="82"/>
      <c r="AS265" s="88"/>
      <c r="BF265" s="88"/>
      <c r="BG265" s="88"/>
      <c r="BH265" s="285"/>
      <c r="BI265" s="285"/>
      <c r="BK265" s="256"/>
      <c r="BL265" s="36"/>
      <c r="BM265" s="36"/>
      <c r="BN265" s="36"/>
      <c r="BO265" s="36"/>
      <c r="BP265" s="36"/>
      <c r="BQ265" s="36"/>
      <c r="BR265" s="36"/>
      <c r="BS265" s="36"/>
      <c r="BT265" s="36"/>
      <c r="BU265" s="36"/>
      <c r="BV265" s="36"/>
      <c r="BW265" s="36"/>
      <c r="BX265" s="36"/>
      <c r="BY265" s="36"/>
      <c r="BZ265" s="36"/>
      <c r="CA265" s="36"/>
      <c r="CB265" s="36"/>
    </row>
    <row r="266" spans="1:80" s="6" customFormat="1" ht="15.75" x14ac:dyDescent="0.2">
      <c r="A266" s="78"/>
      <c r="C266" s="78"/>
      <c r="D266" s="415"/>
      <c r="E266" s="8"/>
      <c r="F266" s="8"/>
      <c r="G266" s="8"/>
      <c r="H266" s="8"/>
      <c r="I266" s="8"/>
      <c r="J266" s="8"/>
      <c r="K266" s="8"/>
      <c r="L266" s="8"/>
      <c r="M266" s="8"/>
      <c r="N266" s="8"/>
      <c r="O266" s="8"/>
      <c r="P266" s="8"/>
      <c r="Q266" s="70"/>
      <c r="R266" s="8"/>
      <c r="AE266" s="86"/>
      <c r="AF266" s="82"/>
      <c r="AS266" s="88"/>
      <c r="BF266" s="88"/>
      <c r="BG266" s="88"/>
      <c r="BH266" s="285"/>
      <c r="BI266" s="285"/>
      <c r="BK266" s="256"/>
      <c r="BL266" s="36"/>
      <c r="BM266" s="36"/>
      <c r="BN266" s="36"/>
      <c r="BO266" s="36"/>
      <c r="BP266" s="36"/>
      <c r="BQ266" s="36"/>
      <c r="BR266" s="36"/>
      <c r="BS266" s="36"/>
      <c r="BT266" s="36"/>
      <c r="BU266" s="36"/>
      <c r="BV266" s="36"/>
      <c r="BW266" s="36"/>
      <c r="BX266" s="36"/>
      <c r="BY266" s="36"/>
      <c r="BZ266" s="36"/>
      <c r="CA266" s="36"/>
      <c r="CB266" s="36"/>
    </row>
    <row r="267" spans="1:80" s="6" customFormat="1" ht="15.75" x14ac:dyDescent="0.2">
      <c r="A267" s="78"/>
      <c r="C267" s="78"/>
      <c r="D267" s="415"/>
      <c r="E267" s="8"/>
      <c r="F267" s="8"/>
      <c r="G267" s="8"/>
      <c r="H267" s="8"/>
      <c r="I267" s="8"/>
      <c r="J267" s="8"/>
      <c r="K267" s="8"/>
      <c r="L267" s="8"/>
      <c r="M267" s="8"/>
      <c r="N267" s="8"/>
      <c r="O267" s="8"/>
      <c r="P267" s="8"/>
      <c r="Q267" s="70"/>
      <c r="R267" s="8"/>
      <c r="AE267" s="86"/>
      <c r="AF267" s="82"/>
      <c r="AS267" s="88"/>
      <c r="BF267" s="88"/>
      <c r="BG267" s="88"/>
      <c r="BH267" s="285"/>
      <c r="BI267" s="285"/>
      <c r="BK267" s="256"/>
      <c r="BL267" s="36"/>
      <c r="BM267" s="36"/>
      <c r="BN267" s="36"/>
      <c r="BO267" s="36"/>
      <c r="BP267" s="36"/>
      <c r="BQ267" s="36"/>
      <c r="BR267" s="36"/>
      <c r="BS267" s="36"/>
      <c r="BT267" s="36"/>
      <c r="BU267" s="36"/>
      <c r="BV267" s="36"/>
      <c r="BW267" s="36"/>
      <c r="BX267" s="36"/>
      <c r="BY267" s="36"/>
      <c r="BZ267" s="36"/>
      <c r="CA267" s="36"/>
      <c r="CB267" s="36"/>
    </row>
    <row r="268" spans="1:80" s="6" customFormat="1" ht="15.75" x14ac:dyDescent="0.2">
      <c r="A268" s="78"/>
      <c r="C268" s="78"/>
      <c r="D268" s="415"/>
      <c r="E268" s="8"/>
      <c r="F268" s="8"/>
      <c r="G268" s="8"/>
      <c r="H268" s="8"/>
      <c r="I268" s="8"/>
      <c r="J268" s="8"/>
      <c r="K268" s="8"/>
      <c r="L268" s="8"/>
      <c r="M268" s="8"/>
      <c r="N268" s="8"/>
      <c r="O268" s="8"/>
      <c r="P268" s="8"/>
      <c r="Q268" s="70"/>
      <c r="R268" s="8"/>
      <c r="AE268" s="86"/>
      <c r="AF268" s="82"/>
      <c r="AS268" s="88"/>
      <c r="BF268" s="88"/>
      <c r="BG268" s="88"/>
      <c r="BH268" s="285"/>
      <c r="BI268" s="285"/>
      <c r="BK268" s="256"/>
      <c r="BL268" s="36"/>
      <c r="BM268" s="36"/>
      <c r="BN268" s="36"/>
      <c r="BO268" s="36"/>
      <c r="BP268" s="36"/>
      <c r="BQ268" s="36"/>
      <c r="BR268" s="36"/>
      <c r="BS268" s="36"/>
      <c r="BT268" s="36"/>
      <c r="BU268" s="36"/>
      <c r="BV268" s="36"/>
      <c r="BW268" s="36"/>
      <c r="BX268" s="36"/>
      <c r="BY268" s="36"/>
      <c r="BZ268" s="36"/>
      <c r="CA268" s="36"/>
      <c r="CB268" s="36"/>
    </row>
    <row r="269" spans="1:80" s="6" customFormat="1" ht="15.75" x14ac:dyDescent="0.2">
      <c r="A269" s="78"/>
      <c r="C269" s="78"/>
      <c r="D269" s="415"/>
      <c r="E269" s="8"/>
      <c r="F269" s="8"/>
      <c r="G269" s="8"/>
      <c r="H269" s="8"/>
      <c r="I269" s="8"/>
      <c r="J269" s="8"/>
      <c r="K269" s="8"/>
      <c r="L269" s="8"/>
      <c r="M269" s="8"/>
      <c r="N269" s="8"/>
      <c r="O269" s="8"/>
      <c r="P269" s="8"/>
      <c r="Q269" s="70"/>
      <c r="R269" s="8"/>
      <c r="AE269" s="86"/>
      <c r="AF269" s="82"/>
      <c r="AS269" s="88"/>
      <c r="BF269" s="88"/>
      <c r="BG269" s="88"/>
      <c r="BH269" s="285"/>
      <c r="BI269" s="285"/>
      <c r="BK269" s="256"/>
      <c r="BL269" s="36"/>
      <c r="BM269" s="36"/>
      <c r="BN269" s="36"/>
      <c r="BO269" s="36"/>
      <c r="BP269" s="36"/>
      <c r="BQ269" s="36"/>
      <c r="BR269" s="36"/>
      <c r="BS269" s="36"/>
      <c r="BT269" s="36"/>
      <c r="BU269" s="36"/>
      <c r="BV269" s="36"/>
      <c r="BW269" s="36"/>
      <c r="BX269" s="36"/>
      <c r="BY269" s="36"/>
      <c r="BZ269" s="36"/>
      <c r="CA269" s="36"/>
      <c r="CB269" s="36"/>
    </row>
    <row r="270" spans="1:80" s="6" customFormat="1" ht="15.75" x14ac:dyDescent="0.2">
      <c r="A270" s="78"/>
      <c r="C270" s="78"/>
      <c r="D270" s="415"/>
      <c r="E270" s="8"/>
      <c r="F270" s="8"/>
      <c r="G270" s="8"/>
      <c r="H270" s="8"/>
      <c r="I270" s="8"/>
      <c r="J270" s="8"/>
      <c r="K270" s="8"/>
      <c r="L270" s="8"/>
      <c r="M270" s="8"/>
      <c r="N270" s="8"/>
      <c r="O270" s="8"/>
      <c r="P270" s="8"/>
      <c r="Q270" s="70"/>
      <c r="R270" s="8"/>
      <c r="AE270" s="86"/>
      <c r="AF270" s="82"/>
      <c r="AS270" s="88"/>
      <c r="BF270" s="88"/>
      <c r="BG270" s="88"/>
      <c r="BH270" s="285"/>
      <c r="BI270" s="285"/>
      <c r="BK270" s="256"/>
      <c r="BL270" s="36"/>
      <c r="BM270" s="36"/>
      <c r="BN270" s="36"/>
      <c r="BO270" s="36"/>
      <c r="BP270" s="36"/>
      <c r="BQ270" s="36"/>
      <c r="BR270" s="36"/>
      <c r="BS270" s="36"/>
      <c r="BT270" s="36"/>
      <c r="BU270" s="36"/>
      <c r="BV270" s="36"/>
      <c r="BW270" s="36"/>
      <c r="BX270" s="36"/>
      <c r="BY270" s="36"/>
      <c r="BZ270" s="36"/>
      <c r="CA270" s="36"/>
      <c r="CB270" s="36"/>
    </row>
    <row r="271" spans="1:80" s="6" customFormat="1" ht="15.75" x14ac:dyDescent="0.2">
      <c r="A271" s="78"/>
      <c r="C271" s="78"/>
      <c r="D271" s="415"/>
      <c r="E271" s="8"/>
      <c r="F271" s="8"/>
      <c r="G271" s="8"/>
      <c r="H271" s="8"/>
      <c r="I271" s="8"/>
      <c r="J271" s="8"/>
      <c r="K271" s="8"/>
      <c r="L271" s="8"/>
      <c r="M271" s="8"/>
      <c r="N271" s="8"/>
      <c r="O271" s="8"/>
      <c r="P271" s="8"/>
      <c r="Q271" s="70"/>
      <c r="R271" s="8"/>
      <c r="AE271" s="86"/>
      <c r="AF271" s="82"/>
      <c r="AS271" s="88"/>
      <c r="BF271" s="88"/>
      <c r="BG271" s="88"/>
      <c r="BH271" s="285"/>
      <c r="BI271" s="285"/>
      <c r="BK271" s="256"/>
      <c r="BL271" s="36"/>
      <c r="BM271" s="36"/>
      <c r="BN271" s="36"/>
      <c r="BO271" s="36"/>
      <c r="BP271" s="36"/>
      <c r="BQ271" s="36"/>
      <c r="BR271" s="36"/>
      <c r="BS271" s="36"/>
      <c r="BT271" s="36"/>
      <c r="BU271" s="36"/>
      <c r="BV271" s="36"/>
      <c r="BW271" s="36"/>
      <c r="BX271" s="36"/>
      <c r="BY271" s="36"/>
      <c r="BZ271" s="36"/>
      <c r="CA271" s="36"/>
      <c r="CB271" s="36"/>
    </row>
    <row r="272" spans="1:80" s="6" customFormat="1" ht="15.75" x14ac:dyDescent="0.2">
      <c r="A272" s="78"/>
      <c r="C272" s="78"/>
      <c r="D272" s="415"/>
      <c r="E272" s="8"/>
      <c r="F272" s="8"/>
      <c r="G272" s="8"/>
      <c r="H272" s="8"/>
      <c r="I272" s="8"/>
      <c r="J272" s="8"/>
      <c r="K272" s="8"/>
      <c r="L272" s="8"/>
      <c r="M272" s="8"/>
      <c r="N272" s="8"/>
      <c r="O272" s="8"/>
      <c r="P272" s="8"/>
      <c r="Q272" s="70"/>
      <c r="R272" s="8"/>
      <c r="AE272" s="86"/>
      <c r="AF272" s="82"/>
      <c r="AS272" s="88"/>
      <c r="BF272" s="88"/>
      <c r="BG272" s="88"/>
      <c r="BH272" s="285"/>
      <c r="BI272" s="285"/>
      <c r="BK272" s="256"/>
      <c r="BL272" s="36"/>
      <c r="BM272" s="36"/>
      <c r="BN272" s="36"/>
      <c r="BO272" s="36"/>
      <c r="BP272" s="36"/>
      <c r="BQ272" s="36"/>
      <c r="BR272" s="36"/>
      <c r="BS272" s="36"/>
      <c r="BT272" s="36"/>
      <c r="BU272" s="36"/>
      <c r="BV272" s="36"/>
      <c r="BW272" s="36"/>
      <c r="BX272" s="36"/>
      <c r="BY272" s="36"/>
      <c r="BZ272" s="36"/>
      <c r="CA272" s="36"/>
      <c r="CB272" s="36"/>
    </row>
    <row r="273" spans="1:80" s="6" customFormat="1" ht="15.75" x14ac:dyDescent="0.2">
      <c r="A273" s="78"/>
      <c r="C273" s="78"/>
      <c r="D273" s="415"/>
      <c r="E273" s="8"/>
      <c r="F273" s="8"/>
      <c r="G273" s="8"/>
      <c r="H273" s="8"/>
      <c r="I273" s="8"/>
      <c r="J273" s="8"/>
      <c r="K273" s="8"/>
      <c r="L273" s="8"/>
      <c r="M273" s="8"/>
      <c r="N273" s="8"/>
      <c r="O273" s="8"/>
      <c r="P273" s="8"/>
      <c r="Q273" s="70"/>
      <c r="R273" s="8"/>
      <c r="AE273" s="86"/>
      <c r="AF273" s="82"/>
      <c r="AS273" s="88"/>
      <c r="BF273" s="88"/>
      <c r="BG273" s="88"/>
      <c r="BH273" s="285"/>
      <c r="BI273" s="285"/>
      <c r="BK273" s="256"/>
      <c r="BL273" s="36"/>
      <c r="BM273" s="36"/>
      <c r="BN273" s="36"/>
      <c r="BO273" s="36"/>
      <c r="BP273" s="36"/>
      <c r="BQ273" s="36"/>
      <c r="BR273" s="36"/>
      <c r="BS273" s="36"/>
      <c r="BT273" s="36"/>
      <c r="BU273" s="36"/>
      <c r="BV273" s="36"/>
      <c r="BW273" s="36"/>
      <c r="BX273" s="36"/>
      <c r="BY273" s="36"/>
      <c r="BZ273" s="36"/>
      <c r="CA273" s="36"/>
      <c r="CB273" s="36"/>
    </row>
    <row r="274" spans="1:80" s="6" customFormat="1" ht="15.75" x14ac:dyDescent="0.2">
      <c r="A274" s="78"/>
      <c r="C274" s="78"/>
      <c r="D274" s="415"/>
      <c r="E274" s="8"/>
      <c r="F274" s="8"/>
      <c r="G274" s="8"/>
      <c r="H274" s="8"/>
      <c r="I274" s="8"/>
      <c r="J274" s="8"/>
      <c r="K274" s="8"/>
      <c r="L274" s="8"/>
      <c r="M274" s="8"/>
      <c r="N274" s="8"/>
      <c r="O274" s="8"/>
      <c r="P274" s="8"/>
      <c r="Q274" s="70"/>
      <c r="R274" s="8"/>
      <c r="AE274" s="86"/>
      <c r="AF274" s="82"/>
      <c r="AS274" s="88"/>
      <c r="BF274" s="88"/>
      <c r="BG274" s="88"/>
      <c r="BH274" s="285"/>
      <c r="BI274" s="285"/>
      <c r="BK274" s="256"/>
      <c r="BL274" s="36"/>
      <c r="BM274" s="36"/>
      <c r="BN274" s="36"/>
      <c r="BO274" s="36"/>
      <c r="BP274" s="36"/>
      <c r="BQ274" s="36"/>
      <c r="BR274" s="36"/>
      <c r="BS274" s="36"/>
      <c r="BT274" s="36"/>
      <c r="BU274" s="36"/>
      <c r="BV274" s="36"/>
      <c r="BW274" s="36"/>
      <c r="BX274" s="36"/>
      <c r="BY274" s="36"/>
      <c r="BZ274" s="36"/>
      <c r="CA274" s="36"/>
      <c r="CB274" s="36"/>
    </row>
    <row r="275" spans="1:80" s="6" customFormat="1" ht="15.75" x14ac:dyDescent="0.2">
      <c r="A275" s="78"/>
      <c r="C275" s="78"/>
      <c r="D275" s="415"/>
      <c r="E275" s="8"/>
      <c r="F275" s="8"/>
      <c r="G275" s="8"/>
      <c r="H275" s="8"/>
      <c r="I275" s="8"/>
      <c r="J275" s="8"/>
      <c r="K275" s="8"/>
      <c r="L275" s="8"/>
      <c r="M275" s="8"/>
      <c r="N275" s="8"/>
      <c r="O275" s="8"/>
      <c r="P275" s="8"/>
      <c r="Q275" s="70"/>
      <c r="R275" s="8"/>
      <c r="AE275" s="86"/>
      <c r="AF275" s="82"/>
      <c r="AS275" s="88"/>
      <c r="BF275" s="88"/>
      <c r="BG275" s="88"/>
      <c r="BH275" s="285"/>
      <c r="BI275" s="285"/>
      <c r="BK275" s="256"/>
      <c r="BL275" s="36"/>
      <c r="BM275" s="36"/>
      <c r="BN275" s="36"/>
      <c r="BO275" s="36"/>
      <c r="BP275" s="36"/>
      <c r="BQ275" s="36"/>
      <c r="BR275" s="36"/>
      <c r="BS275" s="36"/>
      <c r="BT275" s="36"/>
      <c r="BU275" s="36"/>
      <c r="BV275" s="36"/>
      <c r="BW275" s="36"/>
      <c r="BX275" s="36"/>
      <c r="BY275" s="36"/>
      <c r="BZ275" s="36"/>
      <c r="CA275" s="36"/>
      <c r="CB275" s="36"/>
    </row>
    <row r="276" spans="1:80" s="6" customFormat="1" ht="15.75" x14ac:dyDescent="0.2">
      <c r="A276" s="78"/>
      <c r="C276" s="78"/>
      <c r="D276" s="415"/>
      <c r="E276" s="8"/>
      <c r="F276" s="8"/>
      <c r="G276" s="8"/>
      <c r="H276" s="8"/>
      <c r="I276" s="8"/>
      <c r="J276" s="8"/>
      <c r="K276" s="8"/>
      <c r="L276" s="8"/>
      <c r="M276" s="8"/>
      <c r="N276" s="8"/>
      <c r="O276" s="8"/>
      <c r="P276" s="8"/>
      <c r="Q276" s="70"/>
      <c r="R276" s="8"/>
      <c r="AE276" s="86"/>
      <c r="AF276" s="82"/>
      <c r="AS276" s="88"/>
      <c r="BF276" s="88"/>
      <c r="BG276" s="88"/>
      <c r="BH276" s="285"/>
      <c r="BI276" s="285"/>
      <c r="BK276" s="256"/>
      <c r="BL276" s="36"/>
      <c r="BM276" s="36"/>
      <c r="BN276" s="36"/>
      <c r="BO276" s="36"/>
      <c r="BP276" s="36"/>
      <c r="BQ276" s="36"/>
      <c r="BR276" s="36"/>
      <c r="BS276" s="36"/>
      <c r="BT276" s="36"/>
      <c r="BU276" s="36"/>
      <c r="BV276" s="36"/>
      <c r="BW276" s="36"/>
      <c r="BX276" s="36"/>
      <c r="BY276" s="36"/>
      <c r="BZ276" s="36"/>
      <c r="CA276" s="36"/>
      <c r="CB276" s="36"/>
    </row>
    <row r="277" spans="1:80" s="6" customFormat="1" ht="15.75" x14ac:dyDescent="0.2">
      <c r="A277" s="78"/>
      <c r="C277" s="78"/>
      <c r="D277" s="415"/>
      <c r="E277" s="8"/>
      <c r="F277" s="8"/>
      <c r="G277" s="8"/>
      <c r="H277" s="8"/>
      <c r="I277" s="8"/>
      <c r="J277" s="8"/>
      <c r="K277" s="8"/>
      <c r="L277" s="8"/>
      <c r="M277" s="8"/>
      <c r="N277" s="8"/>
      <c r="O277" s="8"/>
      <c r="P277" s="8"/>
      <c r="Q277" s="70"/>
      <c r="R277" s="8"/>
      <c r="AE277" s="86"/>
      <c r="AF277" s="82"/>
      <c r="AS277" s="88"/>
      <c r="BF277" s="88"/>
      <c r="BG277" s="88"/>
      <c r="BH277" s="285"/>
      <c r="BI277" s="285"/>
      <c r="BK277" s="256"/>
      <c r="BL277" s="36"/>
      <c r="BM277" s="36"/>
      <c r="BN277" s="36"/>
      <c r="BO277" s="36"/>
      <c r="BP277" s="36"/>
      <c r="BQ277" s="36"/>
      <c r="BR277" s="36"/>
      <c r="BS277" s="36"/>
      <c r="BT277" s="36"/>
      <c r="BU277" s="36"/>
      <c r="BV277" s="36"/>
      <c r="BW277" s="36"/>
      <c r="BX277" s="36"/>
      <c r="BY277" s="36"/>
      <c r="BZ277" s="36"/>
      <c r="CA277" s="36"/>
      <c r="CB277" s="36"/>
    </row>
    <row r="278" spans="1:80" s="6" customFormat="1" ht="15.75" x14ac:dyDescent="0.2">
      <c r="A278" s="78"/>
      <c r="C278" s="78"/>
      <c r="D278" s="415"/>
      <c r="E278" s="8"/>
      <c r="F278" s="8"/>
      <c r="G278" s="8"/>
      <c r="H278" s="8"/>
      <c r="I278" s="8"/>
      <c r="J278" s="8"/>
      <c r="K278" s="8"/>
      <c r="L278" s="8"/>
      <c r="M278" s="8"/>
      <c r="N278" s="8"/>
      <c r="O278" s="8"/>
      <c r="P278" s="8"/>
      <c r="Q278" s="70"/>
      <c r="R278" s="8"/>
      <c r="AE278" s="86"/>
      <c r="AF278" s="82"/>
      <c r="AS278" s="88"/>
      <c r="BF278" s="88"/>
      <c r="BG278" s="88"/>
      <c r="BH278" s="285"/>
      <c r="BI278" s="285"/>
      <c r="BK278" s="256"/>
      <c r="BL278" s="36"/>
      <c r="BM278" s="36"/>
      <c r="BN278" s="36"/>
      <c r="BO278" s="36"/>
      <c r="BP278" s="36"/>
      <c r="BQ278" s="36"/>
      <c r="BR278" s="36"/>
      <c r="BS278" s="36"/>
      <c r="BT278" s="36"/>
      <c r="BU278" s="36"/>
      <c r="BV278" s="36"/>
      <c r="BW278" s="36"/>
      <c r="BX278" s="36"/>
      <c r="BY278" s="36"/>
      <c r="BZ278" s="36"/>
      <c r="CA278" s="36"/>
      <c r="CB278" s="36"/>
    </row>
    <row r="279" spans="1:80" s="6" customFormat="1" ht="15.75" x14ac:dyDescent="0.2">
      <c r="A279" s="78"/>
      <c r="C279" s="78"/>
      <c r="D279" s="415"/>
      <c r="E279" s="8"/>
      <c r="F279" s="8"/>
      <c r="G279" s="8"/>
      <c r="H279" s="8"/>
      <c r="I279" s="8"/>
      <c r="J279" s="8"/>
      <c r="K279" s="8"/>
      <c r="L279" s="8"/>
      <c r="M279" s="8"/>
      <c r="N279" s="8"/>
      <c r="O279" s="8"/>
      <c r="P279" s="8"/>
      <c r="Q279" s="70"/>
      <c r="R279" s="8"/>
      <c r="AE279" s="86"/>
      <c r="AF279" s="82"/>
      <c r="AS279" s="88"/>
      <c r="BF279" s="88"/>
      <c r="BG279" s="88"/>
      <c r="BH279" s="285"/>
      <c r="BI279" s="285"/>
      <c r="BK279" s="256"/>
      <c r="BL279" s="36"/>
      <c r="BM279" s="36"/>
      <c r="BN279" s="36"/>
      <c r="BO279" s="36"/>
      <c r="BP279" s="36"/>
      <c r="BQ279" s="36"/>
      <c r="BR279" s="36"/>
      <c r="BS279" s="36"/>
      <c r="BT279" s="36"/>
      <c r="BU279" s="36"/>
      <c r="BV279" s="36"/>
      <c r="BW279" s="36"/>
      <c r="BX279" s="36"/>
      <c r="BY279" s="36"/>
      <c r="BZ279" s="36"/>
      <c r="CA279" s="36"/>
      <c r="CB279" s="36"/>
    </row>
    <row r="280" spans="1:80" s="6" customFormat="1" ht="15.75" x14ac:dyDescent="0.2">
      <c r="A280" s="78"/>
      <c r="C280" s="78"/>
      <c r="D280" s="415"/>
      <c r="E280" s="8"/>
      <c r="F280" s="8"/>
      <c r="G280" s="8"/>
      <c r="H280" s="8"/>
      <c r="I280" s="8"/>
      <c r="J280" s="8"/>
      <c r="K280" s="8"/>
      <c r="L280" s="8"/>
      <c r="M280" s="8"/>
      <c r="N280" s="8"/>
      <c r="O280" s="8"/>
      <c r="P280" s="8"/>
      <c r="Q280" s="70"/>
      <c r="R280" s="8"/>
      <c r="AE280" s="86"/>
      <c r="AF280" s="82"/>
      <c r="AS280" s="88"/>
      <c r="BF280" s="88"/>
      <c r="BG280" s="88"/>
      <c r="BH280" s="285"/>
      <c r="BI280" s="285"/>
      <c r="BK280" s="256"/>
      <c r="BL280" s="36"/>
      <c r="BM280" s="36"/>
      <c r="BN280" s="36"/>
      <c r="BO280" s="36"/>
      <c r="BP280" s="36"/>
      <c r="BQ280" s="36"/>
      <c r="BR280" s="36"/>
      <c r="BS280" s="36"/>
      <c r="BT280" s="36"/>
      <c r="BU280" s="36"/>
      <c r="BV280" s="36"/>
      <c r="BW280" s="36"/>
      <c r="BX280" s="36"/>
      <c r="BY280" s="36"/>
      <c r="BZ280" s="36"/>
      <c r="CA280" s="36"/>
      <c r="CB280" s="36"/>
    </row>
    <row r="281" spans="1:80" s="6" customFormat="1" ht="15.75" x14ac:dyDescent="0.2">
      <c r="A281" s="78"/>
      <c r="C281" s="78"/>
      <c r="D281" s="415"/>
      <c r="E281" s="8"/>
      <c r="F281" s="8"/>
      <c r="G281" s="8"/>
      <c r="H281" s="8"/>
      <c r="I281" s="8"/>
      <c r="J281" s="8"/>
      <c r="K281" s="8"/>
      <c r="L281" s="8"/>
      <c r="M281" s="8"/>
      <c r="N281" s="8"/>
      <c r="O281" s="8"/>
      <c r="P281" s="8"/>
      <c r="Q281" s="70"/>
      <c r="R281" s="8"/>
      <c r="AE281" s="86"/>
      <c r="AF281" s="82"/>
      <c r="AS281" s="88"/>
      <c r="BF281" s="88"/>
      <c r="BG281" s="88"/>
      <c r="BH281" s="285"/>
      <c r="BI281" s="285"/>
      <c r="BK281" s="256"/>
      <c r="BL281" s="36"/>
      <c r="BM281" s="36"/>
      <c r="BN281" s="36"/>
      <c r="BO281" s="36"/>
      <c r="BP281" s="36"/>
      <c r="BQ281" s="36"/>
      <c r="BR281" s="36"/>
      <c r="BS281" s="36"/>
      <c r="BT281" s="36"/>
      <c r="BU281" s="36"/>
      <c r="BV281" s="36"/>
      <c r="BW281" s="36"/>
      <c r="BX281" s="36"/>
      <c r="BY281" s="36"/>
      <c r="BZ281" s="36"/>
      <c r="CA281" s="36"/>
      <c r="CB281" s="36"/>
    </row>
    <row r="282" spans="1:80" s="6" customFormat="1" ht="15.75" x14ac:dyDescent="0.2">
      <c r="A282" s="78"/>
      <c r="C282" s="78"/>
      <c r="D282" s="415"/>
      <c r="E282" s="8"/>
      <c r="F282" s="8"/>
      <c r="G282" s="8"/>
      <c r="H282" s="8"/>
      <c r="I282" s="8"/>
      <c r="J282" s="8"/>
      <c r="K282" s="8"/>
      <c r="L282" s="8"/>
      <c r="M282" s="8"/>
      <c r="N282" s="8"/>
      <c r="O282" s="8"/>
      <c r="P282" s="8"/>
      <c r="Q282" s="70"/>
      <c r="R282" s="8"/>
      <c r="AE282" s="86"/>
      <c r="AF282" s="82"/>
      <c r="AS282" s="88"/>
      <c r="BF282" s="88"/>
      <c r="BG282" s="88"/>
      <c r="BH282" s="285"/>
      <c r="BI282" s="285"/>
      <c r="BK282" s="256"/>
      <c r="BL282" s="36"/>
      <c r="BM282" s="36"/>
      <c r="BN282" s="36"/>
      <c r="BO282" s="36"/>
      <c r="BP282" s="36"/>
      <c r="BQ282" s="36"/>
      <c r="BR282" s="36"/>
      <c r="BS282" s="36"/>
      <c r="BT282" s="36"/>
      <c r="BU282" s="36"/>
      <c r="BV282" s="36"/>
      <c r="BW282" s="36"/>
      <c r="BX282" s="36"/>
      <c r="BY282" s="36"/>
      <c r="BZ282" s="36"/>
      <c r="CA282" s="36"/>
      <c r="CB282" s="36"/>
    </row>
    <row r="283" spans="1:80" s="6" customFormat="1" ht="15.75" x14ac:dyDescent="0.2">
      <c r="A283" s="78"/>
      <c r="C283" s="78"/>
      <c r="D283" s="415"/>
      <c r="E283" s="8"/>
      <c r="F283" s="8"/>
      <c r="G283" s="8"/>
      <c r="H283" s="8"/>
      <c r="I283" s="8"/>
      <c r="J283" s="8"/>
      <c r="K283" s="8"/>
      <c r="L283" s="8"/>
      <c r="M283" s="8"/>
      <c r="N283" s="8"/>
      <c r="O283" s="8"/>
      <c r="P283" s="8"/>
      <c r="Q283" s="70"/>
      <c r="R283" s="8"/>
      <c r="AE283" s="86"/>
      <c r="AF283" s="82"/>
      <c r="AS283" s="88"/>
      <c r="BF283" s="88"/>
      <c r="BG283" s="88"/>
      <c r="BH283" s="285"/>
      <c r="BI283" s="285"/>
      <c r="BK283" s="256"/>
      <c r="BL283" s="36"/>
      <c r="BM283" s="36"/>
      <c r="BN283" s="36"/>
      <c r="BO283" s="36"/>
      <c r="BP283" s="36"/>
      <c r="BQ283" s="36"/>
      <c r="BR283" s="36"/>
      <c r="BS283" s="36"/>
      <c r="BT283" s="36"/>
      <c r="BU283" s="36"/>
      <c r="BV283" s="36"/>
      <c r="BW283" s="36"/>
      <c r="BX283" s="36"/>
      <c r="BY283" s="36"/>
      <c r="BZ283" s="36"/>
      <c r="CA283" s="36"/>
      <c r="CB283" s="36"/>
    </row>
    <row r="284" spans="1:80" s="6" customFormat="1" ht="15.75" x14ac:dyDescent="0.2">
      <c r="A284" s="78"/>
      <c r="C284" s="78"/>
      <c r="D284" s="415"/>
      <c r="E284" s="8"/>
      <c r="F284" s="8"/>
      <c r="G284" s="8"/>
      <c r="H284" s="8"/>
      <c r="I284" s="8"/>
      <c r="J284" s="8"/>
      <c r="K284" s="8"/>
      <c r="L284" s="8"/>
      <c r="M284" s="8"/>
      <c r="N284" s="8"/>
      <c r="O284" s="8"/>
      <c r="P284" s="8"/>
      <c r="Q284" s="70"/>
      <c r="R284" s="8"/>
      <c r="AE284" s="86"/>
      <c r="AF284" s="82"/>
      <c r="AS284" s="88"/>
      <c r="BF284" s="88"/>
      <c r="BG284" s="88"/>
      <c r="BH284" s="285"/>
      <c r="BI284" s="285"/>
      <c r="BK284" s="256"/>
      <c r="BL284" s="36"/>
      <c r="BM284" s="36"/>
      <c r="BN284" s="36"/>
      <c r="BO284" s="36"/>
      <c r="BP284" s="36"/>
      <c r="BQ284" s="36"/>
      <c r="BR284" s="36"/>
      <c r="BS284" s="36"/>
      <c r="BT284" s="36"/>
      <c r="BU284" s="36"/>
      <c r="BV284" s="36"/>
      <c r="BW284" s="36"/>
      <c r="BX284" s="36"/>
      <c r="BY284" s="36"/>
      <c r="BZ284" s="36"/>
      <c r="CA284" s="36"/>
      <c r="CB284" s="36"/>
    </row>
    <row r="285" spans="1:80" s="6" customFormat="1" ht="15.75" x14ac:dyDescent="0.2">
      <c r="A285" s="78"/>
      <c r="C285" s="78"/>
      <c r="D285" s="415"/>
      <c r="E285" s="8"/>
      <c r="F285" s="8"/>
      <c r="G285" s="8"/>
      <c r="H285" s="8"/>
      <c r="I285" s="8"/>
      <c r="J285" s="8"/>
      <c r="K285" s="8"/>
      <c r="L285" s="8"/>
      <c r="M285" s="8"/>
      <c r="N285" s="8"/>
      <c r="O285" s="8"/>
      <c r="P285" s="8"/>
      <c r="Q285" s="70"/>
      <c r="R285" s="8"/>
      <c r="AE285" s="86"/>
      <c r="AF285" s="82"/>
      <c r="AS285" s="88"/>
      <c r="BF285" s="88"/>
      <c r="BG285" s="88"/>
      <c r="BH285" s="285"/>
      <c r="BI285" s="285"/>
      <c r="BK285" s="256"/>
      <c r="BL285" s="36"/>
      <c r="BM285" s="36"/>
      <c r="BN285" s="36"/>
      <c r="BO285" s="36"/>
      <c r="BP285" s="36"/>
      <c r="BQ285" s="36"/>
      <c r="BR285" s="36"/>
      <c r="BS285" s="36"/>
      <c r="BT285" s="36"/>
      <c r="BU285" s="36"/>
      <c r="BV285" s="36"/>
      <c r="BW285" s="36"/>
      <c r="BX285" s="36"/>
      <c r="BY285" s="36"/>
      <c r="BZ285" s="36"/>
      <c r="CA285" s="36"/>
      <c r="CB285" s="36"/>
    </row>
    <row r="286" spans="1:80" s="6" customFormat="1" ht="15.75" x14ac:dyDescent="0.2">
      <c r="A286" s="78"/>
      <c r="C286" s="78"/>
      <c r="D286" s="415"/>
      <c r="E286" s="8"/>
      <c r="F286" s="8"/>
      <c r="G286" s="8"/>
      <c r="H286" s="8"/>
      <c r="I286" s="8"/>
      <c r="J286" s="8"/>
      <c r="K286" s="8"/>
      <c r="L286" s="8"/>
      <c r="M286" s="8"/>
      <c r="N286" s="8"/>
      <c r="O286" s="8"/>
      <c r="P286" s="8"/>
      <c r="Q286" s="70"/>
      <c r="R286" s="8"/>
      <c r="AE286" s="86"/>
      <c r="AF286" s="82"/>
      <c r="AS286" s="88"/>
      <c r="BF286" s="88"/>
      <c r="BG286" s="88"/>
      <c r="BH286" s="285"/>
      <c r="BI286" s="285"/>
      <c r="BK286" s="256"/>
      <c r="BL286" s="36"/>
      <c r="BM286" s="36"/>
      <c r="BN286" s="36"/>
      <c r="BO286" s="36"/>
      <c r="BP286" s="36"/>
      <c r="BQ286" s="36"/>
      <c r="BR286" s="36"/>
      <c r="BS286" s="36"/>
      <c r="BT286" s="36"/>
      <c r="BU286" s="36"/>
      <c r="BV286" s="36"/>
      <c r="BW286" s="36"/>
      <c r="BX286" s="36"/>
      <c r="BY286" s="36"/>
      <c r="BZ286" s="36"/>
      <c r="CA286" s="36"/>
      <c r="CB286" s="36"/>
    </row>
    <row r="287" spans="1:80" s="6" customFormat="1" ht="15.75" x14ac:dyDescent="0.2">
      <c r="A287" s="78"/>
      <c r="C287" s="78"/>
      <c r="D287" s="415"/>
      <c r="E287" s="8"/>
      <c r="F287" s="8"/>
      <c r="G287" s="8"/>
      <c r="H287" s="8"/>
      <c r="I287" s="8"/>
      <c r="J287" s="8"/>
      <c r="K287" s="8"/>
      <c r="L287" s="8"/>
      <c r="M287" s="8"/>
      <c r="N287" s="8"/>
      <c r="O287" s="8"/>
      <c r="P287" s="8"/>
      <c r="Q287" s="70"/>
      <c r="R287" s="8"/>
      <c r="AE287" s="86"/>
      <c r="AF287" s="82"/>
      <c r="AS287" s="88"/>
      <c r="BF287" s="88"/>
      <c r="BG287" s="88"/>
      <c r="BH287" s="285"/>
      <c r="BI287" s="285"/>
      <c r="BK287" s="256"/>
      <c r="BL287" s="36"/>
      <c r="BM287" s="36"/>
      <c r="BN287" s="36"/>
      <c r="BO287" s="36"/>
      <c r="BP287" s="36"/>
      <c r="BQ287" s="36"/>
      <c r="BR287" s="36"/>
      <c r="BS287" s="36"/>
      <c r="BT287" s="36"/>
      <c r="BU287" s="36"/>
      <c r="BV287" s="36"/>
      <c r="BW287" s="36"/>
      <c r="BX287" s="36"/>
      <c r="BY287" s="36"/>
      <c r="BZ287" s="36"/>
      <c r="CA287" s="36"/>
      <c r="CB287" s="36"/>
    </row>
    <row r="288" spans="1:80" s="6" customFormat="1" ht="15.75" x14ac:dyDescent="0.2">
      <c r="A288" s="78"/>
      <c r="C288" s="78"/>
      <c r="D288" s="415"/>
      <c r="E288" s="8"/>
      <c r="F288" s="8"/>
      <c r="G288" s="8"/>
      <c r="H288" s="8"/>
      <c r="I288" s="8"/>
      <c r="J288" s="8"/>
      <c r="K288" s="8"/>
      <c r="L288" s="8"/>
      <c r="M288" s="8"/>
      <c r="N288" s="8"/>
      <c r="O288" s="8"/>
      <c r="P288" s="8"/>
      <c r="Q288" s="70"/>
      <c r="R288" s="8"/>
      <c r="AE288" s="86"/>
      <c r="AF288" s="82"/>
      <c r="AS288" s="88"/>
      <c r="BF288" s="88"/>
      <c r="BG288" s="88"/>
      <c r="BH288" s="285"/>
      <c r="BI288" s="285"/>
      <c r="BK288" s="256"/>
      <c r="BL288" s="36"/>
      <c r="BM288" s="36"/>
      <c r="BN288" s="36"/>
      <c r="BO288" s="36"/>
      <c r="BP288" s="36"/>
      <c r="BQ288" s="36"/>
      <c r="BR288" s="36"/>
      <c r="BS288" s="36"/>
      <c r="BT288" s="36"/>
      <c r="BU288" s="36"/>
      <c r="BV288" s="36"/>
      <c r="BW288" s="36"/>
      <c r="BX288" s="36"/>
      <c r="BY288" s="36"/>
      <c r="BZ288" s="36"/>
      <c r="CA288" s="36"/>
      <c r="CB288" s="36"/>
    </row>
    <row r="289" spans="1:80" s="6" customFormat="1" ht="15.75" x14ac:dyDescent="0.2">
      <c r="A289" s="78"/>
      <c r="C289" s="78"/>
      <c r="D289" s="415"/>
      <c r="E289" s="8"/>
      <c r="F289" s="8"/>
      <c r="G289" s="8"/>
      <c r="H289" s="8"/>
      <c r="I289" s="8"/>
      <c r="J289" s="8"/>
      <c r="K289" s="8"/>
      <c r="L289" s="8"/>
      <c r="M289" s="8"/>
      <c r="N289" s="8"/>
      <c r="O289" s="8"/>
      <c r="P289" s="8"/>
      <c r="Q289" s="70"/>
      <c r="R289" s="8"/>
      <c r="AE289" s="86"/>
      <c r="AF289" s="82"/>
      <c r="AS289" s="88"/>
      <c r="BF289" s="88"/>
      <c r="BG289" s="88"/>
      <c r="BH289" s="285"/>
      <c r="BI289" s="285"/>
      <c r="BK289" s="256"/>
      <c r="BL289" s="36"/>
      <c r="BM289" s="36"/>
      <c r="BN289" s="36"/>
      <c r="BO289" s="36"/>
      <c r="BP289" s="36"/>
      <c r="BQ289" s="36"/>
      <c r="BR289" s="36"/>
      <c r="BS289" s="36"/>
      <c r="BT289" s="36"/>
      <c r="BU289" s="36"/>
      <c r="BV289" s="36"/>
      <c r="BW289" s="36"/>
      <c r="BX289" s="36"/>
      <c r="BY289" s="36"/>
      <c r="BZ289" s="36"/>
      <c r="CA289" s="36"/>
      <c r="CB289" s="36"/>
    </row>
    <row r="290" spans="1:80" s="6" customFormat="1" ht="15.75" x14ac:dyDescent="0.2">
      <c r="A290" s="78"/>
      <c r="C290" s="78"/>
      <c r="D290" s="415"/>
      <c r="E290" s="8"/>
      <c r="F290" s="8"/>
      <c r="G290" s="8"/>
      <c r="H290" s="8"/>
      <c r="I290" s="8"/>
      <c r="J290" s="8"/>
      <c r="K290" s="8"/>
      <c r="L290" s="8"/>
      <c r="M290" s="8"/>
      <c r="N290" s="8"/>
      <c r="O290" s="8"/>
      <c r="P290" s="8"/>
      <c r="Q290" s="70"/>
      <c r="R290" s="8"/>
      <c r="AE290" s="86"/>
      <c r="AF290" s="82"/>
      <c r="AS290" s="88"/>
      <c r="BF290" s="88"/>
      <c r="BG290" s="88"/>
      <c r="BH290" s="285"/>
      <c r="BI290" s="285"/>
      <c r="BK290" s="256"/>
      <c r="BL290" s="36"/>
      <c r="BM290" s="36"/>
      <c r="BN290" s="36"/>
      <c r="BO290" s="36"/>
      <c r="BP290" s="36"/>
      <c r="BQ290" s="36"/>
      <c r="BR290" s="36"/>
      <c r="BS290" s="36"/>
      <c r="BT290" s="36"/>
      <c r="BU290" s="36"/>
      <c r="BV290" s="36"/>
      <c r="BW290" s="36"/>
      <c r="BX290" s="36"/>
      <c r="BY290" s="36"/>
      <c r="BZ290" s="36"/>
      <c r="CA290" s="36"/>
      <c r="CB290" s="36"/>
    </row>
    <row r="291" spans="1:80" s="6" customFormat="1" ht="15.75" x14ac:dyDescent="0.2">
      <c r="A291" s="78"/>
      <c r="C291" s="78"/>
      <c r="D291" s="415"/>
      <c r="E291" s="8"/>
      <c r="F291" s="8"/>
      <c r="G291" s="8"/>
      <c r="H291" s="8"/>
      <c r="I291" s="8"/>
      <c r="J291" s="8"/>
      <c r="K291" s="8"/>
      <c r="L291" s="8"/>
      <c r="M291" s="8"/>
      <c r="N291" s="8"/>
      <c r="O291" s="8"/>
      <c r="P291" s="8"/>
      <c r="Q291" s="70"/>
      <c r="R291" s="8"/>
      <c r="AE291" s="86"/>
      <c r="AF291" s="82"/>
      <c r="AS291" s="88"/>
      <c r="BF291" s="88"/>
      <c r="BG291" s="88"/>
      <c r="BH291" s="285"/>
      <c r="BI291" s="285"/>
      <c r="BK291" s="256"/>
      <c r="BL291" s="36"/>
      <c r="BM291" s="36"/>
      <c r="BN291" s="36"/>
      <c r="BO291" s="36"/>
      <c r="BP291" s="36"/>
      <c r="BQ291" s="36"/>
      <c r="BR291" s="36"/>
      <c r="BS291" s="36"/>
      <c r="BT291" s="36"/>
      <c r="BU291" s="36"/>
      <c r="BV291" s="36"/>
      <c r="BW291" s="36"/>
      <c r="BX291" s="36"/>
      <c r="BY291" s="36"/>
      <c r="BZ291" s="36"/>
      <c r="CA291" s="36"/>
      <c r="CB291" s="36"/>
    </row>
    <row r="292" spans="1:80" s="6" customFormat="1" ht="15.75" x14ac:dyDescent="0.2">
      <c r="A292" s="78"/>
      <c r="C292" s="78"/>
      <c r="D292" s="415"/>
      <c r="E292" s="8"/>
      <c r="F292" s="8"/>
      <c r="G292" s="8"/>
      <c r="H292" s="8"/>
      <c r="I292" s="8"/>
      <c r="J292" s="8"/>
      <c r="K292" s="8"/>
      <c r="L292" s="8"/>
      <c r="M292" s="8"/>
      <c r="N292" s="8"/>
      <c r="O292" s="8"/>
      <c r="P292" s="8"/>
      <c r="Q292" s="70"/>
      <c r="R292" s="8"/>
      <c r="AE292" s="86"/>
      <c r="AF292" s="82"/>
      <c r="AS292" s="88"/>
      <c r="BF292" s="88"/>
      <c r="BG292" s="88"/>
      <c r="BH292" s="285"/>
      <c r="BI292" s="285"/>
      <c r="BK292" s="256"/>
      <c r="BL292" s="36"/>
      <c r="BM292" s="36"/>
      <c r="BN292" s="36"/>
      <c r="BO292" s="36"/>
      <c r="BP292" s="36"/>
      <c r="BQ292" s="36"/>
      <c r="BR292" s="36"/>
      <c r="BS292" s="36"/>
      <c r="BT292" s="36"/>
      <c r="BU292" s="36"/>
      <c r="BV292" s="36"/>
      <c r="BW292" s="36"/>
      <c r="BX292" s="36"/>
      <c r="BY292" s="36"/>
      <c r="BZ292" s="36"/>
      <c r="CA292" s="36"/>
      <c r="CB292" s="36"/>
    </row>
    <row r="293" spans="1:80" s="6" customFormat="1" ht="15.75" x14ac:dyDescent="0.2">
      <c r="A293" s="78"/>
      <c r="C293" s="78"/>
      <c r="D293" s="415"/>
      <c r="E293" s="8"/>
      <c r="F293" s="8"/>
      <c r="G293" s="8"/>
      <c r="H293" s="8"/>
      <c r="I293" s="8"/>
      <c r="J293" s="8"/>
      <c r="K293" s="8"/>
      <c r="L293" s="8"/>
      <c r="M293" s="8"/>
      <c r="N293" s="8"/>
      <c r="O293" s="8"/>
      <c r="P293" s="8"/>
      <c r="Q293" s="70"/>
      <c r="R293" s="8"/>
      <c r="AE293" s="86"/>
      <c r="AF293" s="82"/>
      <c r="AS293" s="88"/>
      <c r="BF293" s="88"/>
      <c r="BG293" s="88"/>
      <c r="BH293" s="285"/>
      <c r="BI293" s="285"/>
      <c r="BK293" s="256"/>
      <c r="BL293" s="36"/>
      <c r="BM293" s="36"/>
      <c r="BN293" s="36"/>
      <c r="BO293" s="36"/>
      <c r="BP293" s="36"/>
      <c r="BQ293" s="36"/>
      <c r="BR293" s="36"/>
      <c r="BS293" s="36"/>
      <c r="BT293" s="36"/>
      <c r="BU293" s="36"/>
      <c r="BV293" s="36"/>
      <c r="BW293" s="36"/>
      <c r="BX293" s="36"/>
      <c r="BY293" s="36"/>
      <c r="BZ293" s="36"/>
      <c r="CA293" s="36"/>
      <c r="CB293" s="36"/>
    </row>
    <row r="294" spans="1:80" s="6" customFormat="1" ht="15.75" x14ac:dyDescent="0.2">
      <c r="A294" s="78"/>
      <c r="C294" s="78"/>
      <c r="D294" s="415"/>
      <c r="E294" s="8"/>
      <c r="F294" s="8"/>
      <c r="G294" s="8"/>
      <c r="H294" s="8"/>
      <c r="I294" s="8"/>
      <c r="J294" s="8"/>
      <c r="K294" s="8"/>
      <c r="L294" s="8"/>
      <c r="M294" s="8"/>
      <c r="N294" s="8"/>
      <c r="O294" s="8"/>
      <c r="P294" s="8"/>
      <c r="Q294" s="70"/>
      <c r="R294" s="8"/>
      <c r="AE294" s="86"/>
      <c r="AF294" s="82"/>
      <c r="AS294" s="88"/>
      <c r="BF294" s="88"/>
      <c r="BG294" s="88"/>
      <c r="BH294" s="285"/>
      <c r="BI294" s="285"/>
      <c r="BK294" s="256"/>
      <c r="BL294" s="36"/>
      <c r="BM294" s="36"/>
      <c r="BN294" s="36"/>
      <c r="BO294" s="36"/>
      <c r="BP294" s="36"/>
      <c r="BQ294" s="36"/>
      <c r="BR294" s="36"/>
      <c r="BS294" s="36"/>
      <c r="BT294" s="36"/>
      <c r="BU294" s="36"/>
      <c r="BV294" s="36"/>
      <c r="BW294" s="36"/>
      <c r="BX294" s="36"/>
      <c r="BY294" s="36"/>
      <c r="BZ294" s="36"/>
      <c r="CA294" s="36"/>
      <c r="CB294" s="36"/>
    </row>
    <row r="295" spans="1:80" s="6" customFormat="1" ht="15.75" x14ac:dyDescent="0.2">
      <c r="A295" s="78"/>
      <c r="C295" s="78"/>
      <c r="D295" s="415"/>
      <c r="E295" s="8"/>
      <c r="F295" s="8"/>
      <c r="G295" s="8"/>
      <c r="H295" s="8"/>
      <c r="I295" s="8"/>
      <c r="J295" s="8"/>
      <c r="K295" s="8"/>
      <c r="L295" s="8"/>
      <c r="M295" s="8"/>
      <c r="N295" s="8"/>
      <c r="O295" s="8"/>
      <c r="P295" s="8"/>
      <c r="Q295" s="70"/>
      <c r="R295" s="8"/>
      <c r="AE295" s="86"/>
      <c r="AF295" s="82"/>
      <c r="AS295" s="88"/>
      <c r="BF295" s="88"/>
      <c r="BG295" s="88"/>
      <c r="BH295" s="285"/>
      <c r="BI295" s="285"/>
      <c r="BK295" s="256"/>
      <c r="BL295" s="36"/>
      <c r="BM295" s="36"/>
      <c r="BN295" s="36"/>
      <c r="BO295" s="36"/>
      <c r="BP295" s="36"/>
      <c r="BQ295" s="36"/>
      <c r="BR295" s="36"/>
      <c r="BS295" s="36"/>
      <c r="BT295" s="36"/>
      <c r="BU295" s="36"/>
      <c r="BV295" s="36"/>
      <c r="BW295" s="36"/>
      <c r="BX295" s="36"/>
      <c r="BY295" s="36"/>
      <c r="BZ295" s="36"/>
      <c r="CA295" s="36"/>
      <c r="CB295" s="36"/>
    </row>
    <row r="296" spans="1:80" s="6" customFormat="1" ht="15.75" x14ac:dyDescent="0.2">
      <c r="A296" s="78"/>
      <c r="C296" s="78"/>
      <c r="D296" s="415"/>
      <c r="E296" s="8"/>
      <c r="F296" s="8"/>
      <c r="G296" s="8"/>
      <c r="H296" s="8"/>
      <c r="I296" s="8"/>
      <c r="J296" s="8"/>
      <c r="K296" s="8"/>
      <c r="L296" s="8"/>
      <c r="M296" s="8"/>
      <c r="N296" s="8"/>
      <c r="O296" s="8"/>
      <c r="P296" s="8"/>
      <c r="Q296" s="70"/>
      <c r="R296" s="8"/>
      <c r="AE296" s="86"/>
      <c r="AF296" s="82"/>
      <c r="AS296" s="88"/>
      <c r="BF296" s="88"/>
      <c r="BG296" s="88"/>
      <c r="BH296" s="285"/>
      <c r="BI296" s="285"/>
      <c r="BK296" s="256"/>
      <c r="BL296" s="36"/>
      <c r="BM296" s="36"/>
      <c r="BN296" s="36"/>
      <c r="BO296" s="36"/>
      <c r="BP296" s="36"/>
      <c r="BQ296" s="36"/>
      <c r="BR296" s="36"/>
      <c r="BS296" s="36"/>
      <c r="BT296" s="36"/>
      <c r="BU296" s="36"/>
      <c r="BV296" s="36"/>
      <c r="BW296" s="36"/>
      <c r="BX296" s="36"/>
      <c r="BY296" s="36"/>
      <c r="BZ296" s="36"/>
      <c r="CA296" s="36"/>
      <c r="CB296" s="36"/>
    </row>
    <row r="297" spans="1:80" s="6" customFormat="1" ht="15.75" x14ac:dyDescent="0.2">
      <c r="A297" s="78"/>
      <c r="C297" s="78"/>
      <c r="D297" s="415"/>
      <c r="E297" s="8"/>
      <c r="F297" s="8"/>
      <c r="G297" s="8"/>
      <c r="H297" s="8"/>
      <c r="I297" s="8"/>
      <c r="J297" s="8"/>
      <c r="K297" s="8"/>
      <c r="L297" s="8"/>
      <c r="M297" s="8"/>
      <c r="N297" s="8"/>
      <c r="O297" s="8"/>
      <c r="P297" s="8"/>
      <c r="Q297" s="70"/>
      <c r="R297" s="8"/>
      <c r="AE297" s="86"/>
      <c r="AF297" s="82"/>
      <c r="AS297" s="88"/>
      <c r="BF297" s="88"/>
      <c r="BG297" s="88"/>
      <c r="BH297" s="285"/>
      <c r="BI297" s="285"/>
      <c r="BK297" s="256"/>
      <c r="BL297" s="36"/>
      <c r="BM297" s="36"/>
      <c r="BN297" s="36"/>
      <c r="BO297" s="36"/>
      <c r="BP297" s="36"/>
      <c r="BQ297" s="36"/>
      <c r="BR297" s="36"/>
      <c r="BS297" s="36"/>
      <c r="BT297" s="36"/>
      <c r="BU297" s="36"/>
      <c r="BV297" s="36"/>
      <c r="BW297" s="36"/>
      <c r="BX297" s="36"/>
      <c r="BY297" s="36"/>
      <c r="BZ297" s="36"/>
      <c r="CA297" s="36"/>
      <c r="CB297" s="36"/>
    </row>
    <row r="298" spans="1:80" s="6" customFormat="1" ht="15.75" x14ac:dyDescent="0.2">
      <c r="A298" s="78"/>
      <c r="C298" s="78"/>
      <c r="D298" s="415"/>
      <c r="E298" s="8"/>
      <c r="F298" s="8"/>
      <c r="G298" s="8"/>
      <c r="H298" s="8"/>
      <c r="I298" s="8"/>
      <c r="J298" s="8"/>
      <c r="K298" s="8"/>
      <c r="L298" s="8"/>
      <c r="M298" s="8"/>
      <c r="N298" s="8"/>
      <c r="O298" s="8"/>
      <c r="P298" s="8"/>
      <c r="Q298" s="70"/>
      <c r="R298" s="8"/>
      <c r="AE298" s="86"/>
      <c r="AF298" s="82"/>
      <c r="AS298" s="88"/>
      <c r="BF298" s="88"/>
      <c r="BG298" s="88"/>
      <c r="BH298" s="285"/>
      <c r="BI298" s="285"/>
      <c r="BK298" s="256"/>
      <c r="BL298" s="36"/>
      <c r="BM298" s="36"/>
      <c r="BN298" s="36"/>
      <c r="BO298" s="36"/>
      <c r="BP298" s="36"/>
      <c r="BQ298" s="36"/>
      <c r="BR298" s="36"/>
      <c r="BS298" s="36"/>
      <c r="BT298" s="36"/>
      <c r="BU298" s="36"/>
      <c r="BV298" s="36"/>
      <c r="BW298" s="36"/>
      <c r="BX298" s="36"/>
      <c r="BY298" s="36"/>
      <c r="BZ298" s="36"/>
      <c r="CA298" s="36"/>
      <c r="CB298" s="36"/>
    </row>
    <row r="299" spans="1:80" s="6" customFormat="1" ht="15.75" x14ac:dyDescent="0.2">
      <c r="A299" s="78"/>
      <c r="C299" s="78"/>
      <c r="D299" s="415"/>
      <c r="E299" s="8"/>
      <c r="F299" s="8"/>
      <c r="G299" s="8"/>
      <c r="H299" s="8"/>
      <c r="I299" s="8"/>
      <c r="J299" s="8"/>
      <c r="K299" s="8"/>
      <c r="L299" s="8"/>
      <c r="M299" s="8"/>
      <c r="N299" s="8"/>
      <c r="O299" s="8"/>
      <c r="P299" s="8"/>
      <c r="Q299" s="70"/>
      <c r="R299" s="8"/>
      <c r="AE299" s="86"/>
      <c r="AF299" s="82"/>
      <c r="AS299" s="88"/>
      <c r="BF299" s="88"/>
      <c r="BG299" s="88"/>
      <c r="BH299" s="285"/>
      <c r="BI299" s="285"/>
      <c r="BK299" s="256"/>
      <c r="BL299" s="36"/>
      <c r="BM299" s="36"/>
      <c r="BN299" s="36"/>
      <c r="BO299" s="36"/>
      <c r="BP299" s="36"/>
      <c r="BQ299" s="36"/>
      <c r="BR299" s="36"/>
      <c r="BS299" s="36"/>
      <c r="BT299" s="36"/>
      <c r="BU299" s="36"/>
      <c r="BV299" s="36"/>
      <c r="BW299" s="36"/>
      <c r="BX299" s="36"/>
      <c r="BY299" s="36"/>
      <c r="BZ299" s="36"/>
      <c r="CA299" s="36"/>
      <c r="CB299" s="36"/>
    </row>
    <row r="300" spans="1:80" s="6" customFormat="1" ht="15.75" x14ac:dyDescent="0.2">
      <c r="A300" s="78"/>
      <c r="C300" s="78"/>
      <c r="D300" s="415"/>
      <c r="E300" s="8"/>
      <c r="F300" s="8"/>
      <c r="G300" s="8"/>
      <c r="H300" s="8"/>
      <c r="I300" s="8"/>
      <c r="J300" s="8"/>
      <c r="K300" s="8"/>
      <c r="L300" s="8"/>
      <c r="M300" s="8"/>
      <c r="N300" s="8"/>
      <c r="O300" s="8"/>
      <c r="P300" s="8"/>
      <c r="Q300" s="70"/>
      <c r="R300" s="8"/>
      <c r="AE300" s="86"/>
      <c r="AF300" s="82"/>
      <c r="AS300" s="88"/>
      <c r="BF300" s="88"/>
      <c r="BG300" s="88"/>
      <c r="BH300" s="285"/>
      <c r="BI300" s="285"/>
      <c r="BK300" s="256"/>
      <c r="BL300" s="36"/>
      <c r="BM300" s="36"/>
      <c r="BN300" s="36"/>
      <c r="BO300" s="36"/>
      <c r="BP300" s="36"/>
      <c r="BQ300" s="36"/>
      <c r="BR300" s="36"/>
      <c r="BS300" s="36"/>
      <c r="BT300" s="36"/>
      <c r="BU300" s="36"/>
      <c r="BV300" s="36"/>
      <c r="BW300" s="36"/>
      <c r="BX300" s="36"/>
      <c r="BY300" s="36"/>
      <c r="BZ300" s="36"/>
      <c r="CA300" s="36"/>
      <c r="CB300" s="36"/>
    </row>
    <row r="301" spans="1:80" s="6" customFormat="1" ht="15.75" x14ac:dyDescent="0.2">
      <c r="A301" s="78"/>
      <c r="C301" s="78"/>
      <c r="D301" s="415"/>
      <c r="E301" s="8"/>
      <c r="F301" s="8"/>
      <c r="G301" s="8"/>
      <c r="H301" s="8"/>
      <c r="I301" s="8"/>
      <c r="J301" s="8"/>
      <c r="K301" s="8"/>
      <c r="L301" s="8"/>
      <c r="M301" s="8"/>
      <c r="N301" s="8"/>
      <c r="O301" s="8"/>
      <c r="P301" s="8"/>
      <c r="Q301" s="70"/>
      <c r="R301" s="8"/>
      <c r="AE301" s="86"/>
      <c r="AF301" s="82"/>
      <c r="AS301" s="88"/>
      <c r="BF301" s="88"/>
      <c r="BG301" s="88"/>
      <c r="BH301" s="285"/>
      <c r="BI301" s="285"/>
      <c r="BK301" s="256"/>
      <c r="BL301" s="36"/>
      <c r="BM301" s="36"/>
      <c r="BN301" s="36"/>
      <c r="BO301" s="36"/>
      <c r="BP301" s="36"/>
      <c r="BQ301" s="36"/>
      <c r="BR301" s="36"/>
      <c r="BS301" s="36"/>
      <c r="BT301" s="36"/>
      <c r="BU301" s="36"/>
      <c r="BV301" s="36"/>
      <c r="BW301" s="36"/>
      <c r="BX301" s="36"/>
      <c r="BY301" s="36"/>
      <c r="BZ301" s="36"/>
      <c r="CA301" s="36"/>
      <c r="CB301" s="36"/>
    </row>
    <row r="302" spans="1:80" s="6" customFormat="1" ht="15.75" x14ac:dyDescent="0.2">
      <c r="A302" s="78"/>
      <c r="C302" s="78"/>
      <c r="D302" s="415"/>
      <c r="E302" s="8"/>
      <c r="F302" s="8"/>
      <c r="G302" s="8"/>
      <c r="H302" s="8"/>
      <c r="I302" s="8"/>
      <c r="J302" s="8"/>
      <c r="K302" s="8"/>
      <c r="L302" s="8"/>
      <c r="M302" s="8"/>
      <c r="N302" s="8"/>
      <c r="O302" s="8"/>
      <c r="P302" s="8"/>
      <c r="Q302" s="70"/>
      <c r="R302" s="8"/>
      <c r="AE302" s="86"/>
      <c r="AF302" s="82"/>
      <c r="AS302" s="88"/>
      <c r="BF302" s="88"/>
      <c r="BG302" s="88"/>
      <c r="BH302" s="285"/>
      <c r="BI302" s="285"/>
      <c r="BK302" s="256"/>
      <c r="BL302" s="36"/>
      <c r="BM302" s="36"/>
      <c r="BN302" s="36"/>
      <c r="BO302" s="36"/>
      <c r="BP302" s="36"/>
      <c r="BQ302" s="36"/>
      <c r="BR302" s="36"/>
      <c r="BS302" s="36"/>
      <c r="BT302" s="36"/>
      <c r="BU302" s="36"/>
      <c r="BV302" s="36"/>
      <c r="BW302" s="36"/>
      <c r="BX302" s="36"/>
      <c r="BY302" s="36"/>
      <c r="BZ302" s="36"/>
      <c r="CA302" s="36"/>
      <c r="CB302" s="36"/>
    </row>
    <row r="303" spans="1:80" s="6" customFormat="1" ht="15.75" x14ac:dyDescent="0.2">
      <c r="A303" s="78"/>
      <c r="C303" s="78"/>
      <c r="D303" s="415"/>
      <c r="E303" s="8"/>
      <c r="F303" s="8"/>
      <c r="G303" s="8"/>
      <c r="H303" s="8"/>
      <c r="I303" s="8"/>
      <c r="J303" s="8"/>
      <c r="K303" s="8"/>
      <c r="L303" s="8"/>
      <c r="M303" s="8"/>
      <c r="N303" s="8"/>
      <c r="O303" s="8"/>
      <c r="P303" s="8"/>
      <c r="Q303" s="70"/>
      <c r="R303" s="8"/>
      <c r="AE303" s="86"/>
      <c r="AF303" s="82"/>
      <c r="AS303" s="88"/>
      <c r="BF303" s="88"/>
      <c r="BG303" s="88"/>
      <c r="BH303" s="285"/>
      <c r="BI303" s="285"/>
      <c r="BK303" s="256"/>
      <c r="BL303" s="36"/>
      <c r="BM303" s="36"/>
      <c r="BN303" s="36"/>
      <c r="BO303" s="36"/>
      <c r="BP303" s="36"/>
      <c r="BQ303" s="36"/>
      <c r="BR303" s="36"/>
      <c r="BS303" s="36"/>
      <c r="BT303" s="36"/>
      <c r="BU303" s="36"/>
      <c r="BV303" s="36"/>
      <c r="BW303" s="36"/>
      <c r="BX303" s="36"/>
      <c r="BY303" s="36"/>
      <c r="BZ303" s="36"/>
      <c r="CA303" s="36"/>
      <c r="CB303" s="36"/>
    </row>
    <row r="304" spans="1:80" s="6" customFormat="1" ht="15.75" x14ac:dyDescent="0.2">
      <c r="A304" s="78"/>
      <c r="C304" s="78"/>
      <c r="D304" s="415"/>
      <c r="E304" s="8"/>
      <c r="F304" s="8"/>
      <c r="G304" s="8"/>
      <c r="H304" s="8"/>
      <c r="I304" s="8"/>
      <c r="J304" s="8"/>
      <c r="K304" s="8"/>
      <c r="L304" s="8"/>
      <c r="M304" s="8"/>
      <c r="N304" s="8"/>
      <c r="O304" s="8"/>
      <c r="P304" s="8"/>
      <c r="Q304" s="70"/>
      <c r="R304" s="8"/>
      <c r="AE304" s="86"/>
      <c r="AF304" s="82"/>
      <c r="AS304" s="88"/>
      <c r="BF304" s="88"/>
      <c r="BG304" s="88"/>
      <c r="BH304" s="285"/>
      <c r="BI304" s="285"/>
      <c r="BK304" s="256"/>
      <c r="BL304" s="36"/>
      <c r="BM304" s="36"/>
      <c r="BN304" s="36"/>
      <c r="BO304" s="36"/>
      <c r="BP304" s="36"/>
      <c r="BQ304" s="36"/>
      <c r="BR304" s="36"/>
      <c r="BS304" s="36"/>
      <c r="BT304" s="36"/>
      <c r="BU304" s="36"/>
      <c r="BV304" s="36"/>
      <c r="BW304" s="36"/>
      <c r="BX304" s="36"/>
      <c r="BY304" s="36"/>
      <c r="BZ304" s="36"/>
      <c r="CA304" s="36"/>
      <c r="CB304" s="36"/>
    </row>
    <row r="305" spans="1:80" s="6" customFormat="1" ht="15.75" x14ac:dyDescent="0.2">
      <c r="A305" s="78"/>
      <c r="C305" s="78"/>
      <c r="D305" s="415"/>
      <c r="E305" s="8"/>
      <c r="F305" s="8"/>
      <c r="G305" s="8"/>
      <c r="H305" s="8"/>
      <c r="I305" s="8"/>
      <c r="J305" s="8"/>
      <c r="K305" s="8"/>
      <c r="L305" s="8"/>
      <c r="M305" s="8"/>
      <c r="N305" s="8"/>
      <c r="O305" s="8"/>
      <c r="P305" s="8"/>
      <c r="Q305" s="70"/>
      <c r="R305" s="8"/>
      <c r="AE305" s="86"/>
      <c r="AF305" s="82"/>
      <c r="AS305" s="88"/>
      <c r="BF305" s="88"/>
      <c r="BG305" s="88"/>
      <c r="BH305" s="285"/>
      <c r="BI305" s="285"/>
      <c r="BK305" s="256"/>
      <c r="BL305" s="36"/>
      <c r="BM305" s="36"/>
      <c r="BN305" s="36"/>
      <c r="BO305" s="36"/>
      <c r="BP305" s="36"/>
      <c r="BQ305" s="36"/>
      <c r="BR305" s="36"/>
      <c r="BS305" s="36"/>
      <c r="BT305" s="36"/>
      <c r="BU305" s="36"/>
      <c r="BV305" s="36"/>
      <c r="BW305" s="36"/>
      <c r="BX305" s="36"/>
      <c r="BY305" s="36"/>
      <c r="BZ305" s="36"/>
      <c r="CA305" s="36"/>
      <c r="CB305" s="36"/>
    </row>
    <row r="306" spans="1:80" s="6" customFormat="1" ht="15.75" x14ac:dyDescent="0.2">
      <c r="A306" s="78"/>
      <c r="C306" s="78"/>
      <c r="D306" s="415"/>
      <c r="E306" s="8"/>
      <c r="F306" s="8"/>
      <c r="G306" s="8"/>
      <c r="H306" s="8"/>
      <c r="I306" s="8"/>
      <c r="J306" s="8"/>
      <c r="K306" s="8"/>
      <c r="L306" s="8"/>
      <c r="M306" s="8"/>
      <c r="N306" s="8"/>
      <c r="O306" s="8"/>
      <c r="P306" s="8"/>
      <c r="Q306" s="70"/>
      <c r="R306" s="8"/>
      <c r="AE306" s="86"/>
      <c r="AF306" s="82"/>
      <c r="AS306" s="88"/>
      <c r="BF306" s="88"/>
      <c r="BG306" s="88"/>
      <c r="BH306" s="285"/>
      <c r="BI306" s="285"/>
      <c r="BK306" s="256"/>
      <c r="BL306" s="36"/>
      <c r="BM306" s="36"/>
      <c r="BN306" s="36"/>
      <c r="BO306" s="36"/>
      <c r="BP306" s="36"/>
      <c r="BQ306" s="36"/>
      <c r="BR306" s="36"/>
      <c r="BS306" s="36"/>
      <c r="BT306" s="36"/>
      <c r="BU306" s="36"/>
      <c r="BV306" s="36"/>
      <c r="BW306" s="36"/>
      <c r="BX306" s="36"/>
      <c r="BY306" s="36"/>
      <c r="BZ306" s="36"/>
      <c r="CA306" s="36"/>
      <c r="CB306" s="36"/>
    </row>
    <row r="307" spans="1:80" s="6" customFormat="1" ht="15.75" x14ac:dyDescent="0.2">
      <c r="A307" s="78"/>
      <c r="C307" s="78"/>
      <c r="D307" s="415"/>
      <c r="E307" s="8"/>
      <c r="F307" s="8"/>
      <c r="G307" s="8"/>
      <c r="H307" s="8"/>
      <c r="I307" s="8"/>
      <c r="J307" s="8"/>
      <c r="K307" s="8"/>
      <c r="L307" s="8"/>
      <c r="M307" s="8"/>
      <c r="N307" s="8"/>
      <c r="O307" s="8"/>
      <c r="P307" s="8"/>
      <c r="Q307" s="70"/>
      <c r="R307" s="8"/>
      <c r="AE307" s="86"/>
      <c r="AF307" s="82"/>
      <c r="AS307" s="88"/>
      <c r="BF307" s="88"/>
      <c r="BG307" s="88"/>
      <c r="BH307" s="285"/>
      <c r="BI307" s="285"/>
      <c r="BK307" s="256"/>
      <c r="BL307" s="36"/>
      <c r="BM307" s="36"/>
      <c r="BN307" s="36"/>
      <c r="BO307" s="36"/>
      <c r="BP307" s="36"/>
      <c r="BQ307" s="36"/>
      <c r="BR307" s="36"/>
      <c r="BS307" s="36"/>
      <c r="BT307" s="36"/>
      <c r="BU307" s="36"/>
      <c r="BV307" s="36"/>
      <c r="BW307" s="36"/>
      <c r="BX307" s="36"/>
      <c r="BY307" s="36"/>
      <c r="BZ307" s="36"/>
      <c r="CA307" s="36"/>
      <c r="CB307" s="36"/>
    </row>
    <row r="308" spans="1:80" s="6" customFormat="1" ht="15.75" x14ac:dyDescent="0.2">
      <c r="A308" s="78"/>
      <c r="C308" s="78"/>
      <c r="D308" s="415"/>
      <c r="E308" s="8"/>
      <c r="F308" s="8"/>
      <c r="G308" s="8"/>
      <c r="H308" s="8"/>
      <c r="I308" s="8"/>
      <c r="J308" s="8"/>
      <c r="K308" s="8"/>
      <c r="L308" s="8"/>
      <c r="M308" s="8"/>
      <c r="N308" s="8"/>
      <c r="O308" s="8"/>
      <c r="P308" s="8"/>
      <c r="Q308" s="70"/>
      <c r="R308" s="8"/>
      <c r="AE308" s="86"/>
      <c r="AF308" s="82"/>
      <c r="AS308" s="88"/>
      <c r="BF308" s="88"/>
      <c r="BG308" s="88"/>
      <c r="BH308" s="285"/>
      <c r="BI308" s="285"/>
      <c r="BK308" s="256"/>
      <c r="BL308" s="36"/>
      <c r="BM308" s="36"/>
      <c r="BN308" s="36"/>
      <c r="BO308" s="36"/>
      <c r="BP308" s="36"/>
      <c r="BQ308" s="36"/>
      <c r="BR308" s="36"/>
      <c r="BS308" s="36"/>
      <c r="BT308" s="36"/>
      <c r="BU308" s="36"/>
      <c r="BV308" s="36"/>
      <c r="BW308" s="36"/>
      <c r="BX308" s="36"/>
      <c r="BY308" s="36"/>
      <c r="BZ308" s="36"/>
      <c r="CA308" s="36"/>
      <c r="CB308" s="36"/>
    </row>
    <row r="309" spans="1:80" s="6" customFormat="1" ht="15.75" x14ac:dyDescent="0.2">
      <c r="A309" s="78"/>
      <c r="C309" s="78"/>
      <c r="D309" s="415"/>
      <c r="E309" s="8"/>
      <c r="F309" s="8"/>
      <c r="G309" s="8"/>
      <c r="H309" s="8"/>
      <c r="I309" s="8"/>
      <c r="J309" s="8"/>
      <c r="K309" s="8"/>
      <c r="L309" s="8"/>
      <c r="M309" s="8"/>
      <c r="N309" s="8"/>
      <c r="O309" s="8"/>
      <c r="P309" s="8"/>
      <c r="Q309" s="70"/>
      <c r="R309" s="8"/>
      <c r="AE309" s="86"/>
      <c r="AF309" s="82"/>
      <c r="AS309" s="88"/>
      <c r="BF309" s="88"/>
      <c r="BG309" s="88"/>
      <c r="BH309" s="285"/>
      <c r="BI309" s="285"/>
      <c r="BK309" s="256"/>
      <c r="BL309" s="36"/>
      <c r="BM309" s="36"/>
      <c r="BN309" s="36"/>
      <c r="BO309" s="36"/>
      <c r="BP309" s="36"/>
      <c r="BQ309" s="36"/>
      <c r="BR309" s="36"/>
      <c r="BS309" s="36"/>
      <c r="BT309" s="36"/>
      <c r="BU309" s="36"/>
      <c r="BV309" s="36"/>
      <c r="BW309" s="36"/>
      <c r="BX309" s="36"/>
      <c r="BY309" s="36"/>
      <c r="BZ309" s="36"/>
      <c r="CA309" s="36"/>
      <c r="CB309" s="36"/>
    </row>
    <row r="310" spans="1:80" s="6" customFormat="1" ht="15.75" x14ac:dyDescent="0.2">
      <c r="A310" s="78"/>
      <c r="C310" s="78"/>
      <c r="D310" s="415"/>
      <c r="E310" s="8"/>
      <c r="F310" s="8"/>
      <c r="G310" s="8"/>
      <c r="H310" s="8"/>
      <c r="I310" s="8"/>
      <c r="J310" s="8"/>
      <c r="K310" s="8"/>
      <c r="L310" s="8"/>
      <c r="M310" s="8"/>
      <c r="N310" s="8"/>
      <c r="O310" s="8"/>
      <c r="P310" s="8"/>
      <c r="Q310" s="70"/>
      <c r="R310" s="8"/>
      <c r="AE310" s="86"/>
      <c r="AF310" s="82"/>
      <c r="AS310" s="88"/>
      <c r="BF310" s="88"/>
      <c r="BG310" s="88"/>
      <c r="BH310" s="285"/>
      <c r="BI310" s="285"/>
      <c r="BK310" s="256"/>
      <c r="BL310" s="36"/>
      <c r="BM310" s="36"/>
      <c r="BN310" s="36"/>
      <c r="BO310" s="36"/>
      <c r="BP310" s="36"/>
      <c r="BQ310" s="36"/>
      <c r="BR310" s="36"/>
      <c r="BS310" s="36"/>
      <c r="BT310" s="36"/>
      <c r="BU310" s="36"/>
      <c r="BV310" s="36"/>
      <c r="BW310" s="36"/>
      <c r="BX310" s="36"/>
      <c r="BY310" s="36"/>
      <c r="BZ310" s="36"/>
      <c r="CA310" s="36"/>
      <c r="CB310" s="36"/>
    </row>
    <row r="311" spans="1:80" s="6" customFormat="1" ht="15.75" x14ac:dyDescent="0.2">
      <c r="A311" s="78"/>
      <c r="C311" s="78"/>
      <c r="D311" s="415"/>
      <c r="E311" s="8"/>
      <c r="F311" s="8"/>
      <c r="G311" s="8"/>
      <c r="H311" s="8"/>
      <c r="I311" s="8"/>
      <c r="J311" s="8"/>
      <c r="K311" s="8"/>
      <c r="L311" s="8"/>
      <c r="M311" s="8"/>
      <c r="N311" s="8"/>
      <c r="O311" s="8"/>
      <c r="P311" s="8"/>
      <c r="Q311" s="70"/>
      <c r="R311" s="8"/>
      <c r="AE311" s="86"/>
      <c r="AF311" s="82"/>
      <c r="AS311" s="88"/>
      <c r="BF311" s="88"/>
      <c r="BG311" s="88"/>
      <c r="BH311" s="285"/>
      <c r="BI311" s="285"/>
      <c r="BK311" s="256"/>
      <c r="BL311" s="36"/>
      <c r="BM311" s="36"/>
      <c r="BN311" s="36"/>
      <c r="BO311" s="36"/>
      <c r="BP311" s="36"/>
      <c r="BQ311" s="36"/>
      <c r="BR311" s="36"/>
      <c r="BS311" s="36"/>
      <c r="BT311" s="36"/>
      <c r="BU311" s="36"/>
      <c r="BV311" s="36"/>
      <c r="BW311" s="36"/>
      <c r="BX311" s="36"/>
      <c r="BY311" s="36"/>
      <c r="BZ311" s="36"/>
      <c r="CA311" s="36"/>
      <c r="CB311" s="36"/>
    </row>
    <row r="312" spans="1:80" s="6" customFormat="1" ht="15.75" x14ac:dyDescent="0.2">
      <c r="A312" s="78"/>
      <c r="C312" s="78"/>
      <c r="D312" s="415"/>
      <c r="E312" s="8"/>
      <c r="F312" s="8"/>
      <c r="G312" s="8"/>
      <c r="H312" s="8"/>
      <c r="I312" s="8"/>
      <c r="J312" s="8"/>
      <c r="K312" s="8"/>
      <c r="L312" s="8"/>
      <c r="M312" s="8"/>
      <c r="N312" s="8"/>
      <c r="O312" s="8"/>
      <c r="P312" s="8"/>
      <c r="Q312" s="70"/>
      <c r="R312" s="8"/>
      <c r="AE312" s="86"/>
      <c r="AF312" s="82"/>
      <c r="AS312" s="88"/>
      <c r="BF312" s="88"/>
      <c r="BG312" s="88"/>
      <c r="BH312" s="285"/>
      <c r="BI312" s="285"/>
      <c r="BK312" s="256"/>
      <c r="BL312" s="36"/>
      <c r="BM312" s="36"/>
      <c r="BN312" s="36"/>
      <c r="BO312" s="36"/>
      <c r="BP312" s="36"/>
      <c r="BQ312" s="36"/>
      <c r="BR312" s="36"/>
      <c r="BS312" s="36"/>
      <c r="BT312" s="36"/>
      <c r="BU312" s="36"/>
      <c r="BV312" s="36"/>
      <c r="BW312" s="36"/>
      <c r="BX312" s="36"/>
      <c r="BY312" s="36"/>
      <c r="BZ312" s="36"/>
      <c r="CA312" s="36"/>
      <c r="CB312" s="36"/>
    </row>
    <row r="313" spans="1:80" s="6" customFormat="1" ht="15.75" x14ac:dyDescent="0.2">
      <c r="A313" s="78"/>
      <c r="C313" s="78"/>
      <c r="D313" s="415"/>
      <c r="E313" s="8"/>
      <c r="F313" s="8"/>
      <c r="G313" s="8"/>
      <c r="H313" s="8"/>
      <c r="I313" s="8"/>
      <c r="J313" s="8"/>
      <c r="K313" s="8"/>
      <c r="L313" s="8"/>
      <c r="M313" s="8"/>
      <c r="N313" s="8"/>
      <c r="O313" s="8"/>
      <c r="P313" s="8"/>
      <c r="Q313" s="70"/>
      <c r="R313" s="8"/>
      <c r="AE313" s="86"/>
      <c r="AF313" s="82"/>
      <c r="AS313" s="88"/>
      <c r="BF313" s="88"/>
      <c r="BG313" s="88"/>
      <c r="BH313" s="285"/>
      <c r="BI313" s="285"/>
      <c r="BK313" s="256"/>
      <c r="BL313" s="36"/>
      <c r="BM313" s="36"/>
      <c r="BN313" s="36"/>
      <c r="BO313" s="36"/>
      <c r="BP313" s="36"/>
      <c r="BQ313" s="36"/>
      <c r="BR313" s="36"/>
      <c r="BS313" s="36"/>
      <c r="BT313" s="36"/>
      <c r="BU313" s="36"/>
      <c r="BV313" s="36"/>
      <c r="BW313" s="36"/>
      <c r="BX313" s="36"/>
      <c r="BY313" s="36"/>
      <c r="BZ313" s="36"/>
      <c r="CA313" s="36"/>
      <c r="CB313" s="36"/>
    </row>
    <row r="314" spans="1:80" s="6" customFormat="1" ht="15.75" x14ac:dyDescent="0.2">
      <c r="A314" s="78"/>
      <c r="C314" s="78"/>
      <c r="D314" s="415"/>
      <c r="E314" s="8"/>
      <c r="F314" s="8"/>
      <c r="G314" s="8"/>
      <c r="H314" s="8"/>
      <c r="I314" s="8"/>
      <c r="J314" s="8"/>
      <c r="K314" s="8"/>
      <c r="L314" s="8"/>
      <c r="M314" s="8"/>
      <c r="N314" s="8"/>
      <c r="O314" s="8"/>
      <c r="P314" s="8"/>
      <c r="Q314" s="70"/>
      <c r="R314" s="8"/>
      <c r="AE314" s="86"/>
      <c r="AF314" s="82"/>
      <c r="AS314" s="88"/>
      <c r="BF314" s="88"/>
      <c r="BG314" s="88"/>
      <c r="BH314" s="285"/>
      <c r="BI314" s="285"/>
      <c r="BK314" s="256"/>
      <c r="BL314" s="36"/>
      <c r="BM314" s="36"/>
      <c r="BN314" s="36"/>
      <c r="BO314" s="36"/>
      <c r="BP314" s="36"/>
      <c r="BQ314" s="36"/>
      <c r="BR314" s="36"/>
      <c r="BS314" s="36"/>
      <c r="BT314" s="36"/>
      <c r="BU314" s="36"/>
      <c r="BV314" s="36"/>
      <c r="BW314" s="36"/>
      <c r="BX314" s="36"/>
      <c r="BY314" s="36"/>
      <c r="BZ314" s="36"/>
      <c r="CA314" s="36"/>
      <c r="CB314" s="36"/>
    </row>
    <row r="315" spans="1:80" s="6" customFormat="1" ht="15.75" x14ac:dyDescent="0.2">
      <c r="A315" s="78"/>
      <c r="C315" s="78"/>
      <c r="D315" s="415"/>
      <c r="E315" s="8"/>
      <c r="F315" s="8"/>
      <c r="G315" s="8"/>
      <c r="H315" s="8"/>
      <c r="I315" s="8"/>
      <c r="J315" s="8"/>
      <c r="K315" s="8"/>
      <c r="L315" s="8"/>
      <c r="M315" s="8"/>
      <c r="N315" s="8"/>
      <c r="O315" s="8"/>
      <c r="P315" s="8"/>
      <c r="Q315" s="70"/>
      <c r="R315" s="8"/>
      <c r="AE315" s="86"/>
      <c r="AF315" s="82"/>
      <c r="AS315" s="88"/>
      <c r="BF315" s="88"/>
      <c r="BG315" s="88"/>
      <c r="BH315" s="285"/>
      <c r="BI315" s="285"/>
      <c r="BK315" s="256"/>
      <c r="BL315" s="36"/>
      <c r="BM315" s="36"/>
      <c r="BN315" s="36"/>
      <c r="BO315" s="36"/>
      <c r="BP315" s="36"/>
      <c r="BQ315" s="36"/>
      <c r="BR315" s="36"/>
      <c r="BS315" s="36"/>
      <c r="BT315" s="36"/>
      <c r="BU315" s="36"/>
      <c r="BV315" s="36"/>
      <c r="BW315" s="36"/>
      <c r="BX315" s="36"/>
      <c r="BY315" s="36"/>
      <c r="BZ315" s="36"/>
      <c r="CA315" s="36"/>
      <c r="CB315" s="36"/>
    </row>
    <row r="316" spans="1:80" s="6" customFormat="1" ht="15.75" x14ac:dyDescent="0.2">
      <c r="A316" s="78"/>
      <c r="C316" s="78"/>
      <c r="D316" s="415"/>
      <c r="E316" s="8"/>
      <c r="F316" s="8"/>
      <c r="G316" s="8"/>
      <c r="H316" s="8"/>
      <c r="I316" s="8"/>
      <c r="J316" s="8"/>
      <c r="K316" s="8"/>
      <c r="L316" s="8"/>
      <c r="M316" s="8"/>
      <c r="N316" s="8"/>
      <c r="O316" s="8"/>
      <c r="P316" s="8"/>
      <c r="Q316" s="70"/>
      <c r="R316" s="8"/>
      <c r="AE316" s="86"/>
      <c r="AF316" s="82"/>
      <c r="AS316" s="88"/>
      <c r="BF316" s="88"/>
      <c r="BG316" s="88"/>
      <c r="BH316" s="285"/>
      <c r="BI316" s="285"/>
      <c r="BK316" s="256"/>
      <c r="BL316" s="36"/>
      <c r="BM316" s="36"/>
      <c r="BN316" s="36"/>
      <c r="BO316" s="36"/>
      <c r="BP316" s="36"/>
      <c r="BQ316" s="36"/>
      <c r="BR316" s="36"/>
      <c r="BS316" s="36"/>
      <c r="BT316" s="36"/>
      <c r="BU316" s="36"/>
      <c r="BV316" s="36"/>
      <c r="BW316" s="36"/>
      <c r="BX316" s="36"/>
      <c r="BY316" s="36"/>
      <c r="BZ316" s="36"/>
      <c r="CA316" s="36"/>
      <c r="CB316" s="36"/>
    </row>
    <row r="317" spans="1:80" s="6" customFormat="1" ht="15.75" x14ac:dyDescent="0.2">
      <c r="A317" s="78"/>
      <c r="C317" s="78"/>
      <c r="D317" s="415"/>
      <c r="E317" s="8"/>
      <c r="F317" s="8"/>
      <c r="G317" s="8"/>
      <c r="H317" s="8"/>
      <c r="I317" s="8"/>
      <c r="J317" s="8"/>
      <c r="K317" s="8"/>
      <c r="L317" s="8"/>
      <c r="M317" s="8"/>
      <c r="N317" s="8"/>
      <c r="O317" s="8"/>
      <c r="P317" s="8"/>
      <c r="Q317" s="70"/>
      <c r="R317" s="8"/>
      <c r="AE317" s="86"/>
      <c r="AF317" s="82"/>
      <c r="AS317" s="88"/>
      <c r="BF317" s="88"/>
      <c r="BG317" s="88"/>
      <c r="BH317" s="285"/>
      <c r="BI317" s="285"/>
      <c r="BK317" s="256"/>
      <c r="BL317" s="36"/>
      <c r="BM317" s="36"/>
      <c r="BN317" s="36"/>
      <c r="BO317" s="36"/>
      <c r="BP317" s="36"/>
      <c r="BQ317" s="36"/>
      <c r="BR317" s="36"/>
      <c r="BS317" s="36"/>
      <c r="BT317" s="36"/>
      <c r="BU317" s="36"/>
      <c r="BV317" s="36"/>
      <c r="BW317" s="36"/>
      <c r="BX317" s="36"/>
      <c r="BY317" s="36"/>
      <c r="BZ317" s="36"/>
      <c r="CA317" s="36"/>
      <c r="CB317" s="36"/>
    </row>
    <row r="318" spans="1:80" s="6" customFormat="1" ht="15.75" x14ac:dyDescent="0.2">
      <c r="A318" s="78"/>
      <c r="C318" s="78"/>
      <c r="D318" s="415"/>
      <c r="E318" s="8"/>
      <c r="F318" s="8"/>
      <c r="G318" s="8"/>
      <c r="H318" s="8"/>
      <c r="I318" s="8"/>
      <c r="J318" s="8"/>
      <c r="K318" s="8"/>
      <c r="L318" s="8"/>
      <c r="M318" s="8"/>
      <c r="N318" s="8"/>
      <c r="O318" s="8"/>
      <c r="P318" s="8"/>
      <c r="Q318" s="70"/>
      <c r="R318" s="8"/>
      <c r="AE318" s="86"/>
      <c r="AF318" s="82"/>
      <c r="AS318" s="88"/>
      <c r="BF318" s="88"/>
      <c r="BG318" s="88"/>
      <c r="BH318" s="285"/>
      <c r="BI318" s="285"/>
      <c r="BK318" s="256"/>
      <c r="BL318" s="36"/>
      <c r="BM318" s="36"/>
      <c r="BN318" s="36"/>
      <c r="BO318" s="36"/>
      <c r="BP318" s="36"/>
      <c r="BQ318" s="36"/>
      <c r="BR318" s="36"/>
      <c r="BS318" s="36"/>
      <c r="BT318" s="36"/>
      <c r="BU318" s="36"/>
      <c r="BV318" s="36"/>
      <c r="BW318" s="36"/>
      <c r="BX318" s="36"/>
      <c r="BY318" s="36"/>
      <c r="BZ318" s="36"/>
      <c r="CA318" s="36"/>
      <c r="CB318" s="36"/>
    </row>
    <row r="319" spans="1:80" s="6" customFormat="1" ht="15.75" x14ac:dyDescent="0.2">
      <c r="A319" s="78"/>
      <c r="C319" s="78"/>
      <c r="D319" s="415"/>
      <c r="E319" s="8"/>
      <c r="F319" s="8"/>
      <c r="G319" s="8"/>
      <c r="H319" s="8"/>
      <c r="I319" s="8"/>
      <c r="J319" s="8"/>
      <c r="K319" s="8"/>
      <c r="L319" s="8"/>
      <c r="M319" s="8"/>
      <c r="N319" s="8"/>
      <c r="O319" s="8"/>
      <c r="P319" s="8"/>
      <c r="Q319" s="70"/>
      <c r="R319" s="8"/>
      <c r="AE319" s="86"/>
      <c r="AF319" s="82"/>
      <c r="AS319" s="88"/>
      <c r="BF319" s="88"/>
      <c r="BG319" s="88"/>
      <c r="BH319" s="285"/>
      <c r="BI319" s="285"/>
      <c r="BK319" s="256"/>
      <c r="BL319" s="36"/>
      <c r="BM319" s="36"/>
      <c r="BN319" s="36"/>
      <c r="BO319" s="36"/>
      <c r="BP319" s="36"/>
      <c r="BQ319" s="36"/>
      <c r="BR319" s="36"/>
      <c r="BS319" s="36"/>
      <c r="BT319" s="36"/>
      <c r="BU319" s="36"/>
      <c r="BV319" s="36"/>
      <c r="BW319" s="36"/>
      <c r="BX319" s="36"/>
      <c r="BY319" s="36"/>
      <c r="BZ319" s="36"/>
      <c r="CA319" s="36"/>
      <c r="CB319" s="36"/>
    </row>
    <row r="320" spans="1:80" s="6" customFormat="1" ht="15.75" x14ac:dyDescent="0.2">
      <c r="A320" s="78"/>
      <c r="C320" s="78"/>
      <c r="D320" s="415"/>
      <c r="E320" s="8"/>
      <c r="F320" s="8"/>
      <c r="G320" s="8"/>
      <c r="H320" s="8"/>
      <c r="I320" s="8"/>
      <c r="J320" s="8"/>
      <c r="K320" s="8"/>
      <c r="L320" s="8"/>
      <c r="M320" s="8"/>
      <c r="N320" s="8"/>
      <c r="O320" s="8"/>
      <c r="P320" s="8"/>
      <c r="Q320" s="70"/>
      <c r="R320" s="8"/>
      <c r="AE320" s="86"/>
      <c r="AF320" s="82"/>
      <c r="AS320" s="88"/>
      <c r="BF320" s="88"/>
      <c r="BG320" s="88"/>
      <c r="BH320" s="285"/>
      <c r="BI320" s="285"/>
      <c r="BK320" s="256"/>
      <c r="BL320" s="36"/>
      <c r="BM320" s="36"/>
      <c r="BN320" s="36"/>
      <c r="BO320" s="36"/>
      <c r="BP320" s="36"/>
      <c r="BQ320" s="36"/>
      <c r="BR320" s="36"/>
      <c r="BS320" s="36"/>
      <c r="BT320" s="36"/>
      <c r="BU320" s="36"/>
      <c r="BV320" s="36"/>
      <c r="BW320" s="36"/>
      <c r="BX320" s="36"/>
      <c r="BY320" s="36"/>
      <c r="BZ320" s="36"/>
      <c r="CA320" s="36"/>
      <c r="CB320" s="36"/>
    </row>
    <row r="321" spans="1:80" s="6" customFormat="1" ht="15.75" x14ac:dyDescent="0.2">
      <c r="A321" s="78"/>
      <c r="C321" s="78"/>
      <c r="D321" s="415"/>
      <c r="E321" s="8"/>
      <c r="F321" s="8"/>
      <c r="G321" s="8"/>
      <c r="H321" s="8"/>
      <c r="I321" s="8"/>
      <c r="J321" s="8"/>
      <c r="K321" s="8"/>
      <c r="L321" s="8"/>
      <c r="M321" s="8"/>
      <c r="N321" s="8"/>
      <c r="O321" s="8"/>
      <c r="P321" s="8"/>
      <c r="Q321" s="70"/>
      <c r="R321" s="8"/>
      <c r="AE321" s="86"/>
      <c r="AF321" s="82"/>
      <c r="AS321" s="88"/>
      <c r="BF321" s="88"/>
      <c r="BG321" s="88"/>
      <c r="BH321" s="285"/>
      <c r="BI321" s="285"/>
      <c r="BK321" s="256"/>
      <c r="BL321" s="36"/>
      <c r="BM321" s="36"/>
      <c r="BN321" s="36"/>
      <c r="BO321" s="36"/>
      <c r="BP321" s="36"/>
      <c r="BQ321" s="36"/>
      <c r="BR321" s="36"/>
      <c r="BS321" s="36"/>
      <c r="BT321" s="36"/>
      <c r="BU321" s="36"/>
      <c r="BV321" s="36"/>
      <c r="BW321" s="36"/>
      <c r="BX321" s="36"/>
      <c r="BY321" s="36"/>
      <c r="BZ321" s="36"/>
      <c r="CA321" s="36"/>
      <c r="CB321" s="36"/>
    </row>
    <row r="322" spans="1:80" s="6" customFormat="1" ht="15.75" x14ac:dyDescent="0.2">
      <c r="A322" s="78"/>
      <c r="C322" s="78"/>
      <c r="D322" s="415"/>
      <c r="E322" s="8"/>
      <c r="F322" s="8"/>
      <c r="G322" s="8"/>
      <c r="H322" s="8"/>
      <c r="I322" s="8"/>
      <c r="J322" s="8"/>
      <c r="K322" s="8"/>
      <c r="L322" s="8"/>
      <c r="M322" s="8"/>
      <c r="N322" s="8"/>
      <c r="O322" s="8"/>
      <c r="P322" s="8"/>
      <c r="Q322" s="70"/>
      <c r="R322" s="8"/>
      <c r="AE322" s="86"/>
      <c r="AF322" s="82"/>
      <c r="AS322" s="88"/>
      <c r="BF322" s="88"/>
      <c r="BG322" s="88"/>
      <c r="BH322" s="285"/>
      <c r="BI322" s="285"/>
      <c r="BK322" s="256"/>
      <c r="BL322" s="36"/>
      <c r="BM322" s="36"/>
      <c r="BN322" s="36"/>
      <c r="BO322" s="36"/>
      <c r="BP322" s="36"/>
      <c r="BQ322" s="36"/>
      <c r="BR322" s="36"/>
      <c r="BS322" s="36"/>
      <c r="BT322" s="36"/>
      <c r="BU322" s="36"/>
      <c r="BV322" s="36"/>
      <c r="BW322" s="36"/>
      <c r="BX322" s="36"/>
      <c r="BY322" s="36"/>
      <c r="BZ322" s="36"/>
      <c r="CA322" s="36"/>
      <c r="CB322" s="36"/>
    </row>
    <row r="323" spans="1:80" s="6" customFormat="1" ht="15.75" x14ac:dyDescent="0.2">
      <c r="A323" s="78"/>
      <c r="C323" s="78"/>
      <c r="D323" s="415"/>
      <c r="E323" s="8"/>
      <c r="F323" s="8"/>
      <c r="G323" s="8"/>
      <c r="H323" s="8"/>
      <c r="I323" s="8"/>
      <c r="J323" s="8"/>
      <c r="K323" s="8"/>
      <c r="L323" s="8"/>
      <c r="M323" s="8"/>
      <c r="N323" s="8"/>
      <c r="O323" s="8"/>
      <c r="P323" s="8"/>
      <c r="Q323" s="70"/>
      <c r="R323" s="8"/>
      <c r="AE323" s="86"/>
      <c r="AF323" s="82"/>
      <c r="AS323" s="88"/>
      <c r="BF323" s="88"/>
      <c r="BG323" s="88"/>
      <c r="BH323" s="285"/>
      <c r="BI323" s="285"/>
      <c r="BK323" s="256"/>
      <c r="BL323" s="36"/>
      <c r="BM323" s="36"/>
      <c r="BN323" s="36"/>
      <c r="BO323" s="36"/>
      <c r="BP323" s="36"/>
      <c r="BQ323" s="36"/>
      <c r="BR323" s="36"/>
      <c r="BS323" s="36"/>
      <c r="BT323" s="36"/>
      <c r="BU323" s="36"/>
      <c r="BV323" s="36"/>
      <c r="BW323" s="36"/>
      <c r="BX323" s="36"/>
      <c r="BY323" s="36"/>
      <c r="BZ323" s="36"/>
      <c r="CA323" s="36"/>
      <c r="CB323" s="36"/>
    </row>
    <row r="324" spans="1:80" s="6" customFormat="1" ht="15.75" x14ac:dyDescent="0.2">
      <c r="A324" s="78"/>
      <c r="C324" s="78"/>
      <c r="D324" s="415"/>
      <c r="E324" s="8"/>
      <c r="F324" s="8"/>
      <c r="G324" s="8"/>
      <c r="H324" s="8"/>
      <c r="I324" s="8"/>
      <c r="J324" s="8"/>
      <c r="K324" s="8"/>
      <c r="L324" s="8"/>
      <c r="M324" s="8"/>
      <c r="N324" s="8"/>
      <c r="O324" s="8"/>
      <c r="P324" s="8"/>
      <c r="Q324" s="70"/>
      <c r="R324" s="8"/>
      <c r="AE324" s="86"/>
      <c r="AF324" s="82"/>
      <c r="AS324" s="88"/>
      <c r="BF324" s="88"/>
      <c r="BG324" s="88"/>
      <c r="BH324" s="285"/>
      <c r="BI324" s="285"/>
      <c r="BK324" s="256"/>
      <c r="BL324" s="36"/>
      <c r="BM324" s="36"/>
      <c r="BN324" s="36"/>
      <c r="BO324" s="36"/>
      <c r="BP324" s="36"/>
      <c r="BQ324" s="36"/>
      <c r="BR324" s="36"/>
      <c r="BS324" s="36"/>
      <c r="BT324" s="36"/>
      <c r="BU324" s="36"/>
      <c r="BV324" s="36"/>
      <c r="BW324" s="36"/>
      <c r="BX324" s="36"/>
      <c r="BY324" s="36"/>
      <c r="BZ324" s="36"/>
      <c r="CA324" s="36"/>
      <c r="CB324" s="36"/>
    </row>
    <row r="325" spans="1:80" s="6" customFormat="1" ht="15.75" x14ac:dyDescent="0.2">
      <c r="A325" s="78"/>
      <c r="C325" s="78"/>
      <c r="D325" s="415"/>
      <c r="E325" s="8"/>
      <c r="F325" s="8"/>
      <c r="G325" s="8"/>
      <c r="H325" s="8"/>
      <c r="I325" s="8"/>
      <c r="J325" s="8"/>
      <c r="K325" s="8"/>
      <c r="L325" s="8"/>
      <c r="M325" s="8"/>
      <c r="N325" s="8"/>
      <c r="O325" s="8"/>
      <c r="P325" s="8"/>
      <c r="Q325" s="70"/>
      <c r="R325" s="8"/>
      <c r="AE325" s="86"/>
      <c r="AF325" s="82"/>
      <c r="AS325" s="88"/>
      <c r="BF325" s="88"/>
      <c r="BG325" s="88"/>
      <c r="BH325" s="285"/>
      <c r="BI325" s="285"/>
      <c r="BK325" s="256"/>
      <c r="BL325" s="36"/>
      <c r="BM325" s="36"/>
      <c r="BN325" s="36"/>
      <c r="BO325" s="36"/>
      <c r="BP325" s="36"/>
      <c r="BQ325" s="36"/>
      <c r="BR325" s="36"/>
      <c r="BS325" s="36"/>
      <c r="BT325" s="36"/>
      <c r="BU325" s="36"/>
      <c r="BV325" s="36"/>
      <c r="BW325" s="36"/>
      <c r="BX325" s="36"/>
      <c r="BY325" s="36"/>
      <c r="BZ325" s="36"/>
      <c r="CA325" s="36"/>
      <c r="CB325" s="36"/>
    </row>
    <row r="326" spans="1:80" s="6" customFormat="1" ht="15.75" x14ac:dyDescent="0.2">
      <c r="A326" s="78"/>
      <c r="C326" s="78"/>
      <c r="D326" s="415"/>
      <c r="E326" s="8"/>
      <c r="F326" s="8"/>
      <c r="G326" s="8"/>
      <c r="H326" s="8"/>
      <c r="I326" s="8"/>
      <c r="J326" s="8"/>
      <c r="K326" s="8"/>
      <c r="L326" s="8"/>
      <c r="M326" s="8"/>
      <c r="N326" s="8"/>
      <c r="O326" s="8"/>
      <c r="P326" s="8"/>
      <c r="Q326" s="70"/>
      <c r="R326" s="8"/>
      <c r="AE326" s="86"/>
      <c r="AF326" s="82"/>
      <c r="AS326" s="88"/>
      <c r="BF326" s="88"/>
      <c r="BG326" s="88"/>
      <c r="BH326" s="285"/>
      <c r="BI326" s="285"/>
      <c r="BK326" s="256"/>
      <c r="BL326" s="36"/>
      <c r="BM326" s="36"/>
      <c r="BN326" s="36"/>
      <c r="BO326" s="36"/>
      <c r="BP326" s="36"/>
      <c r="BQ326" s="36"/>
      <c r="BR326" s="36"/>
      <c r="BS326" s="36"/>
      <c r="BT326" s="36"/>
      <c r="BU326" s="36"/>
      <c r="BV326" s="36"/>
      <c r="BW326" s="36"/>
      <c r="BX326" s="36"/>
      <c r="BY326" s="36"/>
      <c r="BZ326" s="36"/>
      <c r="CA326" s="36"/>
      <c r="CB326" s="36"/>
    </row>
    <row r="327" spans="1:80" s="6" customFormat="1" ht="15.75" x14ac:dyDescent="0.2">
      <c r="A327" s="78"/>
      <c r="C327" s="78"/>
      <c r="D327" s="415"/>
      <c r="E327" s="8"/>
      <c r="F327" s="8"/>
      <c r="G327" s="8"/>
      <c r="H327" s="8"/>
      <c r="I327" s="8"/>
      <c r="J327" s="8"/>
      <c r="K327" s="8"/>
      <c r="L327" s="8"/>
      <c r="M327" s="8"/>
      <c r="N327" s="8"/>
      <c r="O327" s="8"/>
      <c r="P327" s="8"/>
      <c r="Q327" s="70"/>
      <c r="R327" s="8"/>
      <c r="AE327" s="86"/>
      <c r="AF327" s="82"/>
      <c r="AS327" s="88"/>
      <c r="BF327" s="88"/>
      <c r="BG327" s="88"/>
      <c r="BH327" s="285"/>
      <c r="BI327" s="285"/>
      <c r="BK327" s="256"/>
      <c r="BL327" s="36"/>
      <c r="BM327" s="36"/>
      <c r="BN327" s="36"/>
      <c r="BO327" s="36"/>
      <c r="BP327" s="36"/>
      <c r="BQ327" s="36"/>
      <c r="BR327" s="36"/>
      <c r="BS327" s="36"/>
      <c r="BT327" s="36"/>
      <c r="BU327" s="36"/>
      <c r="BV327" s="36"/>
      <c r="BW327" s="36"/>
      <c r="BX327" s="36"/>
      <c r="BY327" s="36"/>
      <c r="BZ327" s="36"/>
      <c r="CA327" s="36"/>
      <c r="CB327" s="36"/>
    </row>
    <row r="328" spans="1:80" s="6" customFormat="1" ht="15.75" x14ac:dyDescent="0.2">
      <c r="A328" s="78"/>
      <c r="C328" s="78"/>
      <c r="D328" s="415"/>
      <c r="E328" s="8"/>
      <c r="F328" s="8"/>
      <c r="G328" s="8"/>
      <c r="H328" s="8"/>
      <c r="I328" s="8"/>
      <c r="J328" s="8"/>
      <c r="K328" s="8"/>
      <c r="L328" s="8"/>
      <c r="M328" s="8"/>
      <c r="N328" s="8"/>
      <c r="O328" s="8"/>
      <c r="P328" s="8"/>
      <c r="Q328" s="70"/>
      <c r="R328" s="8"/>
      <c r="AE328" s="86"/>
      <c r="AF328" s="82"/>
      <c r="AS328" s="88"/>
      <c r="BF328" s="88"/>
      <c r="BG328" s="88"/>
      <c r="BH328" s="285"/>
      <c r="BI328" s="285"/>
      <c r="BK328" s="256"/>
      <c r="BL328" s="36"/>
      <c r="BM328" s="36"/>
      <c r="BN328" s="36"/>
      <c r="BO328" s="36"/>
      <c r="BP328" s="36"/>
      <c r="BQ328" s="36"/>
      <c r="BR328" s="36"/>
      <c r="BS328" s="36"/>
      <c r="BT328" s="36"/>
      <c r="BU328" s="36"/>
      <c r="BV328" s="36"/>
      <c r="BW328" s="36"/>
      <c r="BX328" s="36"/>
      <c r="BY328" s="36"/>
      <c r="BZ328" s="36"/>
      <c r="CA328" s="36"/>
      <c r="CB328" s="36"/>
    </row>
    <row r="329" spans="1:80" s="6" customFormat="1" ht="15.75" x14ac:dyDescent="0.2">
      <c r="A329" s="78"/>
      <c r="C329" s="78"/>
      <c r="D329" s="415"/>
      <c r="E329" s="8"/>
      <c r="F329" s="8"/>
      <c r="G329" s="8"/>
      <c r="H329" s="8"/>
      <c r="I329" s="8"/>
      <c r="J329" s="8"/>
      <c r="K329" s="8"/>
      <c r="L329" s="8"/>
      <c r="M329" s="8"/>
      <c r="N329" s="8"/>
      <c r="O329" s="8"/>
      <c r="P329" s="8"/>
      <c r="Q329" s="70"/>
      <c r="R329" s="8"/>
      <c r="AE329" s="86"/>
      <c r="AF329" s="82"/>
      <c r="AS329" s="88"/>
      <c r="BF329" s="88"/>
      <c r="BG329" s="88"/>
      <c r="BH329" s="285"/>
      <c r="BI329" s="285"/>
      <c r="BK329" s="256"/>
      <c r="BL329" s="36"/>
      <c r="BM329" s="36"/>
      <c r="BN329" s="36"/>
      <c r="BO329" s="36"/>
      <c r="BP329" s="36"/>
      <c r="BQ329" s="36"/>
      <c r="BR329" s="36"/>
      <c r="BS329" s="36"/>
      <c r="BT329" s="36"/>
      <c r="BU329" s="36"/>
      <c r="BV329" s="36"/>
      <c r="BW329" s="36"/>
      <c r="BX329" s="36"/>
      <c r="BY329" s="36"/>
      <c r="BZ329" s="36"/>
      <c r="CA329" s="36"/>
      <c r="CB329" s="36"/>
    </row>
    <row r="330" spans="1:80" s="6" customFormat="1" ht="15.75" x14ac:dyDescent="0.2">
      <c r="A330" s="78"/>
      <c r="C330" s="78"/>
      <c r="D330" s="415"/>
      <c r="E330" s="8"/>
      <c r="F330" s="8"/>
      <c r="G330" s="8"/>
      <c r="H330" s="8"/>
      <c r="I330" s="8"/>
      <c r="J330" s="8"/>
      <c r="K330" s="8"/>
      <c r="L330" s="8"/>
      <c r="M330" s="8"/>
      <c r="N330" s="8"/>
      <c r="O330" s="8"/>
      <c r="P330" s="8"/>
      <c r="Q330" s="70"/>
      <c r="R330" s="8"/>
      <c r="AE330" s="86"/>
      <c r="AF330" s="82"/>
      <c r="AS330" s="88"/>
      <c r="BF330" s="88"/>
      <c r="BG330" s="88"/>
      <c r="BH330" s="285"/>
      <c r="BI330" s="285"/>
      <c r="BK330" s="256"/>
      <c r="BL330" s="36"/>
      <c r="BM330" s="36"/>
      <c r="BN330" s="36"/>
      <c r="BO330" s="36"/>
      <c r="BP330" s="36"/>
      <c r="BQ330" s="36"/>
      <c r="BR330" s="36"/>
      <c r="BS330" s="36"/>
      <c r="BT330" s="36"/>
      <c r="BU330" s="36"/>
      <c r="BV330" s="36"/>
      <c r="BW330" s="36"/>
      <c r="BX330" s="36"/>
      <c r="BY330" s="36"/>
      <c r="BZ330" s="36"/>
      <c r="CA330" s="36"/>
      <c r="CB330" s="36"/>
    </row>
    <row r="331" spans="1:80" s="6" customFormat="1" ht="15.75" x14ac:dyDescent="0.2">
      <c r="A331" s="78"/>
      <c r="C331" s="78"/>
      <c r="D331" s="415"/>
      <c r="E331" s="8"/>
      <c r="F331" s="8"/>
      <c r="G331" s="8"/>
      <c r="H331" s="8"/>
      <c r="I331" s="8"/>
      <c r="J331" s="8"/>
      <c r="K331" s="8"/>
      <c r="L331" s="8"/>
      <c r="M331" s="8"/>
      <c r="N331" s="8"/>
      <c r="O331" s="8"/>
      <c r="P331" s="8"/>
      <c r="Q331" s="70"/>
      <c r="R331" s="8"/>
      <c r="AE331" s="86"/>
      <c r="AF331" s="82"/>
      <c r="AS331" s="88"/>
      <c r="BF331" s="88"/>
      <c r="BG331" s="88"/>
      <c r="BH331" s="285"/>
      <c r="BI331" s="285"/>
      <c r="BK331" s="256"/>
      <c r="BL331" s="36"/>
      <c r="BM331" s="36"/>
      <c r="BN331" s="36"/>
      <c r="BO331" s="36"/>
      <c r="BP331" s="36"/>
      <c r="BQ331" s="36"/>
      <c r="BR331" s="36"/>
      <c r="BS331" s="36"/>
      <c r="BT331" s="36"/>
      <c r="BU331" s="36"/>
      <c r="BV331" s="36"/>
      <c r="BW331" s="36"/>
      <c r="BX331" s="36"/>
      <c r="BY331" s="36"/>
      <c r="BZ331" s="36"/>
      <c r="CA331" s="36"/>
      <c r="CB331" s="36"/>
    </row>
    <row r="332" spans="1:80" s="6" customFormat="1" ht="15.75" x14ac:dyDescent="0.2">
      <c r="A332" s="78"/>
      <c r="C332" s="78"/>
      <c r="D332" s="415"/>
      <c r="E332" s="8"/>
      <c r="F332" s="8"/>
      <c r="G332" s="8"/>
      <c r="H332" s="8"/>
      <c r="I332" s="8"/>
      <c r="J332" s="8"/>
      <c r="K332" s="8"/>
      <c r="L332" s="8"/>
      <c r="M332" s="8"/>
      <c r="N332" s="8"/>
      <c r="O332" s="8"/>
      <c r="P332" s="8"/>
      <c r="Q332" s="70"/>
      <c r="R332" s="8"/>
      <c r="AE332" s="86"/>
      <c r="AF332" s="82"/>
      <c r="AS332" s="88"/>
      <c r="BF332" s="88"/>
      <c r="BG332" s="88"/>
      <c r="BH332" s="285"/>
      <c r="BI332" s="285"/>
      <c r="BK332" s="256"/>
      <c r="BL332" s="36"/>
      <c r="BM332" s="36"/>
      <c r="BN332" s="36"/>
      <c r="BO332" s="36"/>
      <c r="BP332" s="36"/>
      <c r="BQ332" s="36"/>
      <c r="BR332" s="36"/>
      <c r="BS332" s="36"/>
      <c r="BT332" s="36"/>
      <c r="BU332" s="36"/>
      <c r="BV332" s="36"/>
      <c r="BW332" s="36"/>
      <c r="BX332" s="36"/>
      <c r="BY332" s="36"/>
      <c r="BZ332" s="36"/>
      <c r="CA332" s="36"/>
      <c r="CB332" s="36"/>
    </row>
    <row r="333" spans="1:80" s="6" customFormat="1" ht="15.75" x14ac:dyDescent="0.2">
      <c r="A333" s="78"/>
      <c r="C333" s="78"/>
      <c r="D333" s="415"/>
      <c r="E333" s="8"/>
      <c r="F333" s="8"/>
      <c r="G333" s="8"/>
      <c r="H333" s="8"/>
      <c r="I333" s="8"/>
      <c r="J333" s="8"/>
      <c r="K333" s="8"/>
      <c r="L333" s="8"/>
      <c r="M333" s="8"/>
      <c r="N333" s="8"/>
      <c r="O333" s="8"/>
      <c r="P333" s="8"/>
      <c r="Q333" s="70"/>
      <c r="R333" s="8"/>
      <c r="AE333" s="86"/>
      <c r="AF333" s="82"/>
      <c r="AS333" s="88"/>
      <c r="BF333" s="88"/>
      <c r="BG333" s="88"/>
      <c r="BH333" s="285"/>
      <c r="BI333" s="285"/>
      <c r="BK333" s="256"/>
      <c r="BL333" s="36"/>
      <c r="BM333" s="36"/>
      <c r="BN333" s="36"/>
      <c r="BO333" s="36"/>
      <c r="BP333" s="36"/>
      <c r="BQ333" s="36"/>
      <c r="BR333" s="36"/>
      <c r="BS333" s="36"/>
      <c r="BT333" s="36"/>
      <c r="BU333" s="36"/>
      <c r="BV333" s="36"/>
      <c r="BW333" s="36"/>
      <c r="BX333" s="36"/>
      <c r="BY333" s="36"/>
      <c r="BZ333" s="36"/>
      <c r="CA333" s="36"/>
      <c r="CB333" s="36"/>
    </row>
    <row r="334" spans="1:80" s="6" customFormat="1" ht="15.75" x14ac:dyDescent="0.2">
      <c r="A334" s="78"/>
      <c r="C334" s="78"/>
      <c r="D334" s="415"/>
      <c r="E334" s="8"/>
      <c r="F334" s="8"/>
      <c r="G334" s="8"/>
      <c r="H334" s="8"/>
      <c r="I334" s="8"/>
      <c r="J334" s="8"/>
      <c r="K334" s="8"/>
      <c r="L334" s="8"/>
      <c r="M334" s="8"/>
      <c r="N334" s="8"/>
      <c r="O334" s="8"/>
      <c r="P334" s="8"/>
      <c r="Q334" s="70"/>
      <c r="R334" s="8"/>
      <c r="AE334" s="86"/>
      <c r="AF334" s="82"/>
      <c r="AS334" s="88"/>
      <c r="BF334" s="88"/>
      <c r="BG334" s="88"/>
      <c r="BH334" s="285"/>
      <c r="BI334" s="285"/>
      <c r="BK334" s="256"/>
      <c r="BL334" s="36"/>
      <c r="BM334" s="36"/>
      <c r="BN334" s="36"/>
      <c r="BO334" s="36"/>
      <c r="BP334" s="36"/>
      <c r="BQ334" s="36"/>
      <c r="BR334" s="36"/>
      <c r="BS334" s="36"/>
      <c r="BT334" s="36"/>
      <c r="BU334" s="36"/>
      <c r="BV334" s="36"/>
      <c r="BW334" s="36"/>
      <c r="BX334" s="36"/>
      <c r="BY334" s="36"/>
      <c r="BZ334" s="36"/>
      <c r="CA334" s="36"/>
      <c r="CB334" s="36"/>
    </row>
    <row r="335" spans="1:80" s="6" customFormat="1" ht="15.75" x14ac:dyDescent="0.2">
      <c r="A335" s="78"/>
      <c r="C335" s="78"/>
      <c r="D335" s="415"/>
      <c r="E335" s="8"/>
      <c r="F335" s="8"/>
      <c r="G335" s="8"/>
      <c r="H335" s="8"/>
      <c r="I335" s="8"/>
      <c r="J335" s="8"/>
      <c r="K335" s="8"/>
      <c r="L335" s="8"/>
      <c r="M335" s="8"/>
      <c r="N335" s="8"/>
      <c r="O335" s="8"/>
      <c r="P335" s="8"/>
      <c r="Q335" s="70"/>
      <c r="R335" s="8"/>
      <c r="AE335" s="86"/>
      <c r="AF335" s="82"/>
      <c r="AS335" s="88"/>
      <c r="BF335" s="88"/>
      <c r="BG335" s="88"/>
      <c r="BH335" s="285"/>
      <c r="BI335" s="285"/>
      <c r="BK335" s="256"/>
      <c r="BL335" s="36"/>
      <c r="BM335" s="36"/>
      <c r="BN335" s="36"/>
      <c r="BO335" s="36"/>
      <c r="BP335" s="36"/>
      <c r="BQ335" s="36"/>
      <c r="BR335" s="36"/>
      <c r="BS335" s="36"/>
      <c r="BT335" s="36"/>
      <c r="BU335" s="36"/>
      <c r="BV335" s="36"/>
      <c r="BW335" s="36"/>
      <c r="BX335" s="36"/>
      <c r="BY335" s="36"/>
      <c r="BZ335" s="36"/>
      <c r="CA335" s="36"/>
      <c r="CB335" s="36"/>
    </row>
    <row r="336" spans="1:80" s="6" customFormat="1" ht="15.75" x14ac:dyDescent="0.2">
      <c r="A336" s="78"/>
      <c r="C336" s="78"/>
      <c r="D336" s="415"/>
      <c r="E336" s="8"/>
      <c r="F336" s="8"/>
      <c r="G336" s="8"/>
      <c r="H336" s="8"/>
      <c r="I336" s="8"/>
      <c r="J336" s="8"/>
      <c r="K336" s="8"/>
      <c r="L336" s="8"/>
      <c r="M336" s="8"/>
      <c r="N336" s="8"/>
      <c r="O336" s="8"/>
      <c r="P336" s="8"/>
      <c r="Q336" s="70"/>
      <c r="R336" s="8"/>
      <c r="AE336" s="86"/>
      <c r="AF336" s="82"/>
      <c r="AS336" s="88"/>
      <c r="BF336" s="88"/>
      <c r="BG336" s="88"/>
      <c r="BH336" s="285"/>
      <c r="BI336" s="285"/>
      <c r="BK336" s="256"/>
      <c r="BL336" s="36"/>
      <c r="BM336" s="36"/>
      <c r="BN336" s="36"/>
      <c r="BO336" s="36"/>
      <c r="BP336" s="36"/>
      <c r="BQ336" s="36"/>
      <c r="BR336" s="36"/>
      <c r="BS336" s="36"/>
      <c r="BT336" s="36"/>
      <c r="BU336" s="36"/>
      <c r="BV336" s="36"/>
      <c r="BW336" s="36"/>
      <c r="BX336" s="36"/>
      <c r="BY336" s="36"/>
      <c r="BZ336" s="36"/>
      <c r="CA336" s="36"/>
      <c r="CB336" s="36"/>
    </row>
    <row r="337" spans="1:80" s="6" customFormat="1" ht="15.75" x14ac:dyDescent="0.2">
      <c r="A337" s="78"/>
      <c r="C337" s="78"/>
      <c r="D337" s="415"/>
      <c r="E337" s="8"/>
      <c r="F337" s="8"/>
      <c r="G337" s="8"/>
      <c r="H337" s="8"/>
      <c r="I337" s="8"/>
      <c r="J337" s="8"/>
      <c r="K337" s="8"/>
      <c r="L337" s="8"/>
      <c r="M337" s="8"/>
      <c r="N337" s="8"/>
      <c r="O337" s="8"/>
      <c r="P337" s="8"/>
      <c r="Q337" s="70"/>
      <c r="R337" s="8"/>
      <c r="AE337" s="86"/>
      <c r="AF337" s="82"/>
      <c r="AS337" s="88"/>
      <c r="BF337" s="88"/>
      <c r="BG337" s="88"/>
      <c r="BH337" s="285"/>
      <c r="BI337" s="285"/>
      <c r="BK337" s="256"/>
      <c r="BL337" s="36"/>
      <c r="BM337" s="36"/>
      <c r="BN337" s="36"/>
      <c r="BO337" s="36"/>
      <c r="BP337" s="36"/>
      <c r="BQ337" s="36"/>
      <c r="BR337" s="36"/>
      <c r="BS337" s="36"/>
      <c r="BT337" s="36"/>
      <c r="BU337" s="36"/>
      <c r="BV337" s="36"/>
      <c r="BW337" s="36"/>
      <c r="BX337" s="36"/>
      <c r="BY337" s="36"/>
      <c r="BZ337" s="36"/>
      <c r="CA337" s="36"/>
      <c r="CB337" s="36"/>
    </row>
    <row r="338" spans="1:80" s="6" customFormat="1" ht="15.75" x14ac:dyDescent="0.2">
      <c r="A338" s="78"/>
      <c r="C338" s="78"/>
      <c r="D338" s="415"/>
      <c r="E338" s="8"/>
      <c r="F338" s="8"/>
      <c r="G338" s="8"/>
      <c r="H338" s="8"/>
      <c r="I338" s="8"/>
      <c r="J338" s="8"/>
      <c r="K338" s="8"/>
      <c r="L338" s="8"/>
      <c r="M338" s="8"/>
      <c r="N338" s="8"/>
      <c r="O338" s="8"/>
      <c r="P338" s="8"/>
      <c r="Q338" s="70"/>
      <c r="R338" s="8"/>
      <c r="AE338" s="86"/>
      <c r="AF338" s="82"/>
      <c r="AS338" s="88"/>
      <c r="BF338" s="88"/>
      <c r="BG338" s="88"/>
      <c r="BH338" s="285"/>
      <c r="BI338" s="285"/>
      <c r="BK338" s="256"/>
      <c r="BL338" s="36"/>
      <c r="BM338" s="36"/>
      <c r="BN338" s="36"/>
      <c r="BO338" s="36"/>
      <c r="BP338" s="36"/>
      <c r="BQ338" s="36"/>
      <c r="BR338" s="36"/>
      <c r="BS338" s="36"/>
      <c r="BT338" s="36"/>
      <c r="BU338" s="36"/>
      <c r="BV338" s="36"/>
      <c r="BW338" s="36"/>
      <c r="BX338" s="36"/>
      <c r="BY338" s="36"/>
      <c r="BZ338" s="36"/>
      <c r="CA338" s="36"/>
      <c r="CB338" s="36"/>
    </row>
    <row r="339" spans="1:80" s="6" customFormat="1" ht="15.75" x14ac:dyDescent="0.2">
      <c r="A339" s="78"/>
      <c r="C339" s="78"/>
      <c r="D339" s="415"/>
      <c r="E339" s="8"/>
      <c r="F339" s="8"/>
      <c r="G339" s="8"/>
      <c r="H339" s="8"/>
      <c r="I339" s="8"/>
      <c r="J339" s="8"/>
      <c r="K339" s="8"/>
      <c r="L339" s="8"/>
      <c r="M339" s="8"/>
      <c r="N339" s="8"/>
      <c r="O339" s="8"/>
      <c r="P339" s="8"/>
      <c r="Q339" s="70"/>
      <c r="R339" s="8"/>
      <c r="AE339" s="86"/>
      <c r="AF339" s="82"/>
      <c r="AS339" s="88"/>
      <c r="BF339" s="88"/>
      <c r="BG339" s="88"/>
      <c r="BH339" s="285"/>
      <c r="BI339" s="285"/>
      <c r="BK339" s="256"/>
      <c r="BL339" s="36"/>
      <c r="BM339" s="36"/>
      <c r="BN339" s="36"/>
      <c r="BO339" s="36"/>
      <c r="BP339" s="36"/>
      <c r="BQ339" s="36"/>
      <c r="BR339" s="36"/>
      <c r="BS339" s="36"/>
      <c r="BT339" s="36"/>
      <c r="BU339" s="36"/>
      <c r="BV339" s="36"/>
      <c r="BW339" s="36"/>
      <c r="BX339" s="36"/>
      <c r="BY339" s="36"/>
      <c r="BZ339" s="36"/>
      <c r="CA339" s="36"/>
      <c r="CB339" s="36"/>
    </row>
    <row r="340" spans="1:80" s="6" customFormat="1" ht="15.75" x14ac:dyDescent="0.2">
      <c r="A340" s="78"/>
      <c r="C340" s="78"/>
      <c r="D340" s="415"/>
      <c r="E340" s="8"/>
      <c r="F340" s="8"/>
      <c r="G340" s="8"/>
      <c r="H340" s="8"/>
      <c r="I340" s="8"/>
      <c r="J340" s="8"/>
      <c r="K340" s="8"/>
      <c r="L340" s="8"/>
      <c r="M340" s="8"/>
      <c r="N340" s="8"/>
      <c r="O340" s="8"/>
      <c r="P340" s="8"/>
      <c r="Q340" s="70"/>
      <c r="R340" s="8"/>
      <c r="AE340" s="86"/>
      <c r="AF340" s="82"/>
      <c r="AS340" s="88"/>
      <c r="BF340" s="88"/>
      <c r="BG340" s="88"/>
      <c r="BH340" s="285"/>
      <c r="BI340" s="285"/>
      <c r="BK340" s="256"/>
      <c r="BL340" s="36"/>
      <c r="BM340" s="36"/>
      <c r="BN340" s="36"/>
      <c r="BO340" s="36"/>
      <c r="BP340" s="36"/>
      <c r="BQ340" s="36"/>
      <c r="BR340" s="36"/>
      <c r="BS340" s="36"/>
      <c r="BT340" s="36"/>
      <c r="BU340" s="36"/>
      <c r="BV340" s="36"/>
      <c r="BW340" s="36"/>
      <c r="BX340" s="36"/>
      <c r="BY340" s="36"/>
      <c r="BZ340" s="36"/>
      <c r="CA340" s="36"/>
      <c r="CB340" s="36"/>
    </row>
    <row r="341" spans="1:80" s="6" customFormat="1" ht="15.75" x14ac:dyDescent="0.2">
      <c r="A341" s="78"/>
      <c r="C341" s="78"/>
      <c r="D341" s="415"/>
      <c r="E341" s="8"/>
      <c r="F341" s="8"/>
      <c r="G341" s="8"/>
      <c r="H341" s="8"/>
      <c r="I341" s="8"/>
      <c r="J341" s="8"/>
      <c r="K341" s="8"/>
      <c r="L341" s="8"/>
      <c r="M341" s="8"/>
      <c r="N341" s="8"/>
      <c r="O341" s="8"/>
      <c r="P341" s="8"/>
      <c r="Q341" s="70"/>
      <c r="R341" s="8"/>
      <c r="AE341" s="86"/>
      <c r="AF341" s="82"/>
      <c r="AS341" s="88"/>
      <c r="BF341" s="88"/>
      <c r="BG341" s="88"/>
      <c r="BH341" s="285"/>
      <c r="BI341" s="285"/>
      <c r="BK341" s="256"/>
      <c r="BL341" s="36"/>
      <c r="BM341" s="36"/>
      <c r="BN341" s="36"/>
      <c r="BO341" s="36"/>
      <c r="BP341" s="36"/>
      <c r="BQ341" s="36"/>
      <c r="BR341" s="36"/>
      <c r="BS341" s="36"/>
      <c r="BT341" s="36"/>
      <c r="BU341" s="36"/>
      <c r="BV341" s="36"/>
      <c r="BW341" s="36"/>
      <c r="BX341" s="36"/>
      <c r="BY341" s="36"/>
      <c r="BZ341" s="36"/>
      <c r="CA341" s="36"/>
      <c r="CB341" s="36"/>
    </row>
    <row r="342" spans="1:80" s="6" customFormat="1" ht="15.75" x14ac:dyDescent="0.2">
      <c r="A342" s="78"/>
      <c r="C342" s="78"/>
      <c r="D342" s="415"/>
      <c r="E342" s="8"/>
      <c r="F342" s="8"/>
      <c r="G342" s="8"/>
      <c r="H342" s="8"/>
      <c r="I342" s="8"/>
      <c r="J342" s="8"/>
      <c r="K342" s="8"/>
      <c r="L342" s="8"/>
      <c r="M342" s="8"/>
      <c r="N342" s="8"/>
      <c r="O342" s="8"/>
      <c r="P342" s="8"/>
      <c r="Q342" s="70"/>
      <c r="R342" s="8"/>
      <c r="AE342" s="86"/>
      <c r="AF342" s="82"/>
      <c r="AS342" s="88"/>
      <c r="BF342" s="88"/>
      <c r="BG342" s="88"/>
      <c r="BH342" s="285"/>
      <c r="BI342" s="285"/>
      <c r="BK342" s="256"/>
      <c r="BL342" s="36"/>
      <c r="BM342" s="36"/>
      <c r="BN342" s="36"/>
      <c r="BO342" s="36"/>
      <c r="BP342" s="36"/>
      <c r="BQ342" s="36"/>
      <c r="BR342" s="36"/>
      <c r="BS342" s="36"/>
      <c r="BT342" s="36"/>
      <c r="BU342" s="36"/>
      <c r="BV342" s="36"/>
      <c r="BW342" s="36"/>
      <c r="BX342" s="36"/>
      <c r="BY342" s="36"/>
      <c r="BZ342" s="36"/>
      <c r="CA342" s="36"/>
      <c r="CB342" s="36"/>
    </row>
    <row r="343" spans="1:80" s="6" customFormat="1" ht="15.75" x14ac:dyDescent="0.2">
      <c r="A343" s="78"/>
      <c r="C343" s="78"/>
      <c r="D343" s="415"/>
      <c r="E343" s="8"/>
      <c r="F343" s="8"/>
      <c r="G343" s="8"/>
      <c r="H343" s="8"/>
      <c r="I343" s="8"/>
      <c r="J343" s="8"/>
      <c r="K343" s="8"/>
      <c r="L343" s="8"/>
      <c r="M343" s="8"/>
      <c r="N343" s="8"/>
      <c r="O343" s="8"/>
      <c r="P343" s="8"/>
      <c r="Q343" s="70"/>
      <c r="R343" s="8"/>
      <c r="AE343" s="86"/>
      <c r="AF343" s="82"/>
      <c r="AS343" s="88"/>
      <c r="BF343" s="88"/>
      <c r="BG343" s="88"/>
      <c r="BH343" s="285"/>
      <c r="BI343" s="285"/>
      <c r="BK343" s="256"/>
      <c r="BL343" s="36"/>
      <c r="BM343" s="36"/>
      <c r="BN343" s="36"/>
      <c r="BO343" s="36"/>
      <c r="BP343" s="36"/>
      <c r="BQ343" s="36"/>
      <c r="BR343" s="36"/>
      <c r="BS343" s="36"/>
      <c r="BT343" s="36"/>
      <c r="BU343" s="36"/>
      <c r="BV343" s="36"/>
      <c r="BW343" s="36"/>
      <c r="BX343" s="36"/>
      <c r="BY343" s="36"/>
      <c r="BZ343" s="36"/>
      <c r="CA343" s="36"/>
      <c r="CB343" s="36"/>
    </row>
    <row r="344" spans="1:80" s="6" customFormat="1" ht="15.75" x14ac:dyDescent="0.2">
      <c r="A344" s="78"/>
      <c r="C344" s="78"/>
      <c r="D344" s="415"/>
      <c r="E344" s="8"/>
      <c r="F344" s="8"/>
      <c r="G344" s="8"/>
      <c r="H344" s="8"/>
      <c r="I344" s="8"/>
      <c r="J344" s="8"/>
      <c r="K344" s="8"/>
      <c r="L344" s="8"/>
      <c r="M344" s="8"/>
      <c r="N344" s="8"/>
      <c r="O344" s="8"/>
      <c r="P344" s="8"/>
      <c r="Q344" s="70"/>
      <c r="R344" s="8"/>
      <c r="AE344" s="86"/>
      <c r="AF344" s="82"/>
      <c r="AS344" s="88"/>
      <c r="BF344" s="88"/>
      <c r="BG344" s="88"/>
      <c r="BH344" s="285"/>
      <c r="BI344" s="285"/>
      <c r="BK344" s="256"/>
      <c r="BL344" s="36"/>
      <c r="BM344" s="36"/>
      <c r="BN344" s="36"/>
      <c r="BO344" s="36"/>
      <c r="BP344" s="36"/>
      <c r="BQ344" s="36"/>
      <c r="BR344" s="36"/>
      <c r="BS344" s="36"/>
      <c r="BT344" s="36"/>
      <c r="BU344" s="36"/>
      <c r="BV344" s="36"/>
      <c r="BW344" s="36"/>
      <c r="BX344" s="36"/>
      <c r="BY344" s="36"/>
      <c r="BZ344" s="36"/>
      <c r="CA344" s="36"/>
      <c r="CB344" s="36"/>
    </row>
    <row r="345" spans="1:80" s="6" customFormat="1" ht="15.75" x14ac:dyDescent="0.2">
      <c r="A345" s="78"/>
      <c r="C345" s="78"/>
      <c r="D345" s="415"/>
      <c r="E345" s="8"/>
      <c r="F345" s="8"/>
      <c r="G345" s="8"/>
      <c r="H345" s="8"/>
      <c r="I345" s="8"/>
      <c r="J345" s="8"/>
      <c r="K345" s="8"/>
      <c r="L345" s="8"/>
      <c r="M345" s="8"/>
      <c r="N345" s="8"/>
      <c r="O345" s="8"/>
      <c r="P345" s="8"/>
      <c r="Q345" s="70"/>
      <c r="R345" s="8"/>
      <c r="AE345" s="86"/>
      <c r="AF345" s="82"/>
      <c r="AS345" s="88"/>
      <c r="BF345" s="88"/>
      <c r="BG345" s="88"/>
      <c r="BH345" s="285"/>
      <c r="BI345" s="285"/>
      <c r="BK345" s="256"/>
      <c r="BL345" s="36"/>
      <c r="BM345" s="36"/>
      <c r="BN345" s="36"/>
      <c r="BO345" s="36"/>
      <c r="BP345" s="36"/>
      <c r="BQ345" s="36"/>
      <c r="BR345" s="36"/>
      <c r="BS345" s="36"/>
      <c r="BT345" s="36"/>
      <c r="BU345" s="36"/>
      <c r="BV345" s="36"/>
      <c r="BW345" s="36"/>
      <c r="BX345" s="36"/>
      <c r="BY345" s="36"/>
      <c r="BZ345" s="36"/>
      <c r="CA345" s="36"/>
      <c r="CB345" s="36"/>
    </row>
    <row r="346" spans="1:80" s="6" customFormat="1" ht="15.75" x14ac:dyDescent="0.2">
      <c r="A346" s="78"/>
      <c r="C346" s="78"/>
      <c r="D346" s="415"/>
      <c r="E346" s="8"/>
      <c r="F346" s="8"/>
      <c r="G346" s="8"/>
      <c r="H346" s="8"/>
      <c r="I346" s="8"/>
      <c r="J346" s="8"/>
      <c r="K346" s="8"/>
      <c r="L346" s="8"/>
      <c r="M346" s="8"/>
      <c r="N346" s="8"/>
      <c r="O346" s="8"/>
      <c r="P346" s="8"/>
      <c r="Q346" s="70"/>
      <c r="R346" s="8"/>
      <c r="AE346" s="86"/>
      <c r="AF346" s="82"/>
      <c r="AS346" s="88"/>
      <c r="BF346" s="88"/>
      <c r="BG346" s="88"/>
      <c r="BH346" s="285"/>
      <c r="BI346" s="285"/>
      <c r="BK346" s="256"/>
      <c r="BL346" s="36"/>
      <c r="BM346" s="36"/>
      <c r="BN346" s="36"/>
      <c r="BO346" s="36"/>
      <c r="BP346" s="36"/>
      <c r="BQ346" s="36"/>
      <c r="BR346" s="36"/>
      <c r="BS346" s="36"/>
      <c r="BT346" s="36"/>
      <c r="BU346" s="36"/>
      <c r="BV346" s="36"/>
      <c r="BW346" s="36"/>
      <c r="BX346" s="36"/>
      <c r="BY346" s="36"/>
      <c r="BZ346" s="36"/>
      <c r="CA346" s="36"/>
      <c r="CB346" s="36"/>
    </row>
    <row r="347" spans="1:80" s="6" customFormat="1" ht="15.75" x14ac:dyDescent="0.2">
      <c r="A347" s="78"/>
      <c r="C347" s="78"/>
      <c r="D347" s="415"/>
      <c r="E347" s="8"/>
      <c r="F347" s="8"/>
      <c r="G347" s="8"/>
      <c r="H347" s="8"/>
      <c r="I347" s="8"/>
      <c r="J347" s="8"/>
      <c r="K347" s="8"/>
      <c r="L347" s="8"/>
      <c r="M347" s="8"/>
      <c r="N347" s="8"/>
      <c r="O347" s="8"/>
      <c r="P347" s="8"/>
      <c r="Q347" s="70"/>
      <c r="R347" s="8"/>
      <c r="AE347" s="86"/>
      <c r="AF347" s="82"/>
      <c r="AS347" s="88"/>
      <c r="BF347" s="88"/>
      <c r="BG347" s="88"/>
      <c r="BH347" s="285"/>
      <c r="BI347" s="285"/>
      <c r="BK347" s="256"/>
      <c r="BL347" s="36"/>
      <c r="BM347" s="36"/>
      <c r="BN347" s="36"/>
      <c r="BO347" s="36"/>
      <c r="BP347" s="36"/>
      <c r="BQ347" s="36"/>
      <c r="BR347" s="36"/>
      <c r="BS347" s="36"/>
      <c r="BT347" s="36"/>
      <c r="BU347" s="36"/>
      <c r="BV347" s="36"/>
      <c r="BW347" s="36"/>
      <c r="BX347" s="36"/>
      <c r="BY347" s="36"/>
      <c r="BZ347" s="36"/>
      <c r="CA347" s="36"/>
      <c r="CB347" s="36"/>
    </row>
    <row r="348" spans="1:80" s="6" customFormat="1" ht="15.75" x14ac:dyDescent="0.2">
      <c r="A348" s="78"/>
      <c r="C348" s="78"/>
      <c r="D348" s="415"/>
      <c r="E348" s="8"/>
      <c r="F348" s="8"/>
      <c r="G348" s="8"/>
      <c r="H348" s="8"/>
      <c r="I348" s="8"/>
      <c r="J348" s="8"/>
      <c r="K348" s="8"/>
      <c r="L348" s="8"/>
      <c r="M348" s="8"/>
      <c r="N348" s="8"/>
      <c r="O348" s="8"/>
      <c r="P348" s="8"/>
      <c r="Q348" s="70"/>
      <c r="R348" s="8"/>
      <c r="AE348" s="86"/>
      <c r="AF348" s="82"/>
      <c r="AS348" s="88"/>
      <c r="BF348" s="88"/>
      <c r="BG348" s="88"/>
      <c r="BH348" s="285"/>
      <c r="BI348" s="285"/>
      <c r="BK348" s="256"/>
      <c r="BL348" s="36"/>
      <c r="BM348" s="36"/>
      <c r="BN348" s="36"/>
      <c r="BO348" s="36"/>
      <c r="BP348" s="36"/>
      <c r="BQ348" s="36"/>
      <c r="BR348" s="36"/>
      <c r="BS348" s="36"/>
      <c r="BT348" s="36"/>
      <c r="BU348" s="36"/>
      <c r="BV348" s="36"/>
      <c r="BW348" s="36"/>
      <c r="BX348" s="36"/>
      <c r="BY348" s="36"/>
      <c r="BZ348" s="36"/>
      <c r="CA348" s="36"/>
      <c r="CB348" s="36"/>
    </row>
    <row r="349" spans="1:80" s="6" customFormat="1" ht="15.75" x14ac:dyDescent="0.2">
      <c r="A349" s="78"/>
      <c r="C349" s="78"/>
      <c r="D349" s="415"/>
      <c r="E349" s="8"/>
      <c r="F349" s="8"/>
      <c r="G349" s="8"/>
      <c r="H349" s="8"/>
      <c r="I349" s="8"/>
      <c r="J349" s="8"/>
      <c r="K349" s="8"/>
      <c r="L349" s="8"/>
      <c r="M349" s="8"/>
      <c r="N349" s="8"/>
      <c r="O349" s="8"/>
      <c r="P349" s="8"/>
      <c r="Q349" s="70"/>
      <c r="R349" s="8"/>
      <c r="AE349" s="86"/>
      <c r="AF349" s="82"/>
      <c r="AS349" s="88"/>
      <c r="BF349" s="88"/>
      <c r="BG349" s="88"/>
      <c r="BH349" s="285"/>
      <c r="BI349" s="285"/>
      <c r="BK349" s="256"/>
      <c r="BL349" s="36"/>
      <c r="BM349" s="36"/>
      <c r="BN349" s="36"/>
      <c r="BO349" s="36"/>
      <c r="BP349" s="36"/>
      <c r="BQ349" s="36"/>
      <c r="BR349" s="36"/>
      <c r="BS349" s="36"/>
      <c r="BT349" s="36"/>
      <c r="BU349" s="36"/>
      <c r="BV349" s="36"/>
      <c r="BW349" s="36"/>
      <c r="BX349" s="36"/>
      <c r="BY349" s="36"/>
      <c r="BZ349" s="36"/>
      <c r="CA349" s="36"/>
      <c r="CB349" s="36"/>
    </row>
    <row r="350" spans="1:80" s="6" customFormat="1" ht="15.75" x14ac:dyDescent="0.2">
      <c r="A350" s="78"/>
      <c r="C350" s="78"/>
      <c r="D350" s="415"/>
      <c r="E350" s="8"/>
      <c r="F350" s="8"/>
      <c r="G350" s="8"/>
      <c r="H350" s="8"/>
      <c r="I350" s="8"/>
      <c r="J350" s="8"/>
      <c r="K350" s="8"/>
      <c r="L350" s="8"/>
      <c r="M350" s="8"/>
      <c r="N350" s="8"/>
      <c r="O350" s="8"/>
      <c r="P350" s="8"/>
      <c r="Q350" s="70"/>
      <c r="R350" s="8"/>
      <c r="AE350" s="86"/>
      <c r="AF350" s="82"/>
      <c r="AS350" s="88"/>
      <c r="BF350" s="88"/>
      <c r="BG350" s="88"/>
      <c r="BH350" s="285"/>
      <c r="BI350" s="285"/>
      <c r="BK350" s="256"/>
      <c r="BL350" s="36"/>
      <c r="BM350" s="36"/>
      <c r="BN350" s="36"/>
      <c r="BO350" s="36"/>
      <c r="BP350" s="36"/>
      <c r="BQ350" s="36"/>
      <c r="BR350" s="36"/>
      <c r="BS350" s="36"/>
      <c r="BT350" s="36"/>
      <c r="BU350" s="36"/>
      <c r="BV350" s="36"/>
      <c r="BW350" s="36"/>
      <c r="BX350" s="36"/>
      <c r="BY350" s="36"/>
      <c r="BZ350" s="36"/>
      <c r="CA350" s="36"/>
      <c r="CB350" s="36"/>
    </row>
    <row r="351" spans="1:80" s="6" customFormat="1" ht="15.75" x14ac:dyDescent="0.2">
      <c r="A351" s="78"/>
      <c r="C351" s="78"/>
      <c r="D351" s="415"/>
      <c r="E351" s="8"/>
      <c r="F351" s="8"/>
      <c r="G351" s="8"/>
      <c r="H351" s="8"/>
      <c r="I351" s="8"/>
      <c r="J351" s="8"/>
      <c r="K351" s="8"/>
      <c r="L351" s="8"/>
      <c r="M351" s="8"/>
      <c r="N351" s="8"/>
      <c r="O351" s="8"/>
      <c r="P351" s="8"/>
      <c r="Q351" s="70"/>
      <c r="R351" s="8"/>
      <c r="AE351" s="86"/>
      <c r="AF351" s="82"/>
      <c r="AS351" s="88"/>
      <c r="BF351" s="88"/>
      <c r="BG351" s="88"/>
      <c r="BH351" s="285"/>
      <c r="BI351" s="285"/>
      <c r="BK351" s="256"/>
      <c r="BL351" s="36"/>
      <c r="BM351" s="36"/>
      <c r="BN351" s="36"/>
      <c r="BO351" s="36"/>
      <c r="BP351" s="36"/>
      <c r="BQ351" s="36"/>
      <c r="BR351" s="36"/>
      <c r="BS351" s="36"/>
      <c r="BT351" s="36"/>
      <c r="BU351" s="36"/>
      <c r="BV351" s="36"/>
      <c r="BW351" s="36"/>
      <c r="BX351" s="36"/>
      <c r="BY351" s="36"/>
      <c r="BZ351" s="36"/>
      <c r="CA351" s="36"/>
      <c r="CB351" s="36"/>
    </row>
    <row r="352" spans="1:80" s="6" customFormat="1" ht="15.75" x14ac:dyDescent="0.2">
      <c r="A352" s="78"/>
      <c r="C352" s="78"/>
      <c r="D352" s="415"/>
      <c r="E352" s="8"/>
      <c r="F352" s="8"/>
      <c r="G352" s="8"/>
      <c r="H352" s="8"/>
      <c r="I352" s="8"/>
      <c r="J352" s="8"/>
      <c r="K352" s="8"/>
      <c r="L352" s="8"/>
      <c r="M352" s="8"/>
      <c r="N352" s="8"/>
      <c r="O352" s="8"/>
      <c r="P352" s="8"/>
      <c r="Q352" s="70"/>
      <c r="R352" s="8"/>
      <c r="AE352" s="86"/>
      <c r="AF352" s="82"/>
      <c r="AS352" s="88"/>
      <c r="BF352" s="88"/>
      <c r="BG352" s="88"/>
      <c r="BH352" s="285"/>
      <c r="BI352" s="285"/>
      <c r="BK352" s="256"/>
      <c r="BL352" s="36"/>
      <c r="BM352" s="36"/>
      <c r="BN352" s="36"/>
      <c r="BO352" s="36"/>
      <c r="BP352" s="36"/>
      <c r="BQ352" s="36"/>
      <c r="BR352" s="36"/>
      <c r="BS352" s="36"/>
      <c r="BT352" s="36"/>
      <c r="BU352" s="36"/>
      <c r="BV352" s="36"/>
      <c r="BW352" s="36"/>
      <c r="BX352" s="36"/>
      <c r="BY352" s="36"/>
      <c r="BZ352" s="36"/>
      <c r="CA352" s="36"/>
      <c r="CB352" s="36"/>
    </row>
    <row r="353" spans="1:80" s="6" customFormat="1" ht="15.75" x14ac:dyDescent="0.2">
      <c r="A353" s="78"/>
      <c r="C353" s="78"/>
      <c r="D353" s="415"/>
      <c r="E353" s="8"/>
      <c r="F353" s="8"/>
      <c r="G353" s="8"/>
      <c r="H353" s="8"/>
      <c r="I353" s="8"/>
      <c r="J353" s="8"/>
      <c r="K353" s="8"/>
      <c r="L353" s="8"/>
      <c r="M353" s="8"/>
      <c r="N353" s="8"/>
      <c r="O353" s="8"/>
      <c r="P353" s="8"/>
      <c r="Q353" s="70"/>
      <c r="R353" s="8"/>
      <c r="AE353" s="86"/>
      <c r="AF353" s="82"/>
      <c r="AS353" s="88"/>
      <c r="BF353" s="88"/>
      <c r="BG353" s="88"/>
      <c r="BH353" s="285"/>
      <c r="BI353" s="285"/>
      <c r="BK353" s="256"/>
      <c r="BL353" s="36"/>
      <c r="BM353" s="36"/>
      <c r="BN353" s="36"/>
      <c r="BO353" s="36"/>
      <c r="BP353" s="36"/>
      <c r="BQ353" s="36"/>
      <c r="BR353" s="36"/>
      <c r="BS353" s="36"/>
      <c r="BT353" s="36"/>
      <c r="BU353" s="36"/>
      <c r="BV353" s="36"/>
      <c r="BW353" s="36"/>
      <c r="BX353" s="36"/>
      <c r="BY353" s="36"/>
      <c r="BZ353" s="36"/>
      <c r="CA353" s="36"/>
      <c r="CB353" s="36"/>
    </row>
    <row r="354" spans="1:80" s="6" customFormat="1" ht="15.75" x14ac:dyDescent="0.2">
      <c r="A354" s="78"/>
      <c r="C354" s="78"/>
      <c r="D354" s="415"/>
      <c r="E354" s="8"/>
      <c r="F354" s="8"/>
      <c r="G354" s="8"/>
      <c r="H354" s="8"/>
      <c r="I354" s="8"/>
      <c r="J354" s="8"/>
      <c r="K354" s="8"/>
      <c r="L354" s="8"/>
      <c r="M354" s="8"/>
      <c r="N354" s="8"/>
      <c r="O354" s="8"/>
      <c r="P354" s="8"/>
      <c r="Q354" s="70"/>
      <c r="R354" s="8"/>
      <c r="AE354" s="86"/>
      <c r="AF354" s="82"/>
      <c r="AS354" s="88"/>
      <c r="BF354" s="88"/>
      <c r="BG354" s="88"/>
      <c r="BH354" s="285"/>
      <c r="BI354" s="285"/>
      <c r="BK354" s="256"/>
      <c r="BL354" s="36"/>
      <c r="BM354" s="36"/>
      <c r="BN354" s="36"/>
      <c r="BO354" s="36"/>
      <c r="BP354" s="36"/>
      <c r="BQ354" s="36"/>
      <c r="BR354" s="36"/>
      <c r="BS354" s="36"/>
      <c r="BT354" s="36"/>
      <c r="BU354" s="36"/>
      <c r="BV354" s="36"/>
      <c r="BW354" s="36"/>
      <c r="BX354" s="36"/>
      <c r="BY354" s="36"/>
      <c r="BZ354" s="36"/>
      <c r="CA354" s="36"/>
      <c r="CB354" s="36"/>
    </row>
    <row r="355" spans="1:80" s="6" customFormat="1" ht="15.75" x14ac:dyDescent="0.2">
      <c r="A355" s="78"/>
      <c r="C355" s="78"/>
      <c r="D355" s="415"/>
      <c r="E355" s="8"/>
      <c r="F355" s="8"/>
      <c r="G355" s="8"/>
      <c r="H355" s="8"/>
      <c r="I355" s="8"/>
      <c r="J355" s="8"/>
      <c r="K355" s="8"/>
      <c r="L355" s="8"/>
      <c r="M355" s="8"/>
      <c r="N355" s="8"/>
      <c r="O355" s="8"/>
      <c r="P355" s="8"/>
      <c r="Q355" s="70"/>
      <c r="R355" s="8"/>
      <c r="AE355" s="86"/>
      <c r="AF355" s="82"/>
      <c r="AS355" s="88"/>
      <c r="BF355" s="88"/>
      <c r="BG355" s="88"/>
      <c r="BH355" s="285"/>
      <c r="BI355" s="285"/>
      <c r="BK355" s="256"/>
      <c r="BL355" s="36"/>
      <c r="BM355" s="36"/>
      <c r="BN355" s="36"/>
      <c r="BO355" s="36"/>
      <c r="BP355" s="36"/>
      <c r="BQ355" s="36"/>
      <c r="BR355" s="36"/>
      <c r="BS355" s="36"/>
      <c r="BT355" s="36"/>
      <c r="BU355" s="36"/>
      <c r="BV355" s="36"/>
      <c r="BW355" s="36"/>
      <c r="BX355" s="36"/>
      <c r="BY355" s="36"/>
      <c r="BZ355" s="36"/>
      <c r="CA355" s="36"/>
      <c r="CB355" s="36"/>
    </row>
    <row r="356" spans="1:80" s="6" customFormat="1" ht="15.75" x14ac:dyDescent="0.2">
      <c r="A356" s="78"/>
      <c r="C356" s="78"/>
      <c r="D356" s="415"/>
      <c r="E356" s="8"/>
      <c r="F356" s="8"/>
      <c r="G356" s="8"/>
      <c r="H356" s="8"/>
      <c r="I356" s="8"/>
      <c r="J356" s="8"/>
      <c r="K356" s="8"/>
      <c r="L356" s="8"/>
      <c r="M356" s="8"/>
      <c r="N356" s="8"/>
      <c r="O356" s="8"/>
      <c r="P356" s="8"/>
      <c r="Q356" s="70"/>
      <c r="R356" s="8"/>
      <c r="AE356" s="86"/>
      <c r="AF356" s="82"/>
      <c r="AS356" s="88"/>
      <c r="BF356" s="88"/>
      <c r="BG356" s="88"/>
      <c r="BH356" s="285"/>
      <c r="BI356" s="285"/>
      <c r="BK356" s="256"/>
      <c r="BL356" s="36"/>
      <c r="BM356" s="36"/>
      <c r="BN356" s="36"/>
      <c r="BO356" s="36"/>
      <c r="BP356" s="36"/>
      <c r="BQ356" s="36"/>
      <c r="BR356" s="36"/>
      <c r="BS356" s="36"/>
      <c r="BT356" s="36"/>
      <c r="BU356" s="36"/>
      <c r="BV356" s="36"/>
      <c r="BW356" s="36"/>
      <c r="BX356" s="36"/>
      <c r="BY356" s="36"/>
      <c r="BZ356" s="36"/>
      <c r="CA356" s="36"/>
      <c r="CB356" s="36"/>
    </row>
    <row r="357" spans="1:80" s="6" customFormat="1" ht="15.75" x14ac:dyDescent="0.2">
      <c r="A357" s="78"/>
      <c r="C357" s="78"/>
      <c r="D357" s="415"/>
      <c r="E357" s="8"/>
      <c r="F357" s="8"/>
      <c r="G357" s="8"/>
      <c r="H357" s="8"/>
      <c r="I357" s="8"/>
      <c r="J357" s="8"/>
      <c r="K357" s="8"/>
      <c r="L357" s="8"/>
      <c r="M357" s="8"/>
      <c r="N357" s="8"/>
      <c r="O357" s="8"/>
      <c r="P357" s="8"/>
      <c r="Q357" s="70"/>
      <c r="R357" s="8"/>
      <c r="AE357" s="86"/>
      <c r="AF357" s="82"/>
      <c r="AS357" s="88"/>
      <c r="BF357" s="88"/>
      <c r="BG357" s="88"/>
      <c r="BH357" s="285"/>
      <c r="BI357" s="285"/>
      <c r="BK357" s="256"/>
      <c r="BL357" s="36"/>
      <c r="BM357" s="36"/>
      <c r="BN357" s="36"/>
      <c r="BO357" s="36"/>
      <c r="BP357" s="36"/>
      <c r="BQ357" s="36"/>
      <c r="BR357" s="36"/>
      <c r="BS357" s="36"/>
      <c r="BT357" s="36"/>
      <c r="BU357" s="36"/>
      <c r="BV357" s="36"/>
      <c r="BW357" s="36"/>
      <c r="BX357" s="36"/>
      <c r="BY357" s="36"/>
      <c r="BZ357" s="36"/>
      <c r="CA357" s="36"/>
      <c r="CB357" s="36"/>
    </row>
    <row r="358" spans="1:80" s="6" customFormat="1" ht="15.75" x14ac:dyDescent="0.2">
      <c r="A358" s="78"/>
      <c r="C358" s="78"/>
      <c r="D358" s="415"/>
      <c r="E358" s="8"/>
      <c r="F358" s="8"/>
      <c r="G358" s="8"/>
      <c r="H358" s="8"/>
      <c r="I358" s="8"/>
      <c r="J358" s="8"/>
      <c r="K358" s="8"/>
      <c r="L358" s="8"/>
      <c r="M358" s="8"/>
      <c r="N358" s="8"/>
      <c r="O358" s="8"/>
      <c r="P358" s="8"/>
      <c r="Q358" s="70"/>
      <c r="R358" s="8"/>
      <c r="AE358" s="86"/>
      <c r="AF358" s="82"/>
      <c r="AS358" s="88"/>
      <c r="BF358" s="88"/>
      <c r="BG358" s="88"/>
      <c r="BH358" s="285"/>
      <c r="BI358" s="285"/>
      <c r="BK358" s="256"/>
      <c r="BL358" s="36"/>
      <c r="BM358" s="36"/>
      <c r="BN358" s="36"/>
      <c r="BO358" s="36"/>
      <c r="BP358" s="36"/>
      <c r="BQ358" s="36"/>
      <c r="BR358" s="36"/>
      <c r="BS358" s="36"/>
      <c r="BT358" s="36"/>
      <c r="BU358" s="36"/>
      <c r="BV358" s="36"/>
      <c r="BW358" s="36"/>
      <c r="BX358" s="36"/>
      <c r="BY358" s="36"/>
      <c r="BZ358" s="36"/>
      <c r="CA358" s="36"/>
      <c r="CB358" s="36"/>
    </row>
    <row r="359" spans="1:80" s="6" customFormat="1" ht="15.75" x14ac:dyDescent="0.2">
      <c r="A359" s="78"/>
      <c r="C359" s="78"/>
      <c r="D359" s="415"/>
      <c r="E359" s="8"/>
      <c r="F359" s="8"/>
      <c r="G359" s="8"/>
      <c r="H359" s="8"/>
      <c r="I359" s="8"/>
      <c r="J359" s="8"/>
      <c r="K359" s="8"/>
      <c r="L359" s="8"/>
      <c r="M359" s="8"/>
      <c r="N359" s="8"/>
      <c r="O359" s="8"/>
      <c r="P359" s="8"/>
      <c r="Q359" s="70"/>
      <c r="R359" s="8"/>
      <c r="AE359" s="86"/>
      <c r="AF359" s="82"/>
      <c r="AS359" s="88"/>
      <c r="BF359" s="88"/>
      <c r="BG359" s="88"/>
      <c r="BH359" s="285"/>
      <c r="BI359" s="285"/>
      <c r="BK359" s="256"/>
      <c r="BL359" s="36"/>
      <c r="BM359" s="36"/>
      <c r="BN359" s="36"/>
      <c r="BO359" s="36"/>
      <c r="BP359" s="36"/>
      <c r="BQ359" s="36"/>
      <c r="BR359" s="36"/>
      <c r="BS359" s="36"/>
      <c r="BT359" s="36"/>
      <c r="BU359" s="36"/>
      <c r="BV359" s="36"/>
      <c r="BW359" s="36"/>
      <c r="BX359" s="36"/>
      <c r="BY359" s="36"/>
      <c r="BZ359" s="36"/>
      <c r="CA359" s="36"/>
      <c r="CB359" s="36"/>
    </row>
    <row r="360" spans="1:80" s="6" customFormat="1" ht="15.75" x14ac:dyDescent="0.2">
      <c r="A360" s="78"/>
      <c r="C360" s="78"/>
      <c r="D360" s="415"/>
      <c r="E360" s="8"/>
      <c r="F360" s="8"/>
      <c r="G360" s="8"/>
      <c r="H360" s="8"/>
      <c r="I360" s="8"/>
      <c r="J360" s="8"/>
      <c r="K360" s="8"/>
      <c r="L360" s="8"/>
      <c r="M360" s="8"/>
      <c r="N360" s="8"/>
      <c r="O360" s="8"/>
      <c r="P360" s="8"/>
      <c r="Q360" s="70"/>
      <c r="R360" s="8"/>
      <c r="AE360" s="86"/>
      <c r="AF360" s="82"/>
      <c r="AS360" s="88"/>
      <c r="BF360" s="88"/>
      <c r="BG360" s="88"/>
      <c r="BH360" s="285"/>
      <c r="BI360" s="285"/>
      <c r="BK360" s="256"/>
      <c r="BL360" s="36"/>
      <c r="BM360" s="36"/>
      <c r="BN360" s="36"/>
      <c r="BO360" s="36"/>
      <c r="BP360" s="36"/>
      <c r="BQ360" s="36"/>
      <c r="BR360" s="36"/>
      <c r="BS360" s="36"/>
      <c r="BT360" s="36"/>
      <c r="BU360" s="36"/>
      <c r="BV360" s="36"/>
      <c r="BW360" s="36"/>
      <c r="BX360" s="36"/>
      <c r="BY360" s="36"/>
      <c r="BZ360" s="36"/>
      <c r="CA360" s="36"/>
      <c r="CB360" s="36"/>
    </row>
    <row r="361" spans="1:80" s="6" customFormat="1" ht="15.75" x14ac:dyDescent="0.2">
      <c r="A361" s="78"/>
      <c r="C361" s="78"/>
      <c r="D361" s="415"/>
      <c r="E361" s="8"/>
      <c r="F361" s="8"/>
      <c r="G361" s="8"/>
      <c r="H361" s="8"/>
      <c r="I361" s="8"/>
      <c r="J361" s="8"/>
      <c r="K361" s="8"/>
      <c r="L361" s="8"/>
      <c r="M361" s="8"/>
      <c r="N361" s="8"/>
      <c r="O361" s="8"/>
      <c r="P361" s="8"/>
      <c r="Q361" s="70"/>
      <c r="R361" s="8"/>
      <c r="AE361" s="86"/>
      <c r="AF361" s="82"/>
      <c r="AS361" s="88"/>
      <c r="BF361" s="88"/>
      <c r="BG361" s="88"/>
      <c r="BH361" s="285"/>
      <c r="BI361" s="285"/>
      <c r="BK361" s="256"/>
      <c r="BL361" s="36"/>
      <c r="BM361" s="36"/>
      <c r="BN361" s="36"/>
      <c r="BO361" s="36"/>
      <c r="BP361" s="36"/>
      <c r="BQ361" s="36"/>
      <c r="BR361" s="36"/>
      <c r="BS361" s="36"/>
      <c r="BT361" s="36"/>
      <c r="BU361" s="36"/>
      <c r="BV361" s="36"/>
      <c r="BW361" s="36"/>
      <c r="BX361" s="36"/>
      <c r="BY361" s="36"/>
      <c r="BZ361" s="36"/>
      <c r="CA361" s="36"/>
      <c r="CB361" s="36"/>
    </row>
    <row r="362" spans="1:80" s="6" customFormat="1" ht="15.75" x14ac:dyDescent="0.2">
      <c r="A362" s="78"/>
      <c r="C362" s="78"/>
      <c r="D362" s="415"/>
      <c r="E362" s="8"/>
      <c r="F362" s="8"/>
      <c r="G362" s="8"/>
      <c r="H362" s="8"/>
      <c r="I362" s="8"/>
      <c r="J362" s="8"/>
      <c r="K362" s="8"/>
      <c r="L362" s="8"/>
      <c r="M362" s="8"/>
      <c r="N362" s="8"/>
      <c r="O362" s="8"/>
      <c r="P362" s="8"/>
      <c r="Q362" s="70"/>
      <c r="R362" s="8"/>
      <c r="AE362" s="86"/>
      <c r="AF362" s="82"/>
      <c r="AS362" s="88"/>
      <c r="BF362" s="88"/>
      <c r="BG362" s="88"/>
      <c r="BH362" s="285"/>
      <c r="BI362" s="285"/>
      <c r="BK362" s="256"/>
      <c r="BL362" s="36"/>
      <c r="BM362" s="36"/>
      <c r="BN362" s="36"/>
      <c r="BO362" s="36"/>
      <c r="BP362" s="36"/>
      <c r="BQ362" s="36"/>
      <c r="BR362" s="36"/>
      <c r="BS362" s="36"/>
      <c r="BT362" s="36"/>
      <c r="BU362" s="36"/>
      <c r="BV362" s="36"/>
      <c r="BW362" s="36"/>
      <c r="BX362" s="36"/>
      <c r="BY362" s="36"/>
      <c r="BZ362" s="36"/>
      <c r="CA362" s="36"/>
      <c r="CB362" s="36"/>
    </row>
    <row r="363" spans="1:80" s="6" customFormat="1" ht="15.75" x14ac:dyDescent="0.2">
      <c r="A363" s="78"/>
      <c r="C363" s="78"/>
      <c r="D363" s="415"/>
      <c r="E363" s="8"/>
      <c r="F363" s="8"/>
      <c r="G363" s="8"/>
      <c r="H363" s="8"/>
      <c r="I363" s="8"/>
      <c r="J363" s="8"/>
      <c r="K363" s="8"/>
      <c r="L363" s="8"/>
      <c r="M363" s="8"/>
      <c r="N363" s="8"/>
      <c r="O363" s="8"/>
      <c r="P363" s="8"/>
      <c r="Q363" s="70"/>
      <c r="R363" s="8"/>
      <c r="AE363" s="86"/>
      <c r="AF363" s="82"/>
      <c r="AS363" s="88"/>
      <c r="BF363" s="88"/>
      <c r="BG363" s="88"/>
      <c r="BH363" s="285"/>
      <c r="BI363" s="285"/>
      <c r="BK363" s="256"/>
      <c r="BL363" s="36"/>
      <c r="BM363" s="36"/>
      <c r="BN363" s="36"/>
      <c r="BO363" s="36"/>
      <c r="BP363" s="36"/>
      <c r="BQ363" s="36"/>
      <c r="BR363" s="36"/>
      <c r="BS363" s="36"/>
      <c r="BT363" s="36"/>
      <c r="BU363" s="36"/>
      <c r="BV363" s="36"/>
      <c r="BW363" s="36"/>
      <c r="BX363" s="36"/>
      <c r="BY363" s="36"/>
      <c r="BZ363" s="36"/>
      <c r="CA363" s="36"/>
      <c r="CB363" s="36"/>
    </row>
    <row r="364" spans="1:80" s="6" customFormat="1" ht="15.75" x14ac:dyDescent="0.2">
      <c r="A364" s="78"/>
      <c r="C364" s="78"/>
      <c r="D364" s="415"/>
      <c r="E364" s="8"/>
      <c r="F364" s="8"/>
      <c r="G364" s="8"/>
      <c r="H364" s="8"/>
      <c r="I364" s="8"/>
      <c r="J364" s="8"/>
      <c r="K364" s="8"/>
      <c r="L364" s="8"/>
      <c r="M364" s="8"/>
      <c r="N364" s="8"/>
      <c r="O364" s="8"/>
      <c r="P364" s="8"/>
      <c r="Q364" s="70"/>
      <c r="R364" s="8"/>
      <c r="AE364" s="86"/>
      <c r="AF364" s="82"/>
      <c r="AS364" s="88"/>
      <c r="BF364" s="88"/>
      <c r="BG364" s="88"/>
      <c r="BH364" s="285"/>
      <c r="BI364" s="285"/>
      <c r="BK364" s="256"/>
      <c r="BL364" s="36"/>
      <c r="BM364" s="36"/>
      <c r="BN364" s="36"/>
      <c r="BO364" s="36"/>
      <c r="BP364" s="36"/>
      <c r="BQ364" s="36"/>
      <c r="BR364" s="36"/>
      <c r="BS364" s="36"/>
      <c r="BT364" s="36"/>
      <c r="BU364" s="36"/>
      <c r="BV364" s="36"/>
      <c r="BW364" s="36"/>
      <c r="BX364" s="36"/>
      <c r="BY364" s="36"/>
      <c r="BZ364" s="36"/>
      <c r="CA364" s="36"/>
      <c r="CB364" s="36"/>
    </row>
    <row r="365" spans="1:80" s="6" customFormat="1" ht="15.75" x14ac:dyDescent="0.2">
      <c r="A365" s="78"/>
      <c r="C365" s="78"/>
      <c r="D365" s="415"/>
      <c r="E365" s="8"/>
      <c r="F365" s="8"/>
      <c r="G365" s="8"/>
      <c r="H365" s="8"/>
      <c r="I365" s="8"/>
      <c r="J365" s="8"/>
      <c r="K365" s="8"/>
      <c r="L365" s="8"/>
      <c r="M365" s="8"/>
      <c r="N365" s="8"/>
      <c r="O365" s="8"/>
      <c r="P365" s="8"/>
      <c r="Q365" s="70"/>
      <c r="R365" s="8"/>
      <c r="AE365" s="86"/>
      <c r="AF365" s="82"/>
      <c r="AS365" s="88"/>
      <c r="BF365" s="88"/>
      <c r="BG365" s="88"/>
      <c r="BH365" s="285"/>
      <c r="BI365" s="285"/>
      <c r="BK365" s="256"/>
      <c r="BL365" s="36"/>
      <c r="BM365" s="36"/>
      <c r="BN365" s="36"/>
      <c r="BO365" s="36"/>
      <c r="BP365" s="36"/>
      <c r="BQ365" s="36"/>
      <c r="BR365" s="36"/>
      <c r="BS365" s="36"/>
      <c r="BT365" s="36"/>
      <c r="BU365" s="36"/>
      <c r="BV365" s="36"/>
      <c r="BW365" s="36"/>
      <c r="BX365" s="36"/>
      <c r="BY365" s="36"/>
      <c r="BZ365" s="36"/>
      <c r="CA365" s="36"/>
      <c r="CB365" s="36"/>
    </row>
    <row r="366" spans="1:80" s="6" customFormat="1" ht="15.75" x14ac:dyDescent="0.2">
      <c r="A366" s="78"/>
      <c r="C366" s="78"/>
      <c r="D366" s="415"/>
      <c r="E366" s="8"/>
      <c r="F366" s="8"/>
      <c r="G366" s="8"/>
      <c r="H366" s="8"/>
      <c r="I366" s="8"/>
      <c r="J366" s="8"/>
      <c r="K366" s="8"/>
      <c r="L366" s="8"/>
      <c r="M366" s="8"/>
      <c r="N366" s="8"/>
      <c r="O366" s="8"/>
      <c r="P366" s="8"/>
      <c r="Q366" s="70"/>
      <c r="R366" s="8"/>
      <c r="AE366" s="86"/>
      <c r="AF366" s="82"/>
      <c r="AS366" s="88"/>
      <c r="BF366" s="88"/>
      <c r="BG366" s="88"/>
      <c r="BH366" s="285"/>
      <c r="BI366" s="285"/>
      <c r="BK366" s="256"/>
      <c r="BL366" s="36"/>
      <c r="BM366" s="36"/>
      <c r="BN366" s="36"/>
      <c r="BO366" s="36"/>
      <c r="BP366" s="36"/>
      <c r="BQ366" s="36"/>
      <c r="BR366" s="36"/>
      <c r="BS366" s="36"/>
      <c r="BT366" s="36"/>
      <c r="BU366" s="36"/>
      <c r="BV366" s="36"/>
      <c r="BW366" s="36"/>
      <c r="BX366" s="36"/>
      <c r="BY366" s="36"/>
      <c r="BZ366" s="36"/>
      <c r="CA366" s="36"/>
      <c r="CB366" s="36"/>
    </row>
    <row r="367" spans="1:80" s="6" customFormat="1" ht="15.75" x14ac:dyDescent="0.2">
      <c r="A367" s="78"/>
      <c r="C367" s="78"/>
      <c r="D367" s="415"/>
      <c r="E367" s="8"/>
      <c r="F367" s="8"/>
      <c r="G367" s="8"/>
      <c r="H367" s="8"/>
      <c r="I367" s="8"/>
      <c r="J367" s="8"/>
      <c r="K367" s="8"/>
      <c r="L367" s="8"/>
      <c r="M367" s="8"/>
      <c r="N367" s="8"/>
      <c r="O367" s="8"/>
      <c r="P367" s="8"/>
      <c r="Q367" s="70"/>
      <c r="R367" s="8"/>
      <c r="AE367" s="86"/>
      <c r="AF367" s="82"/>
      <c r="AS367" s="88"/>
      <c r="BF367" s="88"/>
      <c r="BG367" s="88"/>
      <c r="BH367" s="285"/>
      <c r="BI367" s="285"/>
      <c r="BK367" s="256"/>
      <c r="BL367" s="36"/>
      <c r="BM367" s="36"/>
      <c r="BN367" s="36"/>
      <c r="BO367" s="36"/>
      <c r="BP367" s="36"/>
      <c r="BQ367" s="36"/>
      <c r="BR367" s="36"/>
      <c r="BS367" s="36"/>
      <c r="BT367" s="36"/>
      <c r="BU367" s="36"/>
      <c r="BV367" s="36"/>
      <c r="BW367" s="36"/>
      <c r="BX367" s="36"/>
      <c r="BY367" s="36"/>
      <c r="BZ367" s="36"/>
      <c r="CA367" s="36"/>
      <c r="CB367" s="36"/>
    </row>
    <row r="368" spans="1:80" s="6" customFormat="1" ht="15.75" x14ac:dyDescent="0.2">
      <c r="A368" s="78"/>
      <c r="C368" s="78"/>
      <c r="D368" s="415"/>
      <c r="E368" s="8"/>
      <c r="F368" s="8"/>
      <c r="G368" s="8"/>
      <c r="H368" s="8"/>
      <c r="I368" s="8"/>
      <c r="J368" s="8"/>
      <c r="K368" s="8"/>
      <c r="L368" s="8"/>
      <c r="M368" s="8"/>
      <c r="N368" s="8"/>
      <c r="O368" s="8"/>
      <c r="P368" s="8"/>
      <c r="Q368" s="70"/>
      <c r="R368" s="8"/>
      <c r="AE368" s="86"/>
      <c r="AF368" s="82"/>
      <c r="AS368" s="88"/>
      <c r="BF368" s="88"/>
      <c r="BG368" s="88"/>
      <c r="BH368" s="285"/>
      <c r="BI368" s="285"/>
      <c r="BK368" s="256"/>
      <c r="BL368" s="36"/>
      <c r="BM368" s="36"/>
      <c r="BN368" s="36"/>
      <c r="BO368" s="36"/>
      <c r="BP368" s="36"/>
      <c r="BQ368" s="36"/>
      <c r="BR368" s="36"/>
      <c r="BS368" s="36"/>
      <c r="BT368" s="36"/>
      <c r="BU368" s="36"/>
      <c r="BV368" s="36"/>
      <c r="BW368" s="36"/>
      <c r="BX368" s="36"/>
      <c r="BY368" s="36"/>
      <c r="BZ368" s="36"/>
      <c r="CA368" s="36"/>
      <c r="CB368" s="36"/>
    </row>
    <row r="369" spans="1:80" s="6" customFormat="1" ht="15.75" x14ac:dyDescent="0.2">
      <c r="A369" s="78"/>
      <c r="C369" s="78"/>
      <c r="D369" s="415"/>
      <c r="E369" s="8"/>
      <c r="F369" s="8"/>
      <c r="G369" s="8"/>
      <c r="H369" s="8"/>
      <c r="I369" s="8"/>
      <c r="J369" s="8"/>
      <c r="K369" s="8"/>
      <c r="L369" s="8"/>
      <c r="M369" s="8"/>
      <c r="N369" s="8"/>
      <c r="O369" s="8"/>
      <c r="P369" s="8"/>
      <c r="Q369" s="70"/>
      <c r="R369" s="8"/>
      <c r="AE369" s="86"/>
      <c r="AF369" s="82"/>
      <c r="AS369" s="88"/>
      <c r="BF369" s="88"/>
      <c r="BG369" s="88"/>
      <c r="BH369" s="285"/>
      <c r="BI369" s="285"/>
      <c r="BK369" s="256"/>
      <c r="BL369" s="36"/>
      <c r="BM369" s="36"/>
      <c r="BN369" s="36"/>
      <c r="BO369" s="36"/>
      <c r="BP369" s="36"/>
      <c r="BQ369" s="36"/>
      <c r="BR369" s="36"/>
      <c r="BS369" s="36"/>
      <c r="BT369" s="36"/>
      <c r="BU369" s="36"/>
      <c r="BV369" s="36"/>
      <c r="BW369" s="36"/>
      <c r="BX369" s="36"/>
      <c r="BY369" s="36"/>
      <c r="BZ369" s="36"/>
      <c r="CA369" s="36"/>
      <c r="CB369" s="36"/>
    </row>
    <row r="370" spans="1:80" s="6" customFormat="1" ht="15.75" x14ac:dyDescent="0.2">
      <c r="A370" s="78"/>
      <c r="C370" s="78"/>
      <c r="D370" s="415"/>
      <c r="E370" s="8"/>
      <c r="F370" s="8"/>
      <c r="G370" s="8"/>
      <c r="H370" s="8"/>
      <c r="I370" s="8"/>
      <c r="J370" s="8"/>
      <c r="K370" s="8"/>
      <c r="L370" s="8"/>
      <c r="M370" s="8"/>
      <c r="N370" s="8"/>
      <c r="O370" s="8"/>
      <c r="P370" s="8"/>
      <c r="Q370" s="70"/>
      <c r="R370" s="8"/>
      <c r="AE370" s="86"/>
      <c r="AF370" s="82"/>
      <c r="AS370" s="88"/>
      <c r="BF370" s="88"/>
      <c r="BG370" s="88"/>
      <c r="BH370" s="285"/>
      <c r="BI370" s="285"/>
      <c r="BK370" s="256"/>
      <c r="BL370" s="36"/>
      <c r="BM370" s="36"/>
      <c r="BN370" s="36"/>
      <c r="BO370" s="36"/>
      <c r="BP370" s="36"/>
      <c r="BQ370" s="36"/>
      <c r="BR370" s="36"/>
      <c r="BS370" s="36"/>
      <c r="BT370" s="36"/>
      <c r="BU370" s="36"/>
      <c r="BV370" s="36"/>
      <c r="BW370" s="36"/>
      <c r="BX370" s="36"/>
      <c r="BY370" s="36"/>
      <c r="BZ370" s="36"/>
      <c r="CA370" s="36"/>
      <c r="CB370" s="36"/>
    </row>
    <row r="371" spans="1:80" s="6" customFormat="1" ht="15.75" x14ac:dyDescent="0.2">
      <c r="A371" s="78"/>
      <c r="C371" s="78"/>
      <c r="D371" s="415"/>
      <c r="E371" s="8"/>
      <c r="F371" s="8"/>
      <c r="G371" s="8"/>
      <c r="H371" s="8"/>
      <c r="I371" s="8"/>
      <c r="J371" s="8"/>
      <c r="K371" s="8"/>
      <c r="L371" s="8"/>
      <c r="M371" s="8"/>
      <c r="N371" s="8"/>
      <c r="O371" s="8"/>
      <c r="P371" s="8"/>
      <c r="Q371" s="70"/>
      <c r="R371" s="8"/>
      <c r="AE371" s="86"/>
      <c r="AF371" s="82"/>
      <c r="AS371" s="88"/>
      <c r="BF371" s="88"/>
      <c r="BG371" s="88"/>
      <c r="BH371" s="285"/>
      <c r="BI371" s="285"/>
      <c r="BK371" s="256"/>
      <c r="BL371" s="36"/>
      <c r="BM371" s="36"/>
      <c r="BN371" s="36"/>
      <c r="BO371" s="36"/>
      <c r="BP371" s="36"/>
      <c r="BQ371" s="36"/>
      <c r="BR371" s="36"/>
      <c r="BS371" s="36"/>
      <c r="BT371" s="36"/>
      <c r="BU371" s="36"/>
      <c r="BV371" s="36"/>
      <c r="BW371" s="36"/>
      <c r="BX371" s="36"/>
      <c r="BY371" s="36"/>
      <c r="BZ371" s="36"/>
      <c r="CA371" s="36"/>
      <c r="CB371" s="36"/>
    </row>
    <row r="372" spans="1:80" s="6" customFormat="1" ht="15.75" x14ac:dyDescent="0.2">
      <c r="A372" s="78"/>
      <c r="C372" s="78"/>
      <c r="D372" s="415"/>
      <c r="E372" s="8"/>
      <c r="F372" s="8"/>
      <c r="G372" s="8"/>
      <c r="H372" s="8"/>
      <c r="I372" s="8"/>
      <c r="J372" s="8"/>
      <c r="K372" s="8"/>
      <c r="L372" s="8"/>
      <c r="M372" s="8"/>
      <c r="N372" s="8"/>
      <c r="O372" s="8"/>
      <c r="P372" s="8"/>
      <c r="Q372" s="70"/>
      <c r="R372" s="8"/>
      <c r="AE372" s="86"/>
      <c r="AF372" s="82"/>
      <c r="AS372" s="88"/>
      <c r="BF372" s="88"/>
      <c r="BG372" s="88"/>
      <c r="BH372" s="285"/>
      <c r="BI372" s="285"/>
      <c r="BK372" s="256"/>
      <c r="BL372" s="36"/>
      <c r="BM372" s="36"/>
      <c r="BN372" s="36"/>
      <c r="BO372" s="36"/>
      <c r="BP372" s="36"/>
      <c r="BQ372" s="36"/>
      <c r="BR372" s="36"/>
      <c r="BS372" s="36"/>
      <c r="BT372" s="36"/>
      <c r="BU372" s="36"/>
      <c r="BV372" s="36"/>
      <c r="BW372" s="36"/>
      <c r="BX372" s="36"/>
      <c r="BY372" s="36"/>
      <c r="BZ372" s="36"/>
      <c r="CA372" s="36"/>
      <c r="CB372" s="36"/>
    </row>
    <row r="373" spans="1:80" s="6" customFormat="1" ht="15.75" x14ac:dyDescent="0.2">
      <c r="A373" s="78"/>
      <c r="C373" s="78"/>
      <c r="D373" s="415"/>
      <c r="E373" s="8"/>
      <c r="F373" s="8"/>
      <c r="G373" s="8"/>
      <c r="H373" s="8"/>
      <c r="I373" s="8"/>
      <c r="J373" s="8"/>
      <c r="K373" s="8"/>
      <c r="L373" s="8"/>
      <c r="M373" s="8"/>
      <c r="N373" s="8"/>
      <c r="O373" s="8"/>
      <c r="P373" s="8"/>
      <c r="Q373" s="70"/>
      <c r="R373" s="8"/>
      <c r="AE373" s="86"/>
      <c r="AF373" s="82"/>
      <c r="AS373" s="88"/>
      <c r="BF373" s="88"/>
      <c r="BG373" s="88"/>
      <c r="BH373" s="285"/>
      <c r="BI373" s="285"/>
      <c r="BK373" s="256"/>
      <c r="BL373" s="36"/>
      <c r="BM373" s="36"/>
      <c r="BN373" s="36"/>
      <c r="BO373" s="36"/>
      <c r="BP373" s="36"/>
      <c r="BQ373" s="36"/>
      <c r="BR373" s="36"/>
      <c r="BS373" s="36"/>
      <c r="BT373" s="36"/>
      <c r="BU373" s="36"/>
      <c r="BV373" s="36"/>
      <c r="BW373" s="36"/>
      <c r="BX373" s="36"/>
      <c r="BY373" s="36"/>
      <c r="BZ373" s="36"/>
      <c r="CA373" s="36"/>
      <c r="CB373" s="36"/>
    </row>
    <row r="374" spans="1:80" s="6" customFormat="1" ht="15.75" x14ac:dyDescent="0.2">
      <c r="A374" s="78"/>
      <c r="C374" s="78"/>
      <c r="D374" s="415"/>
      <c r="E374" s="8"/>
      <c r="F374" s="8"/>
      <c r="G374" s="8"/>
      <c r="H374" s="8"/>
      <c r="I374" s="8"/>
      <c r="J374" s="8"/>
      <c r="K374" s="8"/>
      <c r="L374" s="8"/>
      <c r="M374" s="8"/>
      <c r="N374" s="8"/>
      <c r="O374" s="8"/>
      <c r="P374" s="8"/>
      <c r="Q374" s="70"/>
      <c r="R374" s="8"/>
      <c r="AE374" s="86"/>
      <c r="AF374" s="82"/>
      <c r="AS374" s="88"/>
      <c r="BF374" s="88"/>
      <c r="BG374" s="88"/>
      <c r="BH374" s="285"/>
      <c r="BI374" s="285"/>
      <c r="BK374" s="256"/>
      <c r="BL374" s="36"/>
      <c r="BM374" s="36"/>
      <c r="BN374" s="36"/>
      <c r="BO374" s="36"/>
      <c r="BP374" s="36"/>
      <c r="BQ374" s="36"/>
      <c r="BR374" s="36"/>
      <c r="BS374" s="36"/>
      <c r="BT374" s="36"/>
      <c r="BU374" s="36"/>
      <c r="BV374" s="36"/>
      <c r="BW374" s="36"/>
      <c r="BX374" s="36"/>
      <c r="BY374" s="36"/>
      <c r="BZ374" s="36"/>
      <c r="CA374" s="36"/>
      <c r="CB374" s="36"/>
    </row>
    <row r="375" spans="1:80" s="6" customFormat="1" ht="15.75" x14ac:dyDescent="0.2">
      <c r="A375" s="78"/>
      <c r="C375" s="78"/>
      <c r="D375" s="415"/>
      <c r="E375" s="8"/>
      <c r="F375" s="8"/>
      <c r="G375" s="8"/>
      <c r="H375" s="8"/>
      <c r="I375" s="8"/>
      <c r="J375" s="8"/>
      <c r="K375" s="8"/>
      <c r="L375" s="8"/>
      <c r="M375" s="8"/>
      <c r="N375" s="8"/>
      <c r="O375" s="8"/>
      <c r="P375" s="8"/>
      <c r="Q375" s="70"/>
      <c r="R375" s="8"/>
      <c r="AE375" s="86"/>
      <c r="AF375" s="82"/>
      <c r="AS375" s="88"/>
      <c r="BF375" s="88"/>
      <c r="BG375" s="88"/>
      <c r="BH375" s="285"/>
      <c r="BI375" s="285"/>
      <c r="BK375" s="256"/>
      <c r="BL375" s="36"/>
      <c r="BM375" s="36"/>
      <c r="BN375" s="36"/>
      <c r="BO375" s="36"/>
      <c r="BP375" s="36"/>
      <c r="BQ375" s="36"/>
      <c r="BR375" s="36"/>
      <c r="BS375" s="36"/>
      <c r="BT375" s="36"/>
      <c r="BU375" s="36"/>
      <c r="BV375" s="36"/>
      <c r="BW375" s="36"/>
      <c r="BX375" s="36"/>
      <c r="BY375" s="36"/>
      <c r="BZ375" s="36"/>
      <c r="CA375" s="36"/>
      <c r="CB375" s="36"/>
    </row>
    <row r="376" spans="1:80" s="6" customFormat="1" ht="15.75" x14ac:dyDescent="0.2">
      <c r="A376" s="78"/>
      <c r="C376" s="78"/>
      <c r="D376" s="415"/>
      <c r="E376" s="8"/>
      <c r="F376" s="8"/>
      <c r="G376" s="8"/>
      <c r="H376" s="8"/>
      <c r="I376" s="8"/>
      <c r="J376" s="8"/>
      <c r="K376" s="8"/>
      <c r="L376" s="8"/>
      <c r="M376" s="8"/>
      <c r="N376" s="8"/>
      <c r="O376" s="8"/>
      <c r="P376" s="8"/>
      <c r="Q376" s="70"/>
      <c r="R376" s="8"/>
      <c r="AE376" s="86"/>
      <c r="AF376" s="82"/>
      <c r="AS376" s="88"/>
      <c r="BF376" s="88"/>
      <c r="BG376" s="88"/>
      <c r="BH376" s="285"/>
      <c r="BI376" s="285"/>
      <c r="BK376" s="256"/>
      <c r="BL376" s="36"/>
      <c r="BM376" s="36"/>
      <c r="BN376" s="36"/>
      <c r="BO376" s="36"/>
      <c r="BP376" s="36"/>
      <c r="BQ376" s="36"/>
      <c r="BR376" s="36"/>
      <c r="BS376" s="36"/>
      <c r="BT376" s="36"/>
      <c r="BU376" s="36"/>
      <c r="BV376" s="36"/>
      <c r="BW376" s="36"/>
      <c r="BX376" s="36"/>
      <c r="BY376" s="36"/>
      <c r="BZ376" s="36"/>
      <c r="CA376" s="36"/>
      <c r="CB376" s="36"/>
    </row>
    <row r="377" spans="1:80" s="6" customFormat="1" ht="15.75" x14ac:dyDescent="0.2">
      <c r="A377" s="78"/>
      <c r="C377" s="78"/>
      <c r="D377" s="415"/>
      <c r="E377" s="8"/>
      <c r="F377" s="8"/>
      <c r="G377" s="8"/>
      <c r="H377" s="8"/>
      <c r="I377" s="8"/>
      <c r="J377" s="8"/>
      <c r="K377" s="8"/>
      <c r="L377" s="8"/>
      <c r="M377" s="8"/>
      <c r="N377" s="8"/>
      <c r="O377" s="8"/>
      <c r="P377" s="8"/>
      <c r="Q377" s="70"/>
      <c r="R377" s="8"/>
      <c r="AE377" s="86"/>
      <c r="AF377" s="82"/>
      <c r="AS377" s="88"/>
      <c r="BF377" s="88"/>
      <c r="BG377" s="88"/>
      <c r="BH377" s="285"/>
      <c r="BI377" s="285"/>
      <c r="BK377" s="256"/>
      <c r="BL377" s="36"/>
      <c r="BM377" s="36"/>
      <c r="BN377" s="36"/>
      <c r="BO377" s="36"/>
      <c r="BP377" s="36"/>
      <c r="BQ377" s="36"/>
      <c r="BR377" s="36"/>
      <c r="BS377" s="36"/>
      <c r="BT377" s="36"/>
      <c r="BU377" s="36"/>
      <c r="BV377" s="36"/>
      <c r="BW377" s="36"/>
      <c r="BX377" s="36"/>
      <c r="BY377" s="36"/>
      <c r="BZ377" s="36"/>
      <c r="CA377" s="36"/>
      <c r="CB377" s="36"/>
    </row>
    <row r="378" spans="1:80" s="6" customFormat="1" ht="15.75" x14ac:dyDescent="0.2">
      <c r="A378" s="78"/>
      <c r="C378" s="78"/>
      <c r="D378" s="415"/>
      <c r="E378" s="8"/>
      <c r="F378" s="8"/>
      <c r="G378" s="8"/>
      <c r="H378" s="8"/>
      <c r="I378" s="8"/>
      <c r="J378" s="8"/>
      <c r="K378" s="8"/>
      <c r="L378" s="8"/>
      <c r="M378" s="8"/>
      <c r="N378" s="8"/>
      <c r="O378" s="8"/>
      <c r="P378" s="8"/>
      <c r="Q378" s="70"/>
      <c r="R378" s="8"/>
      <c r="AE378" s="86"/>
      <c r="AF378" s="82"/>
      <c r="AS378" s="88"/>
      <c r="BF378" s="88"/>
      <c r="BG378" s="88"/>
      <c r="BH378" s="285"/>
      <c r="BI378" s="285"/>
      <c r="BK378" s="256"/>
      <c r="BL378" s="36"/>
      <c r="BM378" s="36"/>
      <c r="BN378" s="36"/>
      <c r="BO378" s="36"/>
      <c r="BP378" s="36"/>
      <c r="BQ378" s="36"/>
      <c r="BR378" s="36"/>
      <c r="BS378" s="36"/>
      <c r="BT378" s="36"/>
      <c r="BU378" s="36"/>
      <c r="BV378" s="36"/>
      <c r="BW378" s="36"/>
      <c r="BX378" s="36"/>
      <c r="BY378" s="36"/>
      <c r="BZ378" s="36"/>
      <c r="CA378" s="36"/>
      <c r="CB378" s="36"/>
    </row>
    <row r="379" spans="1:80" s="6" customFormat="1" ht="15.75" x14ac:dyDescent="0.2">
      <c r="A379" s="78"/>
      <c r="C379" s="78"/>
      <c r="D379" s="415"/>
      <c r="E379" s="8"/>
      <c r="F379" s="8"/>
      <c r="G379" s="8"/>
      <c r="H379" s="8"/>
      <c r="I379" s="8"/>
      <c r="J379" s="8"/>
      <c r="K379" s="8"/>
      <c r="L379" s="8"/>
      <c r="M379" s="8"/>
      <c r="N379" s="8"/>
      <c r="O379" s="8"/>
      <c r="P379" s="8"/>
      <c r="Q379" s="70"/>
      <c r="R379" s="8"/>
      <c r="AE379" s="86"/>
      <c r="AF379" s="82"/>
      <c r="AS379" s="88"/>
      <c r="BF379" s="88"/>
      <c r="BG379" s="88"/>
      <c r="BH379" s="285"/>
      <c r="BI379" s="285"/>
      <c r="BK379" s="256"/>
      <c r="BL379" s="36"/>
      <c r="BM379" s="36"/>
      <c r="BN379" s="36"/>
      <c r="BO379" s="36"/>
      <c r="BP379" s="36"/>
      <c r="BQ379" s="36"/>
      <c r="BR379" s="36"/>
      <c r="BS379" s="36"/>
      <c r="BT379" s="36"/>
      <c r="BU379" s="36"/>
      <c r="BV379" s="36"/>
      <c r="BW379" s="36"/>
      <c r="BX379" s="36"/>
      <c r="BY379" s="36"/>
      <c r="BZ379" s="36"/>
      <c r="CA379" s="36"/>
      <c r="CB379" s="36"/>
    </row>
    <row r="380" spans="1:80" s="6" customFormat="1" ht="15.75" x14ac:dyDescent="0.2">
      <c r="A380" s="78"/>
      <c r="C380" s="78"/>
      <c r="D380" s="415"/>
      <c r="E380" s="8"/>
      <c r="F380" s="8"/>
      <c r="G380" s="8"/>
      <c r="H380" s="8"/>
      <c r="I380" s="8"/>
      <c r="J380" s="8"/>
      <c r="K380" s="8"/>
      <c r="L380" s="8"/>
      <c r="M380" s="8"/>
      <c r="N380" s="8"/>
      <c r="O380" s="8"/>
      <c r="P380" s="8"/>
      <c r="Q380" s="70"/>
      <c r="R380" s="8"/>
      <c r="AE380" s="86"/>
      <c r="AF380" s="82"/>
      <c r="AS380" s="88"/>
      <c r="BF380" s="88"/>
      <c r="BG380" s="88"/>
      <c r="BH380" s="285"/>
      <c r="BI380" s="285"/>
      <c r="BK380" s="256"/>
      <c r="BL380" s="36"/>
      <c r="BM380" s="36"/>
      <c r="BN380" s="36"/>
      <c r="BO380" s="36"/>
      <c r="BP380" s="36"/>
      <c r="BQ380" s="36"/>
      <c r="BR380" s="36"/>
      <c r="BS380" s="36"/>
      <c r="BT380" s="36"/>
      <c r="BU380" s="36"/>
      <c r="BV380" s="36"/>
      <c r="BW380" s="36"/>
      <c r="BX380" s="36"/>
      <c r="BY380" s="36"/>
      <c r="BZ380" s="36"/>
      <c r="CA380" s="36"/>
      <c r="CB380" s="36"/>
    </row>
    <row r="381" spans="1:80" s="6" customFormat="1" ht="15.75" x14ac:dyDescent="0.2">
      <c r="A381" s="78"/>
      <c r="C381" s="78"/>
      <c r="D381" s="415"/>
      <c r="E381" s="8"/>
      <c r="F381" s="8"/>
      <c r="G381" s="8"/>
      <c r="H381" s="8"/>
      <c r="I381" s="8"/>
      <c r="J381" s="8"/>
      <c r="K381" s="8"/>
      <c r="L381" s="8"/>
      <c r="M381" s="8"/>
      <c r="N381" s="8"/>
      <c r="O381" s="8"/>
      <c r="P381" s="8"/>
      <c r="Q381" s="70"/>
      <c r="R381" s="8"/>
      <c r="AE381" s="86"/>
      <c r="AF381" s="82"/>
      <c r="AS381" s="88"/>
      <c r="BF381" s="88"/>
      <c r="BG381" s="88"/>
      <c r="BH381" s="285"/>
      <c r="BI381" s="285"/>
      <c r="BK381" s="256"/>
      <c r="BL381" s="36"/>
      <c r="BM381" s="36"/>
      <c r="BN381" s="36"/>
      <c r="BO381" s="36"/>
      <c r="BP381" s="36"/>
      <c r="BQ381" s="36"/>
      <c r="BR381" s="36"/>
      <c r="BS381" s="36"/>
      <c r="BT381" s="36"/>
      <c r="BU381" s="36"/>
      <c r="BV381" s="36"/>
      <c r="BW381" s="36"/>
      <c r="BX381" s="36"/>
      <c r="BY381" s="36"/>
      <c r="BZ381" s="36"/>
      <c r="CA381" s="36"/>
      <c r="CB381" s="36"/>
    </row>
  </sheetData>
  <mergeCells count="190">
    <mergeCell ref="A170:B170"/>
    <mergeCell ref="A171:B171"/>
    <mergeCell ref="A172:A174"/>
    <mergeCell ref="B172:B174"/>
    <mergeCell ref="C172:C174"/>
    <mergeCell ref="D172:Q172"/>
    <mergeCell ref="BI172:BI174"/>
    <mergeCell ref="D173:D174"/>
    <mergeCell ref="E173:Q173"/>
    <mergeCell ref="S173:S174"/>
    <mergeCell ref="T173:AE173"/>
    <mergeCell ref="A159:B159"/>
    <mergeCell ref="A160:B160"/>
    <mergeCell ref="A161:A163"/>
    <mergeCell ref="B161:B163"/>
    <mergeCell ref="C161:C163"/>
    <mergeCell ref="D161:Q161"/>
    <mergeCell ref="BH161:BH163"/>
    <mergeCell ref="BI161:BI163"/>
    <mergeCell ref="D162:D163"/>
    <mergeCell ref="E162:Q162"/>
    <mergeCell ref="S162:S163"/>
    <mergeCell ref="T162:AE162"/>
    <mergeCell ref="AF162:AF163"/>
    <mergeCell ref="AG162:AS162"/>
    <mergeCell ref="R161:R163"/>
    <mergeCell ref="S161:AE161"/>
    <mergeCell ref="AF161:AS161"/>
    <mergeCell ref="BG161:BG163"/>
    <mergeCell ref="AT161:BF162"/>
    <mergeCell ref="T142:AE142"/>
    <mergeCell ref="AF142:AF143"/>
    <mergeCell ref="AG142:AS142"/>
    <mergeCell ref="R141:R143"/>
    <mergeCell ref="S141:AE141"/>
    <mergeCell ref="AF141:AS141"/>
    <mergeCell ref="BG141:BG143"/>
    <mergeCell ref="AT141:BF142"/>
    <mergeCell ref="BH172:BH174"/>
    <mergeCell ref="AF173:AF174"/>
    <mergeCell ref="AG173:AS173"/>
    <mergeCell ref="R172:R174"/>
    <mergeCell ref="S172:AE172"/>
    <mergeCell ref="AF172:AS172"/>
    <mergeCell ref="BG172:BG174"/>
    <mergeCell ref="AT172:BF173"/>
    <mergeCell ref="A139:B139"/>
    <mergeCell ref="A140:B140"/>
    <mergeCell ref="A141:A143"/>
    <mergeCell ref="B141:B143"/>
    <mergeCell ref="C141:C143"/>
    <mergeCell ref="D141:Q141"/>
    <mergeCell ref="BH129:BH131"/>
    <mergeCell ref="BI129:BI131"/>
    <mergeCell ref="D130:D131"/>
    <mergeCell ref="E130:Q130"/>
    <mergeCell ref="S130:S131"/>
    <mergeCell ref="T130:AE130"/>
    <mergeCell ref="AF130:AF131"/>
    <mergeCell ref="AG130:AS130"/>
    <mergeCell ref="R129:R131"/>
    <mergeCell ref="S129:AE129"/>
    <mergeCell ref="AF129:AS129"/>
    <mergeCell ref="BG129:BG131"/>
    <mergeCell ref="AT129:BF130"/>
    <mergeCell ref="BH141:BH143"/>
    <mergeCell ref="BI141:BI143"/>
    <mergeCell ref="D142:D143"/>
    <mergeCell ref="E142:Q142"/>
    <mergeCell ref="S142:S143"/>
    <mergeCell ref="A127:B127"/>
    <mergeCell ref="A128:B128"/>
    <mergeCell ref="A129:A131"/>
    <mergeCell ref="B129:B131"/>
    <mergeCell ref="C129:C131"/>
    <mergeCell ref="D129:Q129"/>
    <mergeCell ref="BH120:BH122"/>
    <mergeCell ref="BI120:BI122"/>
    <mergeCell ref="D121:D122"/>
    <mergeCell ref="E121:Q121"/>
    <mergeCell ref="S121:S122"/>
    <mergeCell ref="T121:AE121"/>
    <mergeCell ref="AF121:AF122"/>
    <mergeCell ref="AG121:AS121"/>
    <mergeCell ref="R120:R122"/>
    <mergeCell ref="S120:AE120"/>
    <mergeCell ref="AF120:AS120"/>
    <mergeCell ref="BG120:BG122"/>
    <mergeCell ref="AT120:BF121"/>
    <mergeCell ref="A118:B118"/>
    <mergeCell ref="A119:B119"/>
    <mergeCell ref="A120:A122"/>
    <mergeCell ref="B120:B122"/>
    <mergeCell ref="C120:C122"/>
    <mergeCell ref="D120:Q120"/>
    <mergeCell ref="BH91:BH93"/>
    <mergeCell ref="BI91:BI93"/>
    <mergeCell ref="D92:D93"/>
    <mergeCell ref="E92:Q92"/>
    <mergeCell ref="S92:S93"/>
    <mergeCell ref="T92:AE92"/>
    <mergeCell ref="AF92:AF93"/>
    <mergeCell ref="AG92:AS92"/>
    <mergeCell ref="R91:R93"/>
    <mergeCell ref="S91:AE91"/>
    <mergeCell ref="AF91:AS91"/>
    <mergeCell ref="BG91:BG93"/>
    <mergeCell ref="AT91:BF92"/>
    <mergeCell ref="A89:B89"/>
    <mergeCell ref="A90:B90"/>
    <mergeCell ref="A91:A93"/>
    <mergeCell ref="B91:B93"/>
    <mergeCell ref="C91:C93"/>
    <mergeCell ref="D91:Q91"/>
    <mergeCell ref="BG65:BG67"/>
    <mergeCell ref="BH65:BH67"/>
    <mergeCell ref="AT65:BF66"/>
    <mergeCell ref="BI65:BI67"/>
    <mergeCell ref="D66:D67"/>
    <mergeCell ref="E66:Q66"/>
    <mergeCell ref="S66:S67"/>
    <mergeCell ref="T66:AE66"/>
    <mergeCell ref="AF66:AF67"/>
    <mergeCell ref="AG66:AS66"/>
    <mergeCell ref="D65:Q65"/>
    <mergeCell ref="R65:R67"/>
    <mergeCell ref="S65:AE65"/>
    <mergeCell ref="AF65:AS65"/>
    <mergeCell ref="A63:B63"/>
    <mergeCell ref="A64:B64"/>
    <mergeCell ref="A65:A67"/>
    <mergeCell ref="B65:B67"/>
    <mergeCell ref="C65:C67"/>
    <mergeCell ref="A47:B47"/>
    <mergeCell ref="A48:B48"/>
    <mergeCell ref="A49:A51"/>
    <mergeCell ref="B49:B51"/>
    <mergeCell ref="C49:C51"/>
    <mergeCell ref="BH49:BH51"/>
    <mergeCell ref="BI49:BI51"/>
    <mergeCell ref="D50:D51"/>
    <mergeCell ref="E50:Q50"/>
    <mergeCell ref="S50:S51"/>
    <mergeCell ref="T50:AE50"/>
    <mergeCell ref="AF50:AF51"/>
    <mergeCell ref="AG50:AS50"/>
    <mergeCell ref="R49:R51"/>
    <mergeCell ref="S49:AE49"/>
    <mergeCell ref="AF49:AS49"/>
    <mergeCell ref="BG49:BG51"/>
    <mergeCell ref="AT49:BF50"/>
    <mergeCell ref="D49:Q49"/>
    <mergeCell ref="BG23:BG25"/>
    <mergeCell ref="BH23:BH25"/>
    <mergeCell ref="BI23:BI25"/>
    <mergeCell ref="D24:D25"/>
    <mergeCell ref="E24:Q24"/>
    <mergeCell ref="S24:S25"/>
    <mergeCell ref="T24:AE24"/>
    <mergeCell ref="AF24:AF25"/>
    <mergeCell ref="AG24:AS24"/>
    <mergeCell ref="D23:Q23"/>
    <mergeCell ref="R23:R25"/>
    <mergeCell ref="S23:AE23"/>
    <mergeCell ref="AF23:AS23"/>
    <mergeCell ref="AT23:BF24"/>
    <mergeCell ref="A21:B21"/>
    <mergeCell ref="A22:B22"/>
    <mergeCell ref="A23:A25"/>
    <mergeCell ref="B23:B25"/>
    <mergeCell ref="C23:C25"/>
    <mergeCell ref="A1:B1"/>
    <mergeCell ref="A2:B2"/>
    <mergeCell ref="A3:A5"/>
    <mergeCell ref="B3:B5"/>
    <mergeCell ref="C3:C5"/>
    <mergeCell ref="BH3:BH5"/>
    <mergeCell ref="BI3:BI5"/>
    <mergeCell ref="D4:D5"/>
    <mergeCell ref="E4:Q4"/>
    <mergeCell ref="S4:S5"/>
    <mergeCell ref="T4:AE4"/>
    <mergeCell ref="AF4:AF5"/>
    <mergeCell ref="AG4:AS4"/>
    <mergeCell ref="S3:AE3"/>
    <mergeCell ref="AF3:AS3"/>
    <mergeCell ref="BG3:BG5"/>
    <mergeCell ref="D3:Q3"/>
    <mergeCell ref="R3:R5"/>
    <mergeCell ref="AT3:BF4"/>
  </mergeCells>
  <pageMargins left="0.70866141732283472" right="0.70866141732283472" top="0.74803149606299213" bottom="1.5354330708661419" header="0.31496062992125984" footer="0.31496062992125984"/>
  <pageSetup paperSize="5" scale="75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3" tint="-0.249977111117893"/>
  </sheetPr>
  <dimension ref="A1:BN11"/>
  <sheetViews>
    <sheetView zoomScale="70" zoomScaleNormal="70" zoomScaleSheetLayoutView="120" workbookViewId="0">
      <selection activeCell="M13" sqref="M13"/>
    </sheetView>
  </sheetViews>
  <sheetFormatPr defaultRowHeight="15" x14ac:dyDescent="0.2"/>
  <cols>
    <col min="1" max="1" width="9.33203125" style="1"/>
    <col min="2" max="2" width="53.1640625" customWidth="1"/>
    <col min="4" max="8" width="9.33203125" style="4"/>
    <col min="9" max="9" width="9.33203125" style="15"/>
    <col min="10" max="10" width="9.33203125" style="1"/>
    <col min="11" max="11" width="19.6640625" customWidth="1"/>
    <col min="12" max="12" width="21" customWidth="1"/>
    <col min="13" max="13" width="16.33203125" customWidth="1"/>
    <col min="15" max="15" width="9.33203125" style="2"/>
    <col min="16" max="16" width="18.33203125" customWidth="1"/>
    <col min="17" max="17" width="20.33203125" customWidth="1"/>
    <col min="18" max="18" width="19" customWidth="1"/>
    <col min="21" max="21" width="18.5" style="13" customWidth="1"/>
    <col min="26" max="26" width="20.5" style="12" customWidth="1"/>
    <col min="27" max="27" width="17.83203125" style="12" customWidth="1"/>
    <col min="28" max="28" width="17.6640625" style="14" customWidth="1"/>
    <col min="29" max="29" width="18.1640625" style="14" customWidth="1"/>
    <col min="30" max="31" width="9.33203125" style="13"/>
    <col min="32" max="36" width="9.33203125" style="3"/>
    <col min="37" max="37" width="9.33203125" style="5"/>
    <col min="38" max="49" width="9.33203125" style="3"/>
  </cols>
  <sheetData>
    <row r="1" spans="1:66" s="145" customFormat="1" ht="24.75" customHeight="1" x14ac:dyDescent="0.2">
      <c r="A1" s="1086" t="s">
        <v>43</v>
      </c>
      <c r="B1" s="1087"/>
      <c r="C1" s="137" t="s">
        <v>559</v>
      </c>
      <c r="D1" s="138"/>
      <c r="E1" s="138"/>
      <c r="F1" s="138"/>
      <c r="G1" s="138"/>
      <c r="H1" s="138"/>
      <c r="I1" s="138"/>
      <c r="J1" s="138"/>
      <c r="K1" s="138"/>
      <c r="L1" s="139"/>
      <c r="M1" s="139"/>
      <c r="N1" s="139"/>
      <c r="O1" s="140"/>
      <c r="P1" s="138"/>
      <c r="Q1" s="139"/>
      <c r="R1" s="139"/>
      <c r="S1" s="139"/>
      <c r="T1" s="139"/>
      <c r="U1" s="141"/>
      <c r="V1" s="139"/>
      <c r="W1" s="139"/>
      <c r="X1" s="139"/>
      <c r="Y1" s="139"/>
      <c r="Z1" s="141"/>
      <c r="AA1" s="141"/>
      <c r="AB1" s="136"/>
      <c r="AC1" s="142"/>
      <c r="AD1" s="138"/>
      <c r="AE1" s="139"/>
      <c r="AF1" s="139"/>
      <c r="AG1" s="139"/>
      <c r="AH1" s="139"/>
      <c r="AI1" s="139"/>
      <c r="AJ1" s="140"/>
      <c r="AK1" s="139"/>
      <c r="AL1" s="139"/>
      <c r="AM1" s="139"/>
      <c r="AN1" s="139"/>
      <c r="AO1" s="139"/>
      <c r="AP1" s="141"/>
      <c r="AQ1" s="141"/>
      <c r="AR1" s="141"/>
      <c r="AS1" s="136"/>
      <c r="AT1" s="142"/>
      <c r="AU1" s="141"/>
      <c r="AV1" s="141"/>
      <c r="AW1" s="143"/>
      <c r="AX1" s="143"/>
      <c r="AY1" s="143"/>
      <c r="AZ1" s="143"/>
      <c r="BA1" s="143"/>
      <c r="BB1" s="144"/>
      <c r="BC1" s="143"/>
      <c r="BD1" s="143"/>
      <c r="BE1" s="143"/>
      <c r="BF1" s="143"/>
      <c r="BG1" s="143"/>
      <c r="BH1" s="143"/>
      <c r="BI1" s="143"/>
      <c r="BJ1" s="143"/>
      <c r="BK1" s="143"/>
      <c r="BL1" s="143"/>
      <c r="BM1" s="143"/>
      <c r="BN1" s="143"/>
    </row>
    <row r="2" spans="1:66" s="145" customFormat="1" ht="26.25" customHeight="1" x14ac:dyDescent="0.2">
      <c r="A2" s="1088" t="s">
        <v>44</v>
      </c>
      <c r="B2" s="1089"/>
      <c r="C2" s="147" t="s">
        <v>151</v>
      </c>
      <c r="D2" s="148"/>
      <c r="E2" s="148"/>
      <c r="F2" s="148"/>
      <c r="G2" s="148"/>
      <c r="H2" s="148"/>
      <c r="I2" s="148"/>
      <c r="J2" s="148"/>
      <c r="K2" s="148"/>
      <c r="L2" s="149"/>
      <c r="M2" s="149"/>
      <c r="N2" s="149"/>
      <c r="O2" s="150"/>
      <c r="P2" s="148"/>
      <c r="Q2" s="149"/>
      <c r="R2" s="149"/>
      <c r="S2" s="149"/>
      <c r="T2" s="149"/>
      <c r="U2" s="150"/>
      <c r="V2" s="149"/>
      <c r="W2" s="149"/>
      <c r="X2" s="149"/>
      <c r="Y2" s="149"/>
      <c r="Z2" s="150"/>
      <c r="AA2" s="150"/>
      <c r="AB2" s="146"/>
      <c r="AC2" s="151"/>
      <c r="AD2" s="138"/>
      <c r="AE2" s="138"/>
      <c r="AF2" s="138"/>
      <c r="AG2" s="138"/>
      <c r="AH2" s="138"/>
      <c r="AI2" s="138"/>
      <c r="AJ2" s="138"/>
      <c r="AK2" s="138"/>
      <c r="AL2" s="138"/>
      <c r="AM2" s="138"/>
      <c r="AN2" s="138"/>
      <c r="AO2" s="138"/>
      <c r="AP2" s="138"/>
      <c r="AQ2" s="138"/>
      <c r="AR2" s="138"/>
      <c r="AS2" s="138"/>
      <c r="AT2" s="138"/>
      <c r="AU2" s="141"/>
      <c r="AV2" s="141"/>
      <c r="AW2" s="143">
        <v>1100000</v>
      </c>
      <c r="AX2" s="143"/>
      <c r="AY2" s="143"/>
      <c r="AZ2" s="143"/>
      <c r="BA2" s="143"/>
      <c r="BB2" s="144"/>
      <c r="BC2" s="143"/>
      <c r="BD2" s="143"/>
      <c r="BE2" s="143"/>
      <c r="BF2" s="143"/>
      <c r="BG2" s="143"/>
      <c r="BH2" s="143"/>
      <c r="BI2" s="143"/>
      <c r="BJ2" s="143"/>
      <c r="BK2" s="143"/>
      <c r="BL2" s="143"/>
      <c r="BM2" s="143"/>
      <c r="BN2" s="143"/>
    </row>
    <row r="3" spans="1:66" s="8" customFormat="1" ht="48.75" customHeight="1" x14ac:dyDescent="0.2">
      <c r="A3" s="1019" t="s">
        <v>45</v>
      </c>
      <c r="B3" s="1022" t="s">
        <v>46</v>
      </c>
      <c r="C3" s="1022" t="s">
        <v>62</v>
      </c>
      <c r="D3" s="1025" t="s">
        <v>47</v>
      </c>
      <c r="E3" s="1025"/>
      <c r="F3" s="1025"/>
      <c r="G3" s="1025"/>
      <c r="H3" s="1025"/>
      <c r="I3" s="1025"/>
      <c r="J3" s="1022" t="s">
        <v>59</v>
      </c>
      <c r="K3" s="1036" t="s">
        <v>56</v>
      </c>
      <c r="L3" s="1037"/>
      <c r="M3" s="1037"/>
      <c r="N3" s="1037"/>
      <c r="O3" s="1038"/>
      <c r="P3" s="1039" t="s">
        <v>38</v>
      </c>
      <c r="Q3" s="1039"/>
      <c r="R3" s="1039"/>
      <c r="S3" s="1039"/>
      <c r="T3" s="1039"/>
      <c r="U3" s="1039"/>
      <c r="V3" s="1040" t="s">
        <v>82</v>
      </c>
      <c r="W3" s="1041"/>
      <c r="X3" s="1041"/>
      <c r="Y3" s="1041"/>
      <c r="Z3" s="1042"/>
      <c r="AA3" s="1022" t="s">
        <v>78</v>
      </c>
      <c r="AB3" s="1022" t="s">
        <v>561</v>
      </c>
      <c r="AC3" s="1026" t="s">
        <v>79</v>
      </c>
      <c r="AD3" s="173"/>
      <c r="AE3" s="32"/>
      <c r="AF3" s="32"/>
      <c r="AG3" s="32"/>
      <c r="AH3" s="32"/>
      <c r="AI3" s="32"/>
      <c r="AJ3" s="32"/>
      <c r="AK3" s="32"/>
      <c r="AL3" s="32"/>
      <c r="AM3" s="32"/>
      <c r="AN3" s="32"/>
      <c r="AO3" s="32"/>
      <c r="AP3" s="32"/>
      <c r="AQ3" s="32"/>
      <c r="AR3" s="32"/>
      <c r="AS3" s="32"/>
      <c r="AT3" s="32"/>
      <c r="AU3" s="34"/>
      <c r="AV3" s="34"/>
    </row>
    <row r="4" spans="1:66" s="8" customFormat="1" ht="48.75" customHeight="1" x14ac:dyDescent="0.2">
      <c r="A4" s="1020"/>
      <c r="B4" s="1023"/>
      <c r="C4" s="1023"/>
      <c r="D4" s="1033" t="s">
        <v>57</v>
      </c>
      <c r="E4" s="1031" t="s">
        <v>58</v>
      </c>
      <c r="F4" s="1032"/>
      <c r="G4" s="1032"/>
      <c r="H4" s="1032"/>
      <c r="I4" s="1032"/>
      <c r="J4" s="1023"/>
      <c r="K4" s="1033" t="s">
        <v>57</v>
      </c>
      <c r="L4" s="1031" t="s">
        <v>58</v>
      </c>
      <c r="M4" s="1032"/>
      <c r="N4" s="1032"/>
      <c r="O4" s="1035"/>
      <c r="P4" s="1033" t="s">
        <v>57</v>
      </c>
      <c r="Q4" s="1031" t="s">
        <v>58</v>
      </c>
      <c r="R4" s="1032"/>
      <c r="S4" s="1032"/>
      <c r="T4" s="1032"/>
      <c r="U4" s="1035"/>
      <c r="V4" s="1043"/>
      <c r="W4" s="1044"/>
      <c r="X4" s="1044"/>
      <c r="Y4" s="1044"/>
      <c r="Z4" s="1045"/>
      <c r="AA4" s="1023"/>
      <c r="AB4" s="1023"/>
      <c r="AC4" s="1027"/>
      <c r="AD4" s="173"/>
      <c r="AE4" s="32"/>
      <c r="AF4" s="32"/>
      <c r="AG4" s="32"/>
      <c r="AH4" s="32"/>
      <c r="AI4" s="32"/>
      <c r="AJ4" s="32"/>
      <c r="AK4" s="32"/>
      <c r="AL4" s="32"/>
      <c r="AM4" s="32"/>
      <c r="AN4" s="32"/>
      <c r="AO4" s="32"/>
      <c r="AP4" s="32"/>
      <c r="AQ4" s="32"/>
      <c r="AR4" s="32"/>
      <c r="AS4" s="32"/>
      <c r="AT4" s="32"/>
      <c r="AU4" s="34"/>
      <c r="AV4" s="34"/>
    </row>
    <row r="5" spans="1:66" s="6" customFormat="1" ht="28.5" customHeight="1" x14ac:dyDescent="0.2">
      <c r="A5" s="1021"/>
      <c r="B5" s="1024"/>
      <c r="C5" s="1024"/>
      <c r="D5" s="1034"/>
      <c r="E5" s="35">
        <v>1</v>
      </c>
      <c r="F5" s="35">
        <v>2</v>
      </c>
      <c r="G5" s="35">
        <v>3</v>
      </c>
      <c r="H5" s="35">
        <v>4</v>
      </c>
      <c r="I5" s="35" t="s">
        <v>61</v>
      </c>
      <c r="J5" s="1024"/>
      <c r="K5" s="1034"/>
      <c r="L5" s="35">
        <v>1</v>
      </c>
      <c r="M5" s="35">
        <v>2</v>
      </c>
      <c r="N5" s="35">
        <v>3</v>
      </c>
      <c r="O5" s="35">
        <v>4</v>
      </c>
      <c r="P5" s="1034"/>
      <c r="Q5" s="35">
        <v>1</v>
      </c>
      <c r="R5" s="35">
        <v>2</v>
      </c>
      <c r="S5" s="35">
        <v>3</v>
      </c>
      <c r="T5" s="35">
        <v>4</v>
      </c>
      <c r="U5" s="35" t="s">
        <v>51</v>
      </c>
      <c r="V5" s="266">
        <v>1</v>
      </c>
      <c r="W5" s="266">
        <v>2</v>
      </c>
      <c r="X5" s="266">
        <v>3</v>
      </c>
      <c r="Y5" s="266">
        <v>4</v>
      </c>
      <c r="Z5" s="35" t="s">
        <v>51</v>
      </c>
      <c r="AA5" s="1024"/>
      <c r="AB5" s="1024"/>
      <c r="AC5" s="1028"/>
      <c r="AD5" s="7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</row>
    <row r="6" spans="1:66" s="118" customFormat="1" ht="24.75" customHeight="1" thickBot="1" x14ac:dyDescent="0.25">
      <c r="A6" s="111"/>
      <c r="B6" s="187" t="s">
        <v>560</v>
      </c>
      <c r="C6" s="112" t="s">
        <v>236</v>
      </c>
      <c r="D6" s="192">
        <v>1</v>
      </c>
      <c r="E6" s="113">
        <v>1</v>
      </c>
      <c r="F6" s="114">
        <v>1</v>
      </c>
      <c r="G6" s="114"/>
      <c r="H6" s="114"/>
      <c r="I6" s="115">
        <f>SUM(E6:H6)</f>
        <v>2</v>
      </c>
      <c r="J6" s="237" t="s">
        <v>53</v>
      </c>
      <c r="K6" s="236">
        <v>220000000</v>
      </c>
      <c r="L6" s="122">
        <v>100000000</v>
      </c>
      <c r="M6" s="123">
        <v>120000000</v>
      </c>
      <c r="N6" s="123"/>
      <c r="O6" s="123"/>
      <c r="P6" s="94">
        <f t="shared" ref="P6" si="0">SUM(I6*K6)</f>
        <v>440000000</v>
      </c>
      <c r="Q6" s="95">
        <f t="shared" ref="Q6:T6" si="1">L6*E6</f>
        <v>100000000</v>
      </c>
      <c r="R6" s="95">
        <v>120000000</v>
      </c>
      <c r="S6" s="95">
        <f t="shared" si="1"/>
        <v>0</v>
      </c>
      <c r="T6" s="95">
        <f t="shared" si="1"/>
        <v>0</v>
      </c>
      <c r="U6" s="96">
        <f t="shared" ref="U6" si="2">SUM(Q6:T6)</f>
        <v>220000000</v>
      </c>
      <c r="V6" s="95"/>
      <c r="W6" s="95"/>
      <c r="X6" s="95">
        <f t="shared" ref="X6:Y6" si="3">SUM(S6*14%)</f>
        <v>0</v>
      </c>
      <c r="Y6" s="95">
        <f t="shared" si="3"/>
        <v>0</v>
      </c>
      <c r="Z6" s="97">
        <f t="shared" ref="Z6" si="4">SUM(V6:Y6)</f>
        <v>0</v>
      </c>
      <c r="AA6" s="128">
        <f t="shared" ref="AA6:AA7" si="5">P6-U6-Z6</f>
        <v>220000000</v>
      </c>
      <c r="AB6" s="129">
        <f t="shared" ref="AB6" si="6">K6*D6</f>
        <v>220000000</v>
      </c>
      <c r="AC6" s="130">
        <f t="shared" ref="AC6" si="7">AB6-U6-Z6</f>
        <v>0</v>
      </c>
      <c r="AD6" s="248">
        <v>1</v>
      </c>
      <c r="AE6" s="117"/>
      <c r="AF6" s="117"/>
      <c r="AG6" s="117"/>
      <c r="AH6" s="117"/>
      <c r="AI6" s="117"/>
      <c r="AJ6" s="117"/>
      <c r="AK6" s="117"/>
      <c r="AL6" s="117"/>
      <c r="AM6" s="117"/>
      <c r="AN6" s="117"/>
      <c r="AO6" s="117"/>
      <c r="AP6" s="117"/>
      <c r="AQ6" s="117"/>
      <c r="AR6" s="117"/>
      <c r="AS6" s="117"/>
      <c r="AT6" s="117"/>
      <c r="AU6" s="117"/>
      <c r="AV6" s="117"/>
    </row>
    <row r="7" spans="1:66" s="54" customFormat="1" ht="24.75" customHeight="1" thickBot="1" x14ac:dyDescent="0.25">
      <c r="A7" s="62"/>
      <c r="B7" s="63" t="s">
        <v>15</v>
      </c>
      <c r="C7" s="63"/>
      <c r="D7" s="64"/>
      <c r="E7" s="65"/>
      <c r="F7" s="65"/>
      <c r="G7" s="65"/>
      <c r="H7" s="65"/>
      <c r="I7" s="66"/>
      <c r="J7" s="102"/>
      <c r="K7" s="132"/>
      <c r="L7" s="133"/>
      <c r="M7" s="133"/>
      <c r="N7" s="133"/>
      <c r="O7" s="133"/>
      <c r="P7" s="134">
        <f t="shared" ref="P7:Z7" si="8">SUM(P6:P6)</f>
        <v>440000000</v>
      </c>
      <c r="Q7" s="134">
        <f t="shared" si="8"/>
        <v>100000000</v>
      </c>
      <c r="R7" s="134">
        <f t="shared" si="8"/>
        <v>120000000</v>
      </c>
      <c r="S7" s="134">
        <f t="shared" si="8"/>
        <v>0</v>
      </c>
      <c r="T7" s="134">
        <f t="shared" si="8"/>
        <v>0</v>
      </c>
      <c r="U7" s="134">
        <f t="shared" si="8"/>
        <v>220000000</v>
      </c>
      <c r="V7" s="134">
        <f t="shared" si="8"/>
        <v>0</v>
      </c>
      <c r="W7" s="134">
        <f t="shared" si="8"/>
        <v>0</v>
      </c>
      <c r="X7" s="134">
        <f t="shared" si="8"/>
        <v>0</v>
      </c>
      <c r="Y7" s="134">
        <f t="shared" si="8"/>
        <v>0</v>
      </c>
      <c r="Z7" s="134">
        <f t="shared" si="8"/>
        <v>0</v>
      </c>
      <c r="AA7" s="135">
        <f t="shared" si="5"/>
        <v>220000000</v>
      </c>
      <c r="AB7" s="134">
        <f>SUM(AB6:AB6)</f>
        <v>220000000</v>
      </c>
      <c r="AC7" s="134">
        <f>SUM(AC6:AC6)</f>
        <v>0</v>
      </c>
      <c r="AD7" s="248">
        <v>1</v>
      </c>
      <c r="AE7" s="69"/>
      <c r="AF7" s="69"/>
      <c r="AG7" s="69"/>
      <c r="AH7" s="69"/>
      <c r="AI7" s="69"/>
      <c r="AJ7" s="69"/>
      <c r="AK7" s="69"/>
      <c r="AL7" s="69"/>
      <c r="AM7" s="69"/>
      <c r="AN7" s="69"/>
      <c r="AO7" s="69"/>
      <c r="AP7" s="69"/>
      <c r="AQ7" s="69"/>
      <c r="AR7" s="69"/>
      <c r="AS7" s="69"/>
      <c r="AT7" s="69"/>
      <c r="AU7" s="69"/>
      <c r="AV7" s="69"/>
    </row>
    <row r="8" spans="1:66" s="29" customFormat="1" ht="24.75" customHeight="1" x14ac:dyDescent="0.2">
      <c r="A8" s="70"/>
      <c r="D8" s="70"/>
      <c r="E8" s="70"/>
      <c r="F8" s="70"/>
      <c r="G8" s="70"/>
      <c r="H8" s="70"/>
      <c r="I8" s="70"/>
      <c r="J8" s="70"/>
      <c r="O8" s="57"/>
      <c r="U8" s="71"/>
      <c r="Z8" s="72">
        <f>SUM(U7+Z7)</f>
        <v>220000000</v>
      </c>
      <c r="AA8" s="73">
        <f>P7-U7-Z7</f>
        <v>220000000</v>
      </c>
      <c r="AB8" s="74">
        <f>SUM(AC7+U7+Z7)</f>
        <v>220000000</v>
      </c>
      <c r="AC8" s="75">
        <f>SUM(AA7)</f>
        <v>220000000</v>
      </c>
      <c r="AD8" s="57" t="s">
        <v>78</v>
      </c>
      <c r="AE8" s="57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</row>
    <row r="9" spans="1:66" s="29" customFormat="1" ht="24.75" customHeight="1" x14ac:dyDescent="0.2">
      <c r="A9" s="70"/>
      <c r="D9" s="70"/>
      <c r="E9" s="70"/>
      <c r="F9" s="70"/>
      <c r="G9" s="70"/>
      <c r="H9" s="70"/>
      <c r="I9" s="70"/>
      <c r="J9" s="70"/>
      <c r="O9" s="57"/>
      <c r="U9" s="57"/>
      <c r="Z9" s="57"/>
      <c r="AA9" s="57"/>
      <c r="AB9" s="76"/>
      <c r="AC9" s="77">
        <f>SUM(AC7-AC8)</f>
        <v>-220000000</v>
      </c>
      <c r="AD9" s="57" t="s">
        <v>77</v>
      </c>
      <c r="AE9" s="57"/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</row>
    <row r="10" spans="1:66" s="29" customFormat="1" ht="24.75" customHeight="1" x14ac:dyDescent="0.2">
      <c r="A10" s="70"/>
      <c r="D10" s="70"/>
      <c r="E10" s="70"/>
      <c r="F10" s="70"/>
      <c r="G10" s="70"/>
      <c r="H10" s="70"/>
      <c r="I10" s="70"/>
      <c r="J10" s="70"/>
      <c r="O10" s="57"/>
      <c r="U10" s="57"/>
      <c r="Z10" s="57"/>
      <c r="AA10" s="57"/>
      <c r="AB10" s="76"/>
      <c r="AC10" s="77"/>
      <c r="AD10" s="57"/>
      <c r="AE10" s="57"/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</row>
    <row r="11" spans="1:66" s="24" customFormat="1" ht="24.75" customHeight="1" x14ac:dyDescent="0.2">
      <c r="A11" s="1094" t="s">
        <v>54</v>
      </c>
      <c r="B11" s="1094"/>
      <c r="C11" s="1094"/>
      <c r="D11" s="1094"/>
      <c r="E11" s="79"/>
      <c r="F11" s="79"/>
      <c r="G11" s="79"/>
      <c r="H11" s="79"/>
      <c r="I11" s="80"/>
      <c r="J11" s="25"/>
      <c r="K11" s="84"/>
      <c r="L11" s="81"/>
      <c r="M11" s="81"/>
      <c r="N11" s="81"/>
      <c r="O11" s="81"/>
      <c r="P11" s="84"/>
      <c r="Q11" s="81"/>
      <c r="R11" s="81"/>
      <c r="S11" s="81"/>
      <c r="T11" s="92" t="s">
        <v>63</v>
      </c>
      <c r="U11" s="92">
        <v>7758000</v>
      </c>
      <c r="V11" s="81"/>
      <c r="W11" s="81"/>
      <c r="X11" s="81"/>
      <c r="Y11" s="92" t="s">
        <v>63</v>
      </c>
      <c r="Z11" s="92">
        <v>1002120</v>
      </c>
      <c r="AA11" s="92">
        <f>SUM(U11:Z11)</f>
        <v>8760120</v>
      </c>
      <c r="AB11" s="83"/>
      <c r="AC11" s="83"/>
      <c r="AD11" s="85"/>
      <c r="AE11" s="105"/>
      <c r="AF11" s="106"/>
    </row>
  </sheetData>
  <mergeCells count="20">
    <mergeCell ref="AC3:AC5"/>
    <mergeCell ref="D4:D5"/>
    <mergeCell ref="E4:I4"/>
    <mergeCell ref="K4:K5"/>
    <mergeCell ref="L4:O4"/>
    <mergeCell ref="P4:P5"/>
    <mergeCell ref="Q4:U4"/>
    <mergeCell ref="J3:J5"/>
    <mergeCell ref="K3:O3"/>
    <mergeCell ref="P3:U3"/>
    <mergeCell ref="AA3:AA5"/>
    <mergeCell ref="AB3:AB5"/>
    <mergeCell ref="D3:I3"/>
    <mergeCell ref="V3:Z4"/>
    <mergeCell ref="A11:D11"/>
    <mergeCell ref="A1:B1"/>
    <mergeCell ref="A2:B2"/>
    <mergeCell ref="A3:A5"/>
    <mergeCell ref="B3:B5"/>
    <mergeCell ref="C3:C5"/>
  </mergeCells>
  <pageMargins left="0.70866141732283472" right="0.70866141732283472" top="0.74803149606299213" bottom="1.5354330708661419" header="0.31496062992125984" footer="0.31496062992125984"/>
  <pageSetup paperSize="5" orientation="landscape" horizontalDpi="0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0000"/>
  </sheetPr>
  <dimension ref="A1:AC117"/>
  <sheetViews>
    <sheetView tabSelected="1" zoomScaleNormal="100" workbookViewId="0">
      <pane ySplit="2730" topLeftCell="A90" activePane="bottomLeft"/>
      <selection pane="bottomLeft" activeCell="F8" sqref="F8"/>
    </sheetView>
  </sheetViews>
  <sheetFormatPr defaultRowHeight="15.75" x14ac:dyDescent="0.2"/>
  <cols>
    <col min="1" max="1" width="6.33203125" style="4" customWidth="1"/>
    <col min="2" max="2" width="72.33203125" customWidth="1"/>
    <col min="3" max="6" width="21.83203125" customWidth="1"/>
    <col min="7" max="7" width="21.83203125" style="169" customWidth="1"/>
    <col min="8" max="11" width="21.83203125" customWidth="1"/>
    <col min="12" max="12" width="25.6640625" customWidth="1"/>
    <col min="13" max="16" width="21.83203125" customWidth="1"/>
    <col min="17" max="17" width="25.6640625" style="605" customWidth="1"/>
    <col min="18" max="19" width="23.83203125" customWidth="1"/>
    <col min="20" max="20" width="23.83203125" style="169" customWidth="1"/>
    <col min="21" max="21" width="11.6640625" style="801" customWidth="1"/>
    <col min="22" max="26" width="17.5" style="725" customWidth="1"/>
    <col min="27" max="27" width="12.33203125" bestFit="1" customWidth="1"/>
    <col min="28" max="28" width="40.33203125" customWidth="1"/>
    <col min="29" max="29" width="12" bestFit="1" customWidth="1"/>
  </cols>
  <sheetData>
    <row r="1" spans="1:26" ht="20.25" x14ac:dyDescent="0.2">
      <c r="A1" s="1100" t="s">
        <v>512</v>
      </c>
      <c r="B1" s="1100"/>
      <c r="C1" s="1100"/>
      <c r="D1" s="1100"/>
      <c r="E1" s="1100"/>
      <c r="F1" s="1100"/>
      <c r="G1" s="1100"/>
      <c r="H1" s="1100"/>
      <c r="I1" s="1100"/>
      <c r="J1" s="1100"/>
      <c r="K1" s="1100"/>
      <c r="L1" s="1100"/>
      <c r="M1" s="1100"/>
      <c r="N1" s="1100"/>
      <c r="O1" s="1100"/>
      <c r="P1" s="1100"/>
      <c r="Q1" s="1100"/>
      <c r="R1" s="1100"/>
      <c r="S1" s="1100"/>
      <c r="T1" s="1100"/>
    </row>
    <row r="2" spans="1:26" x14ac:dyDescent="0.2">
      <c r="B2" t="s">
        <v>152</v>
      </c>
      <c r="N2" s="246"/>
    </row>
    <row r="3" spans="1:26" s="28" customFormat="1" ht="29.25" customHeight="1" x14ac:dyDescent="0.2">
      <c r="A3" s="1095" t="s">
        <v>45</v>
      </c>
      <c r="B3" s="1095" t="s">
        <v>46</v>
      </c>
      <c r="C3" s="1101" t="s">
        <v>561</v>
      </c>
      <c r="D3" s="1102"/>
      <c r="E3" s="1102"/>
      <c r="F3" s="1102"/>
      <c r="G3" s="1103"/>
      <c r="H3" s="1104" t="s">
        <v>564</v>
      </c>
      <c r="I3" s="1105"/>
      <c r="J3" s="1105"/>
      <c r="K3" s="1105"/>
      <c r="L3" s="1106"/>
      <c r="M3" s="1107" t="s">
        <v>82</v>
      </c>
      <c r="N3" s="1108"/>
      <c r="O3" s="1108"/>
      <c r="P3" s="1108"/>
      <c r="Q3" s="1109"/>
      <c r="R3" s="1097" t="s">
        <v>80</v>
      </c>
      <c r="S3" s="1098"/>
      <c r="T3" s="1099"/>
      <c r="U3" s="799" t="s">
        <v>663</v>
      </c>
      <c r="V3" s="601"/>
      <c r="W3" s="601"/>
      <c r="X3" s="601"/>
      <c r="Y3" s="601"/>
      <c r="Z3" s="601" t="s">
        <v>664</v>
      </c>
    </row>
    <row r="4" spans="1:26" s="168" customFormat="1" ht="29.25" customHeight="1" thickBot="1" x14ac:dyDescent="0.25">
      <c r="A4" s="1096"/>
      <c r="B4" s="1096"/>
      <c r="C4" s="846" t="s">
        <v>65</v>
      </c>
      <c r="D4" s="847" t="s">
        <v>64</v>
      </c>
      <c r="E4" s="848" t="s">
        <v>109</v>
      </c>
      <c r="F4" s="849" t="s">
        <v>689</v>
      </c>
      <c r="G4" s="850" t="s">
        <v>61</v>
      </c>
      <c r="H4" s="846" t="s">
        <v>65</v>
      </c>
      <c r="I4" s="847" t="s">
        <v>64</v>
      </c>
      <c r="J4" s="848" t="s">
        <v>109</v>
      </c>
      <c r="K4" s="849" t="s">
        <v>110</v>
      </c>
      <c r="L4" s="850" t="s">
        <v>61</v>
      </c>
      <c r="M4" s="846" t="s">
        <v>65</v>
      </c>
      <c r="N4" s="847" t="s">
        <v>64</v>
      </c>
      <c r="O4" s="848" t="s">
        <v>109</v>
      </c>
      <c r="P4" s="849" t="s">
        <v>110</v>
      </c>
      <c r="Q4" s="851" t="s">
        <v>61</v>
      </c>
      <c r="R4" s="822" t="s">
        <v>66</v>
      </c>
      <c r="S4" s="822" t="s">
        <v>107</v>
      </c>
      <c r="T4" s="852" t="s">
        <v>94</v>
      </c>
      <c r="U4" s="799"/>
      <c r="V4" s="853" t="s">
        <v>65</v>
      </c>
      <c r="W4" s="854" t="s">
        <v>64</v>
      </c>
      <c r="X4" s="855" t="s">
        <v>109</v>
      </c>
      <c r="Y4" s="856" t="s">
        <v>110</v>
      </c>
      <c r="Z4" s="857" t="s">
        <v>61</v>
      </c>
    </row>
    <row r="5" spans="1:26" s="754" customFormat="1" ht="29.25" customHeight="1" thickTop="1" thickBot="1" x14ac:dyDescent="0.25">
      <c r="A5" s="860" t="s">
        <v>111</v>
      </c>
      <c r="B5" s="860" t="s">
        <v>117</v>
      </c>
      <c r="C5" s="861"/>
      <c r="D5" s="861"/>
      <c r="E5" s="861"/>
      <c r="F5" s="861"/>
      <c r="G5" s="862"/>
      <c r="H5" s="861"/>
      <c r="I5" s="861"/>
      <c r="J5" s="861"/>
      <c r="K5" s="861"/>
      <c r="L5" s="861"/>
      <c r="M5" s="861"/>
      <c r="N5" s="861"/>
      <c r="O5" s="861"/>
      <c r="P5" s="861"/>
      <c r="Q5" s="862"/>
      <c r="R5" s="863"/>
      <c r="S5" s="863"/>
      <c r="T5" s="864"/>
      <c r="U5" s="865"/>
      <c r="V5" s="866"/>
      <c r="W5" s="866"/>
      <c r="X5" s="866"/>
      <c r="Y5" s="866"/>
      <c r="Z5" s="866"/>
    </row>
    <row r="6" spans="1:26" s="7" customFormat="1" ht="29.25" customHeight="1" thickTop="1" x14ac:dyDescent="0.2">
      <c r="A6" s="30">
        <v>1</v>
      </c>
      <c r="B6" s="858" t="s">
        <v>410</v>
      </c>
      <c r="C6" s="744">
        <f>SUM(REN!BH11)</f>
        <v>2350000</v>
      </c>
      <c r="D6" s="744"/>
      <c r="E6" s="744"/>
      <c r="F6" s="744"/>
      <c r="G6" s="745">
        <f t="shared" ref="G6:G28" si="0">SUM(C6:F6)</f>
        <v>2350000</v>
      </c>
      <c r="H6" s="744">
        <f>SUM(REN!AS11)</f>
        <v>2130000</v>
      </c>
      <c r="I6" s="744"/>
      <c r="J6" s="744"/>
      <c r="K6" s="744"/>
      <c r="L6" s="744">
        <f>SUM(H6:K6)</f>
        <v>2130000</v>
      </c>
      <c r="M6" s="744">
        <f>SUM(REN!BF11)</f>
        <v>85200</v>
      </c>
      <c r="N6" s="744"/>
      <c r="O6" s="744"/>
      <c r="P6" s="744"/>
      <c r="Q6" s="750">
        <f>SUM(M6:P6)</f>
        <v>85200</v>
      </c>
      <c r="R6" s="744">
        <f>SUM(REN!BG11)</f>
        <v>134800</v>
      </c>
      <c r="S6" s="744">
        <f>SUM(T6-R6)</f>
        <v>0</v>
      </c>
      <c r="T6" s="745">
        <f>SUM(G6-L6-Q6)</f>
        <v>134800</v>
      </c>
      <c r="U6" s="837">
        <f>SUM(REN!BJ11)</f>
        <v>1</v>
      </c>
      <c r="V6" s="859">
        <f>SUM(H6+M6)/C6</f>
        <v>0.94263829787234044</v>
      </c>
      <c r="W6" s="859"/>
      <c r="X6" s="859"/>
      <c r="Y6" s="859"/>
      <c r="Z6" s="859">
        <f t="shared" ref="Z6" si="1">SUM(L6+Q6)/G6</f>
        <v>0.94263829787234044</v>
      </c>
    </row>
    <row r="7" spans="1:26" s="7" customFormat="1" ht="29.25" customHeight="1" x14ac:dyDescent="0.2">
      <c r="A7" s="31">
        <v>2</v>
      </c>
      <c r="B7" s="238" t="s">
        <v>411</v>
      </c>
      <c r="C7" s="741">
        <f>SUM(REN!BH23)</f>
        <v>2350000</v>
      </c>
      <c r="D7" s="741"/>
      <c r="E7" s="741"/>
      <c r="F7" s="741"/>
      <c r="G7" s="742">
        <f t="shared" si="0"/>
        <v>2350000</v>
      </c>
      <c r="H7" s="741">
        <f>SUM(REN!AS23)</f>
        <v>2130000</v>
      </c>
      <c r="I7" s="741"/>
      <c r="J7" s="741"/>
      <c r="K7" s="741"/>
      <c r="L7" s="741">
        <f t="shared" ref="L7:L28" si="2">SUM(H7:K7)</f>
        <v>2130000</v>
      </c>
      <c r="M7" s="741">
        <f>SUM(REN!BF23)</f>
        <v>0</v>
      </c>
      <c r="N7" s="741"/>
      <c r="O7" s="741"/>
      <c r="P7" s="741"/>
      <c r="Q7" s="743">
        <f t="shared" ref="Q7:Q17" si="3">SUM(M7:P7)</f>
        <v>0</v>
      </c>
      <c r="R7" s="741">
        <f>SUM(REN!BG23)</f>
        <v>220000</v>
      </c>
      <c r="S7" s="744">
        <f t="shared" ref="S7:S28" si="4">SUM(T7-R7)</f>
        <v>0</v>
      </c>
      <c r="T7" s="745">
        <f t="shared" ref="T7:T19" si="5">SUM(G7-L7-Q7)</f>
        <v>220000</v>
      </c>
      <c r="U7" s="803">
        <f>SUM(REN!BJ23)</f>
        <v>1</v>
      </c>
      <c r="V7" s="746">
        <f t="shared" ref="V7:V61" si="6">SUM(H7+M7)/C7</f>
        <v>0.90638297872340423</v>
      </c>
      <c r="W7" s="746"/>
      <c r="X7" s="746"/>
      <c r="Y7" s="746"/>
      <c r="Z7" s="746">
        <f t="shared" ref="Z7:Z71" si="7">SUM(L7+Q7)/G7</f>
        <v>0.90638297872340423</v>
      </c>
    </row>
    <row r="8" spans="1:26" s="7" customFormat="1" ht="29.25" customHeight="1" x14ac:dyDescent="0.2">
      <c r="A8" s="31">
        <v>3</v>
      </c>
      <c r="B8" s="239" t="s">
        <v>159</v>
      </c>
      <c r="C8" s="741">
        <f>SUM(REN!BH34)</f>
        <v>1390000</v>
      </c>
      <c r="D8" s="741"/>
      <c r="E8" s="741"/>
      <c r="F8" s="741"/>
      <c r="G8" s="742">
        <f t="shared" si="0"/>
        <v>1390000</v>
      </c>
      <c r="H8" s="741">
        <f>SUM(REN!AS34)</f>
        <v>1260000</v>
      </c>
      <c r="I8" s="741"/>
      <c r="J8" s="741"/>
      <c r="K8" s="741"/>
      <c r="L8" s="741">
        <f t="shared" si="2"/>
        <v>1260000</v>
      </c>
      <c r="M8" s="741">
        <f>SUM(REN!BF34)</f>
        <v>50400</v>
      </c>
      <c r="N8" s="741"/>
      <c r="O8" s="741"/>
      <c r="P8" s="741"/>
      <c r="Q8" s="743">
        <f t="shared" si="3"/>
        <v>50400</v>
      </c>
      <c r="R8" s="741">
        <f>SUM(REN!BG34)</f>
        <v>79600</v>
      </c>
      <c r="S8" s="744">
        <f t="shared" si="4"/>
        <v>0</v>
      </c>
      <c r="T8" s="745">
        <f t="shared" si="5"/>
        <v>79600</v>
      </c>
      <c r="U8" s="803">
        <f>SUM(REN!BJ34)</f>
        <v>1</v>
      </c>
      <c r="V8" s="746">
        <f t="shared" si="6"/>
        <v>0.94273381294964032</v>
      </c>
      <c r="W8" s="746"/>
      <c r="X8" s="746"/>
      <c r="Y8" s="746"/>
      <c r="Z8" s="746">
        <f t="shared" si="7"/>
        <v>0.94273381294964032</v>
      </c>
    </row>
    <row r="9" spans="1:26" s="7" customFormat="1" ht="29.25" customHeight="1" x14ac:dyDescent="0.2">
      <c r="A9" s="31">
        <v>4</v>
      </c>
      <c r="B9" s="239" t="s">
        <v>412</v>
      </c>
      <c r="C9" s="741">
        <f>SUM(REN!BH45)</f>
        <v>1390000</v>
      </c>
      <c r="D9" s="741"/>
      <c r="E9" s="741"/>
      <c r="F9" s="741"/>
      <c r="G9" s="742">
        <f t="shared" si="0"/>
        <v>1390000</v>
      </c>
      <c r="H9" s="741">
        <f>SUM(REN!AS45)</f>
        <v>1260000</v>
      </c>
      <c r="I9" s="741"/>
      <c r="J9" s="741"/>
      <c r="K9" s="741"/>
      <c r="L9" s="741">
        <f t="shared" si="2"/>
        <v>1260000</v>
      </c>
      <c r="M9" s="741">
        <f>SUM(REN!BF45)</f>
        <v>50400</v>
      </c>
      <c r="N9" s="741"/>
      <c r="O9" s="741"/>
      <c r="P9" s="741"/>
      <c r="Q9" s="743">
        <f t="shared" si="3"/>
        <v>50400</v>
      </c>
      <c r="R9" s="741">
        <f>SUM(REN!BG45)</f>
        <v>79600</v>
      </c>
      <c r="S9" s="744">
        <f t="shared" si="4"/>
        <v>0</v>
      </c>
      <c r="T9" s="745">
        <f t="shared" si="5"/>
        <v>79600</v>
      </c>
      <c r="U9" s="803">
        <f>SUM(REN!BJ45)</f>
        <v>1</v>
      </c>
      <c r="V9" s="746">
        <f t="shared" si="6"/>
        <v>0.94273381294964032</v>
      </c>
      <c r="W9" s="746"/>
      <c r="X9" s="746"/>
      <c r="Y9" s="746"/>
      <c r="Z9" s="746">
        <f t="shared" si="7"/>
        <v>0.94273381294964032</v>
      </c>
    </row>
    <row r="10" spans="1:26" s="7" customFormat="1" ht="29.25" customHeight="1" x14ac:dyDescent="0.2">
      <c r="A10" s="31">
        <v>5</v>
      </c>
      <c r="B10" s="239" t="s">
        <v>413</v>
      </c>
      <c r="C10" s="741">
        <f>SUM(REN!BH57)</f>
        <v>1920000</v>
      </c>
      <c r="D10" s="741"/>
      <c r="E10" s="741"/>
      <c r="F10" s="741"/>
      <c r="G10" s="742">
        <f t="shared" si="0"/>
        <v>1920000</v>
      </c>
      <c r="H10" s="741">
        <f>SUM(REN!AS57)</f>
        <v>1740000</v>
      </c>
      <c r="I10" s="741"/>
      <c r="J10" s="741"/>
      <c r="K10" s="741"/>
      <c r="L10" s="741">
        <f t="shared" si="2"/>
        <v>1740000</v>
      </c>
      <c r="M10" s="741">
        <f>SUM(REN!BF57)</f>
        <v>69600</v>
      </c>
      <c r="N10" s="741"/>
      <c r="O10" s="741"/>
      <c r="P10" s="741"/>
      <c r="Q10" s="743">
        <f t="shared" si="3"/>
        <v>69600</v>
      </c>
      <c r="R10" s="741">
        <f>SUM(REN!BG57)</f>
        <v>110400</v>
      </c>
      <c r="S10" s="744">
        <f t="shared" si="4"/>
        <v>0</v>
      </c>
      <c r="T10" s="745">
        <f t="shared" si="5"/>
        <v>110400</v>
      </c>
      <c r="U10" s="803">
        <f>SUM(REN!BJ57)</f>
        <v>1</v>
      </c>
      <c r="V10" s="746">
        <f t="shared" si="6"/>
        <v>0.9425</v>
      </c>
      <c r="W10" s="746"/>
      <c r="X10" s="746"/>
      <c r="Y10" s="746"/>
      <c r="Z10" s="746">
        <f t="shared" si="7"/>
        <v>0.9425</v>
      </c>
    </row>
    <row r="11" spans="1:26" s="7" customFormat="1" ht="29.25" customHeight="1" x14ac:dyDescent="0.2">
      <c r="A11" s="31">
        <v>6</v>
      </c>
      <c r="B11" s="239" t="s">
        <v>414</v>
      </c>
      <c r="C11" s="741">
        <f>SUM(REN!BH69)</f>
        <v>2250000</v>
      </c>
      <c r="D11" s="741"/>
      <c r="E11" s="741"/>
      <c r="F11" s="741"/>
      <c r="G11" s="742">
        <f t="shared" si="0"/>
        <v>2250000</v>
      </c>
      <c r="H11" s="741">
        <f>SUM(REN!AS69)</f>
        <v>2040000</v>
      </c>
      <c r="I11" s="741"/>
      <c r="J11" s="741"/>
      <c r="K11" s="741"/>
      <c r="L11" s="741">
        <f t="shared" si="2"/>
        <v>2040000</v>
      </c>
      <c r="M11" s="741">
        <f>SUM(REN!BF69)</f>
        <v>81600</v>
      </c>
      <c r="N11" s="741"/>
      <c r="O11" s="741"/>
      <c r="P11" s="741"/>
      <c r="Q11" s="743">
        <f t="shared" si="3"/>
        <v>81600</v>
      </c>
      <c r="R11" s="741">
        <f>SUM(REN!BG69)</f>
        <v>128400</v>
      </c>
      <c r="S11" s="744">
        <f t="shared" si="4"/>
        <v>0</v>
      </c>
      <c r="T11" s="745">
        <f t="shared" si="5"/>
        <v>128400</v>
      </c>
      <c r="U11" s="803">
        <f>SUM(REN!BJ69)</f>
        <v>1</v>
      </c>
      <c r="V11" s="746">
        <f t="shared" si="6"/>
        <v>0.94293333333333329</v>
      </c>
      <c r="W11" s="746"/>
      <c r="X11" s="746"/>
      <c r="Y11" s="746"/>
      <c r="Z11" s="746">
        <f t="shared" si="7"/>
        <v>0.94293333333333329</v>
      </c>
    </row>
    <row r="12" spans="1:26" s="7" customFormat="1" ht="29.25" customHeight="1" x14ac:dyDescent="0.2">
      <c r="A12" s="31">
        <v>7</v>
      </c>
      <c r="B12" s="239" t="s">
        <v>415</v>
      </c>
      <c r="C12" s="741">
        <f>SUM(REN!BH80)</f>
        <v>1390000</v>
      </c>
      <c r="D12" s="741"/>
      <c r="E12" s="741"/>
      <c r="F12" s="741"/>
      <c r="G12" s="742">
        <f t="shared" si="0"/>
        <v>1390000</v>
      </c>
      <c r="H12" s="741">
        <f>SUM(REN!AS80)</f>
        <v>1260000</v>
      </c>
      <c r="I12" s="741"/>
      <c r="J12" s="741"/>
      <c r="K12" s="741"/>
      <c r="L12" s="741">
        <f t="shared" si="2"/>
        <v>1260000</v>
      </c>
      <c r="M12" s="741">
        <f>SUM(REN!BF80)</f>
        <v>50400</v>
      </c>
      <c r="N12" s="741"/>
      <c r="O12" s="741"/>
      <c r="P12" s="741"/>
      <c r="Q12" s="743">
        <f t="shared" si="3"/>
        <v>50400</v>
      </c>
      <c r="R12" s="741">
        <f>SUM(REN!BG80)</f>
        <v>79600</v>
      </c>
      <c r="S12" s="744">
        <f t="shared" si="4"/>
        <v>0</v>
      </c>
      <c r="T12" s="745">
        <f t="shared" si="5"/>
        <v>79600</v>
      </c>
      <c r="U12" s="803">
        <f>SUM(REN!BJ80)</f>
        <v>1</v>
      </c>
      <c r="V12" s="746">
        <f t="shared" si="6"/>
        <v>0.94273381294964032</v>
      </c>
      <c r="W12" s="746"/>
      <c r="X12" s="746"/>
      <c r="Y12" s="746"/>
      <c r="Z12" s="746">
        <f t="shared" si="7"/>
        <v>0.94273381294964032</v>
      </c>
    </row>
    <row r="13" spans="1:26" s="7" customFormat="1" ht="29.25" customHeight="1" x14ac:dyDescent="0.2">
      <c r="A13" s="31">
        <v>8</v>
      </c>
      <c r="B13" s="239" t="s">
        <v>426</v>
      </c>
      <c r="C13" s="741">
        <f>SUM(REN!BH90)</f>
        <v>450000</v>
      </c>
      <c r="D13" s="741"/>
      <c r="E13" s="741"/>
      <c r="F13" s="741"/>
      <c r="G13" s="742">
        <f t="shared" si="0"/>
        <v>450000</v>
      </c>
      <c r="H13" s="741">
        <f>SUM(REN!AS90)</f>
        <v>297000</v>
      </c>
      <c r="I13" s="741"/>
      <c r="J13" s="741"/>
      <c r="K13" s="741"/>
      <c r="L13" s="741">
        <f t="shared" si="2"/>
        <v>297000</v>
      </c>
      <c r="M13" s="741">
        <f>SUM(REN!BF90)</f>
        <v>11880</v>
      </c>
      <c r="N13" s="741"/>
      <c r="O13" s="741"/>
      <c r="P13" s="741"/>
      <c r="Q13" s="743">
        <f t="shared" si="3"/>
        <v>11880</v>
      </c>
      <c r="R13" s="741">
        <f>SUM(REN!BG90)</f>
        <v>141120</v>
      </c>
      <c r="S13" s="744">
        <f t="shared" si="4"/>
        <v>0</v>
      </c>
      <c r="T13" s="745">
        <f t="shared" si="5"/>
        <v>141120</v>
      </c>
      <c r="U13" s="803">
        <f>SUM(REN!BJ90)</f>
        <v>1</v>
      </c>
      <c r="V13" s="746">
        <f t="shared" si="6"/>
        <v>0.68640000000000001</v>
      </c>
      <c r="W13" s="746"/>
      <c r="X13" s="746"/>
      <c r="Y13" s="746"/>
      <c r="Z13" s="746">
        <f t="shared" si="7"/>
        <v>0.68640000000000001</v>
      </c>
    </row>
    <row r="14" spans="1:26" s="7" customFormat="1" ht="29.25" customHeight="1" x14ac:dyDescent="0.2">
      <c r="A14" s="31">
        <v>9</v>
      </c>
      <c r="B14" s="239" t="s">
        <v>427</v>
      </c>
      <c r="C14" s="741">
        <f>SUM(REN!BH100)</f>
        <v>450000</v>
      </c>
      <c r="D14" s="741"/>
      <c r="E14" s="741"/>
      <c r="F14" s="741"/>
      <c r="G14" s="742">
        <f t="shared" si="0"/>
        <v>450000</v>
      </c>
      <c r="H14" s="741">
        <f>SUM(REN!AS100)</f>
        <v>297000</v>
      </c>
      <c r="I14" s="741"/>
      <c r="J14" s="741"/>
      <c r="K14" s="741"/>
      <c r="L14" s="741">
        <f t="shared" si="2"/>
        <v>297000</v>
      </c>
      <c r="M14" s="741">
        <f>SUM(REN!BF100)</f>
        <v>11880</v>
      </c>
      <c r="N14" s="741"/>
      <c r="O14" s="741"/>
      <c r="P14" s="741"/>
      <c r="Q14" s="743">
        <f t="shared" si="3"/>
        <v>11880</v>
      </c>
      <c r="R14" s="741">
        <f>SUM(REN!BG100)</f>
        <v>141120</v>
      </c>
      <c r="S14" s="744">
        <f t="shared" si="4"/>
        <v>0</v>
      </c>
      <c r="T14" s="745">
        <f t="shared" si="5"/>
        <v>141120</v>
      </c>
      <c r="U14" s="803">
        <f>SUM(REN!BJ100)</f>
        <v>1</v>
      </c>
      <c r="V14" s="746">
        <f t="shared" si="6"/>
        <v>0.68640000000000001</v>
      </c>
      <c r="W14" s="746"/>
      <c r="X14" s="746"/>
      <c r="Y14" s="746"/>
      <c r="Z14" s="746">
        <f t="shared" si="7"/>
        <v>0.68640000000000001</v>
      </c>
    </row>
    <row r="15" spans="1:26" s="7" customFormat="1" ht="29.25" customHeight="1" x14ac:dyDescent="0.2">
      <c r="A15" s="31">
        <v>10</v>
      </c>
      <c r="B15" s="239" t="s">
        <v>428</v>
      </c>
      <c r="C15" s="741">
        <f>SUM(REN!BH111)</f>
        <v>6650000</v>
      </c>
      <c r="D15" s="741"/>
      <c r="E15" s="741"/>
      <c r="F15" s="741"/>
      <c r="G15" s="742">
        <f t="shared" si="0"/>
        <v>6650000</v>
      </c>
      <c r="H15" s="741">
        <f>SUM(REN!AS111)</f>
        <v>5114000</v>
      </c>
      <c r="I15" s="741"/>
      <c r="J15" s="741"/>
      <c r="K15" s="741"/>
      <c r="L15" s="741">
        <f t="shared" si="2"/>
        <v>5114000</v>
      </c>
      <c r="M15" s="741">
        <f>SUM(REN!BF111)</f>
        <v>124560</v>
      </c>
      <c r="N15" s="741"/>
      <c r="O15" s="741"/>
      <c r="P15" s="741"/>
      <c r="Q15" s="743">
        <f>SUM(REN!BF111)</f>
        <v>124560</v>
      </c>
      <c r="R15" s="741">
        <f>SUM(REN!BG111)</f>
        <v>1411440</v>
      </c>
      <c r="S15" s="744">
        <f t="shared" si="4"/>
        <v>0</v>
      </c>
      <c r="T15" s="745">
        <f t="shared" si="5"/>
        <v>1411440</v>
      </c>
      <c r="U15" s="803">
        <f>SUM(REN!BJ111)</f>
        <v>1</v>
      </c>
      <c r="V15" s="746">
        <f t="shared" si="6"/>
        <v>0.78775338345864665</v>
      </c>
      <c r="W15" s="746"/>
      <c r="X15" s="746"/>
      <c r="Y15" s="746"/>
      <c r="Z15" s="746">
        <f t="shared" si="7"/>
        <v>0.78775338345864665</v>
      </c>
    </row>
    <row r="16" spans="1:26" s="7" customFormat="1" ht="29.25" customHeight="1" x14ac:dyDescent="0.2">
      <c r="A16" s="31">
        <v>11</v>
      </c>
      <c r="B16" s="238" t="s">
        <v>429</v>
      </c>
      <c r="C16" s="741">
        <f>SUM(REN!BH125)</f>
        <v>10275000</v>
      </c>
      <c r="D16" s="741"/>
      <c r="E16" s="741"/>
      <c r="F16" s="741"/>
      <c r="G16" s="742">
        <f t="shared" si="0"/>
        <v>10275000</v>
      </c>
      <c r="H16" s="741">
        <f>SUM(REN!AS125)</f>
        <v>9972000</v>
      </c>
      <c r="I16" s="741"/>
      <c r="J16" s="741"/>
      <c r="K16" s="741"/>
      <c r="L16" s="741">
        <f t="shared" si="2"/>
        <v>9972000</v>
      </c>
      <c r="M16" s="741">
        <f>SUM(REN!BF125)</f>
        <v>20880</v>
      </c>
      <c r="N16" s="741"/>
      <c r="O16" s="741"/>
      <c r="P16" s="741"/>
      <c r="Q16" s="743">
        <f t="shared" si="3"/>
        <v>20880</v>
      </c>
      <c r="R16" s="741">
        <f>SUM(REN!BG125)</f>
        <v>282120</v>
      </c>
      <c r="S16" s="744">
        <f t="shared" si="4"/>
        <v>0</v>
      </c>
      <c r="T16" s="745">
        <f t="shared" si="5"/>
        <v>282120</v>
      </c>
      <c r="U16" s="803">
        <f>SUM(REN!BJ125)</f>
        <v>1</v>
      </c>
      <c r="V16" s="746">
        <f t="shared" si="6"/>
        <v>0.97254306569343063</v>
      </c>
      <c r="W16" s="746"/>
      <c r="X16" s="746"/>
      <c r="Y16" s="746"/>
      <c r="Z16" s="746">
        <f t="shared" si="7"/>
        <v>0.97254306569343063</v>
      </c>
    </row>
    <row r="17" spans="1:27" s="7" customFormat="1" ht="29.25" customHeight="1" x14ac:dyDescent="0.2">
      <c r="A17" s="31">
        <v>12</v>
      </c>
      <c r="B17" s="239" t="s">
        <v>430</v>
      </c>
      <c r="C17" s="741">
        <f>SUM(REN!BH137)</f>
        <v>1540000</v>
      </c>
      <c r="D17" s="741"/>
      <c r="E17" s="741"/>
      <c r="F17" s="741"/>
      <c r="G17" s="742">
        <f t="shared" si="0"/>
        <v>1540000</v>
      </c>
      <c r="H17" s="741">
        <f>SUM(REN!AS137)</f>
        <v>1395000</v>
      </c>
      <c r="I17" s="741"/>
      <c r="J17" s="741"/>
      <c r="K17" s="741"/>
      <c r="L17" s="741">
        <f t="shared" si="2"/>
        <v>1395000</v>
      </c>
      <c r="M17" s="741">
        <f>SUM(REN!BF137)</f>
        <v>55800</v>
      </c>
      <c r="N17" s="741"/>
      <c r="O17" s="741"/>
      <c r="P17" s="741"/>
      <c r="Q17" s="743">
        <f t="shared" si="3"/>
        <v>55800</v>
      </c>
      <c r="R17" s="741">
        <f>SUM(REN!BG137)</f>
        <v>89200</v>
      </c>
      <c r="S17" s="744">
        <f t="shared" si="4"/>
        <v>0</v>
      </c>
      <c r="T17" s="745">
        <f t="shared" si="5"/>
        <v>89200</v>
      </c>
      <c r="U17" s="803">
        <f>SUM(REN!BJ137)</f>
        <v>1</v>
      </c>
      <c r="V17" s="746">
        <f t="shared" si="6"/>
        <v>0.94207792207792207</v>
      </c>
      <c r="W17" s="746"/>
      <c r="X17" s="746"/>
      <c r="Y17" s="746"/>
      <c r="Z17" s="746">
        <f t="shared" si="7"/>
        <v>0.94207792207792207</v>
      </c>
    </row>
    <row r="18" spans="1:27" s="7" customFormat="1" ht="29.25" customHeight="1" x14ac:dyDescent="0.2">
      <c r="A18" s="31">
        <v>13</v>
      </c>
      <c r="B18" s="238" t="s">
        <v>416</v>
      </c>
      <c r="C18" s="741">
        <f>SUM(REN!BH148)</f>
        <v>8600000</v>
      </c>
      <c r="D18" s="741"/>
      <c r="E18" s="741"/>
      <c r="F18" s="741"/>
      <c r="G18" s="742">
        <f t="shared" si="0"/>
        <v>8600000</v>
      </c>
      <c r="H18" s="741">
        <f>SUM(REN!AS148)</f>
        <v>7620000</v>
      </c>
      <c r="I18" s="741"/>
      <c r="J18" s="741"/>
      <c r="K18" s="741"/>
      <c r="L18" s="741">
        <f t="shared" si="2"/>
        <v>7620000</v>
      </c>
      <c r="M18" s="741">
        <f>SUM(REN!BF148)</f>
        <v>304800</v>
      </c>
      <c r="N18" s="741"/>
      <c r="O18" s="741"/>
      <c r="P18" s="741"/>
      <c r="Q18" s="743">
        <f>SUM(REN!BF148)</f>
        <v>304800</v>
      </c>
      <c r="R18" s="741">
        <f>SUM(REN!BG148)</f>
        <v>465200</v>
      </c>
      <c r="S18" s="744">
        <f t="shared" si="4"/>
        <v>210000</v>
      </c>
      <c r="T18" s="745">
        <f t="shared" si="5"/>
        <v>675200</v>
      </c>
      <c r="U18" s="803">
        <f>SUM(REN!BJ148)</f>
        <v>1</v>
      </c>
      <c r="V18" s="746">
        <f t="shared" si="6"/>
        <v>0.92148837209302326</v>
      </c>
      <c r="W18" s="746"/>
      <c r="X18" s="746"/>
      <c r="Y18" s="746"/>
      <c r="Z18" s="746">
        <f t="shared" si="7"/>
        <v>0.92148837209302326</v>
      </c>
    </row>
    <row r="19" spans="1:27" s="7" customFormat="1" ht="29.25" customHeight="1" x14ac:dyDescent="0.2">
      <c r="A19" s="31">
        <v>14</v>
      </c>
      <c r="B19" s="238" t="s">
        <v>417</v>
      </c>
      <c r="C19" s="741">
        <f>SUM(REN!BH159)</f>
        <v>1720000</v>
      </c>
      <c r="D19" s="741"/>
      <c r="E19" s="741"/>
      <c r="F19" s="741"/>
      <c r="G19" s="742">
        <f t="shared" si="0"/>
        <v>1720000</v>
      </c>
      <c r="H19" s="741">
        <f>SUM(REN!AS159)</f>
        <v>1560000</v>
      </c>
      <c r="I19" s="741"/>
      <c r="J19" s="741"/>
      <c r="K19" s="741"/>
      <c r="L19" s="741">
        <f t="shared" si="2"/>
        <v>1560000</v>
      </c>
      <c r="M19" s="741">
        <f>SUM(REN!BF159)</f>
        <v>62400</v>
      </c>
      <c r="N19" s="741"/>
      <c r="O19" s="741"/>
      <c r="P19" s="741"/>
      <c r="Q19" s="743">
        <f>SUM(REN!BF159)</f>
        <v>62400</v>
      </c>
      <c r="R19" s="741">
        <f>SUM(REN!BG159)</f>
        <v>97600</v>
      </c>
      <c r="S19" s="744">
        <f t="shared" si="4"/>
        <v>0</v>
      </c>
      <c r="T19" s="745">
        <f t="shared" si="5"/>
        <v>97600</v>
      </c>
      <c r="U19" s="803">
        <f>SUM(REN!BJ159)</f>
        <v>1</v>
      </c>
      <c r="V19" s="746">
        <f t="shared" si="6"/>
        <v>0.94325581395348834</v>
      </c>
      <c r="W19" s="746"/>
      <c r="X19" s="746"/>
      <c r="Y19" s="746"/>
      <c r="Z19" s="746">
        <f>SUM(L19+Q19)/G19</f>
        <v>0.94325581395348834</v>
      </c>
    </row>
    <row r="20" spans="1:27" s="7" customFormat="1" ht="29.25" customHeight="1" x14ac:dyDescent="0.2">
      <c r="A20" s="31">
        <v>15</v>
      </c>
      <c r="B20" s="238" t="s">
        <v>418</v>
      </c>
      <c r="C20" s="741">
        <f>SUM(REN!BH171)</f>
        <v>1260000</v>
      </c>
      <c r="D20" s="741"/>
      <c r="E20" s="741"/>
      <c r="F20" s="741"/>
      <c r="G20" s="742">
        <f t="shared" si="0"/>
        <v>1260000</v>
      </c>
      <c r="H20" s="741">
        <f>SUM(REN!AS171)</f>
        <v>1140000</v>
      </c>
      <c r="I20" s="741"/>
      <c r="J20" s="741"/>
      <c r="K20" s="741"/>
      <c r="L20" s="741">
        <f t="shared" si="2"/>
        <v>1140000</v>
      </c>
      <c r="M20" s="741">
        <f>SUM(REN!BF171)</f>
        <v>45600</v>
      </c>
      <c r="N20" s="741"/>
      <c r="O20" s="741"/>
      <c r="P20" s="741"/>
      <c r="Q20" s="743">
        <f t="shared" ref="Q20:Q28" si="8">SUM(M20:P20)</f>
        <v>45600</v>
      </c>
      <c r="R20" s="741">
        <f>SUM(REN!BG171)</f>
        <v>74400</v>
      </c>
      <c r="S20" s="744">
        <f t="shared" si="4"/>
        <v>0</v>
      </c>
      <c r="T20" s="745">
        <f t="shared" ref="T20:T28" si="9">SUM(G20-L20-Q20)</f>
        <v>74400</v>
      </c>
      <c r="U20" s="803">
        <f>SUM(REN!BJ171)</f>
        <v>1</v>
      </c>
      <c r="V20" s="746">
        <f t="shared" si="6"/>
        <v>0.94095238095238098</v>
      </c>
      <c r="W20" s="746"/>
      <c r="X20" s="746"/>
      <c r="Y20" s="746"/>
      <c r="Z20" s="746">
        <f t="shared" si="7"/>
        <v>0.94095238095238098</v>
      </c>
    </row>
    <row r="21" spans="1:27" s="7" customFormat="1" ht="29.25" customHeight="1" x14ac:dyDescent="0.2">
      <c r="A21" s="31">
        <v>16</v>
      </c>
      <c r="B21" s="238" t="s">
        <v>419</v>
      </c>
      <c r="C21" s="741">
        <f>SUM(REN!BH183)</f>
        <v>1590000</v>
      </c>
      <c r="D21" s="741"/>
      <c r="E21" s="741"/>
      <c r="F21" s="741"/>
      <c r="G21" s="742">
        <f t="shared" si="0"/>
        <v>1590000</v>
      </c>
      <c r="H21" s="741">
        <f>SUM(REN!AS183)</f>
        <v>1440000</v>
      </c>
      <c r="I21" s="741"/>
      <c r="J21" s="741"/>
      <c r="K21" s="741"/>
      <c r="L21" s="741">
        <f t="shared" si="2"/>
        <v>1440000</v>
      </c>
      <c r="M21" s="741">
        <f>SUM(REN!BF183)</f>
        <v>57600</v>
      </c>
      <c r="N21" s="741"/>
      <c r="O21" s="741"/>
      <c r="P21" s="741"/>
      <c r="Q21" s="743">
        <f t="shared" si="8"/>
        <v>57600</v>
      </c>
      <c r="R21" s="741">
        <f>SUM(REN!BG183)</f>
        <v>92400</v>
      </c>
      <c r="S21" s="744">
        <f t="shared" si="4"/>
        <v>0</v>
      </c>
      <c r="T21" s="745">
        <f t="shared" si="9"/>
        <v>92400</v>
      </c>
      <c r="U21" s="803">
        <f>SUM(REN!BJ183)</f>
        <v>1</v>
      </c>
      <c r="V21" s="746">
        <f t="shared" si="6"/>
        <v>0.94188679245283013</v>
      </c>
      <c r="W21" s="746"/>
      <c r="X21" s="746"/>
      <c r="Y21" s="746"/>
      <c r="Z21" s="746">
        <f t="shared" si="7"/>
        <v>0.94188679245283013</v>
      </c>
    </row>
    <row r="22" spans="1:27" s="7" customFormat="1" ht="29.25" customHeight="1" x14ac:dyDescent="0.2">
      <c r="A22" s="31">
        <v>17</v>
      </c>
      <c r="B22" s="238" t="s">
        <v>420</v>
      </c>
      <c r="C22" s="741">
        <f>SUM(REN!BH194)</f>
        <v>1720000</v>
      </c>
      <c r="D22" s="741"/>
      <c r="E22" s="741"/>
      <c r="F22" s="741"/>
      <c r="G22" s="742">
        <f t="shared" si="0"/>
        <v>1720000</v>
      </c>
      <c r="H22" s="741">
        <f>SUM(REN!AS194)</f>
        <v>1560000</v>
      </c>
      <c r="I22" s="741"/>
      <c r="J22" s="741"/>
      <c r="K22" s="741"/>
      <c r="L22" s="741">
        <f t="shared" si="2"/>
        <v>1560000</v>
      </c>
      <c r="M22" s="741">
        <f>SUM(REN!BF194)</f>
        <v>62400</v>
      </c>
      <c r="N22" s="741"/>
      <c r="O22" s="741"/>
      <c r="P22" s="741"/>
      <c r="Q22" s="743">
        <f t="shared" si="8"/>
        <v>62400</v>
      </c>
      <c r="R22" s="741">
        <f>SUM(REN!BG194)</f>
        <v>97600</v>
      </c>
      <c r="S22" s="744">
        <f t="shared" si="4"/>
        <v>0</v>
      </c>
      <c r="T22" s="745">
        <f t="shared" si="9"/>
        <v>97600</v>
      </c>
      <c r="U22" s="803">
        <f>SUM(REN!BJ194)</f>
        <v>1</v>
      </c>
      <c r="V22" s="746">
        <f t="shared" si="6"/>
        <v>0.94325581395348834</v>
      </c>
      <c r="W22" s="746"/>
      <c r="X22" s="746"/>
      <c r="Y22" s="746"/>
      <c r="Z22" s="746">
        <f t="shared" si="7"/>
        <v>0.94325581395348834</v>
      </c>
    </row>
    <row r="23" spans="1:27" s="7" customFormat="1" ht="29.25" customHeight="1" x14ac:dyDescent="0.2">
      <c r="A23" s="31">
        <v>18</v>
      </c>
      <c r="B23" s="239" t="s">
        <v>421</v>
      </c>
      <c r="C23" s="741">
        <f>SUM(REN!BH205)</f>
        <v>1060000</v>
      </c>
      <c r="D23" s="741"/>
      <c r="E23" s="741"/>
      <c r="F23" s="741"/>
      <c r="G23" s="742">
        <f t="shared" si="0"/>
        <v>1060000</v>
      </c>
      <c r="H23" s="741">
        <f>SUM(REN!AS205)</f>
        <v>960000</v>
      </c>
      <c r="I23" s="741"/>
      <c r="J23" s="741"/>
      <c r="K23" s="741"/>
      <c r="L23" s="741">
        <f t="shared" si="2"/>
        <v>960000</v>
      </c>
      <c r="M23" s="741">
        <f>SUM(REN!BF205)</f>
        <v>38400</v>
      </c>
      <c r="N23" s="741"/>
      <c r="O23" s="741"/>
      <c r="P23" s="741"/>
      <c r="Q23" s="743">
        <f t="shared" si="8"/>
        <v>38400</v>
      </c>
      <c r="R23" s="741">
        <f>SUM(REN!BG205)</f>
        <v>61600</v>
      </c>
      <c r="S23" s="744">
        <f t="shared" si="4"/>
        <v>0</v>
      </c>
      <c r="T23" s="745">
        <f t="shared" si="9"/>
        <v>61600</v>
      </c>
      <c r="U23" s="803">
        <f>SUM(REN!BJ205)</f>
        <v>1</v>
      </c>
      <c r="V23" s="746">
        <f t="shared" si="6"/>
        <v>0.94188679245283013</v>
      </c>
      <c r="W23" s="746"/>
      <c r="X23" s="746"/>
      <c r="Y23" s="746"/>
      <c r="Z23" s="746">
        <f t="shared" si="7"/>
        <v>0.94188679245283013</v>
      </c>
    </row>
    <row r="24" spans="1:27" s="7" customFormat="1" ht="29.25" customHeight="1" x14ac:dyDescent="0.2">
      <c r="A24" s="31">
        <v>19</v>
      </c>
      <c r="B24" s="239" t="s">
        <v>422</v>
      </c>
      <c r="C24" s="741">
        <f>SUM(REN!BH216)</f>
        <v>1060000</v>
      </c>
      <c r="D24" s="741"/>
      <c r="E24" s="741"/>
      <c r="F24" s="741"/>
      <c r="G24" s="742">
        <f t="shared" si="0"/>
        <v>1060000</v>
      </c>
      <c r="H24" s="741">
        <f>SUM(REN!AS216)</f>
        <v>960000</v>
      </c>
      <c r="I24" s="741"/>
      <c r="J24" s="741"/>
      <c r="K24" s="741"/>
      <c r="L24" s="741">
        <f t="shared" si="2"/>
        <v>960000</v>
      </c>
      <c r="M24" s="741">
        <f>SUM(REN!BF216)</f>
        <v>38400</v>
      </c>
      <c r="N24" s="741"/>
      <c r="O24" s="741"/>
      <c r="P24" s="741"/>
      <c r="Q24" s="743">
        <f t="shared" si="8"/>
        <v>38400</v>
      </c>
      <c r="R24" s="741">
        <f>SUM(REN!BG216)</f>
        <v>61600</v>
      </c>
      <c r="S24" s="744">
        <f t="shared" si="4"/>
        <v>0</v>
      </c>
      <c r="T24" s="745">
        <f t="shared" si="9"/>
        <v>61600</v>
      </c>
      <c r="U24" s="803">
        <f>SUM(REN!BJ216)</f>
        <v>1</v>
      </c>
      <c r="V24" s="746">
        <f t="shared" si="6"/>
        <v>0.94188679245283013</v>
      </c>
      <c r="W24" s="746"/>
      <c r="X24" s="746"/>
      <c r="Y24" s="746"/>
      <c r="Z24" s="746">
        <f t="shared" si="7"/>
        <v>0.94188679245283013</v>
      </c>
    </row>
    <row r="25" spans="1:27" s="7" customFormat="1" ht="29.25" customHeight="1" x14ac:dyDescent="0.2">
      <c r="A25" s="31">
        <v>20</v>
      </c>
      <c r="B25" s="270" t="s">
        <v>423</v>
      </c>
      <c r="C25" s="747">
        <f>SUM(REN!BH227)</f>
        <v>1060000</v>
      </c>
      <c r="D25" s="747"/>
      <c r="E25" s="747"/>
      <c r="F25" s="747"/>
      <c r="G25" s="748">
        <f t="shared" si="0"/>
        <v>1060000</v>
      </c>
      <c r="H25" s="747">
        <f>SUM(REN!AS227)</f>
        <v>960000</v>
      </c>
      <c r="I25" s="747"/>
      <c r="J25" s="747"/>
      <c r="K25" s="747"/>
      <c r="L25" s="741">
        <f t="shared" si="2"/>
        <v>960000</v>
      </c>
      <c r="M25" s="741">
        <f>SUM(REN!BF227)</f>
        <v>38400</v>
      </c>
      <c r="N25" s="747"/>
      <c r="O25" s="747"/>
      <c r="P25" s="747"/>
      <c r="Q25" s="743">
        <f t="shared" si="8"/>
        <v>38400</v>
      </c>
      <c r="R25" s="747">
        <f>SUM(REN!BG227)</f>
        <v>61600</v>
      </c>
      <c r="S25" s="749">
        <f t="shared" si="4"/>
        <v>0</v>
      </c>
      <c r="T25" s="745">
        <f t="shared" si="9"/>
        <v>61600</v>
      </c>
      <c r="U25" s="803">
        <f>SUM(REN!BJ227)</f>
        <v>1</v>
      </c>
      <c r="V25" s="746">
        <f t="shared" si="6"/>
        <v>0.94188679245283013</v>
      </c>
      <c r="W25" s="746"/>
      <c r="X25" s="746"/>
      <c r="Y25" s="746"/>
      <c r="Z25" s="746">
        <f t="shared" si="7"/>
        <v>0.94188679245283013</v>
      </c>
    </row>
    <row r="26" spans="1:27" s="7" customFormat="1" ht="29.25" customHeight="1" x14ac:dyDescent="0.2">
      <c r="A26" s="31">
        <v>21</v>
      </c>
      <c r="B26" s="271" t="s">
        <v>424</v>
      </c>
      <c r="C26" s="741">
        <f>SUM(REN!BH238)</f>
        <v>1060000</v>
      </c>
      <c r="D26" s="741"/>
      <c r="E26" s="741"/>
      <c r="F26" s="741"/>
      <c r="G26" s="742">
        <f t="shared" si="0"/>
        <v>1060000</v>
      </c>
      <c r="H26" s="741">
        <f>SUM(REN!AS238)</f>
        <v>960000</v>
      </c>
      <c r="I26" s="741"/>
      <c r="J26" s="741"/>
      <c r="K26" s="741"/>
      <c r="L26" s="741">
        <f t="shared" si="2"/>
        <v>960000</v>
      </c>
      <c r="M26" s="741">
        <f>SUM(REN!BF238)</f>
        <v>38400</v>
      </c>
      <c r="N26" s="741"/>
      <c r="O26" s="741"/>
      <c r="P26" s="741"/>
      <c r="Q26" s="743">
        <f t="shared" si="8"/>
        <v>38400</v>
      </c>
      <c r="R26" s="741">
        <f>SUM(REN!BG238)</f>
        <v>61600</v>
      </c>
      <c r="S26" s="741">
        <f t="shared" si="4"/>
        <v>0</v>
      </c>
      <c r="T26" s="745">
        <f t="shared" si="9"/>
        <v>61600</v>
      </c>
      <c r="U26" s="803">
        <f>SUM(REN!BJ238)</f>
        <v>1</v>
      </c>
      <c r="V26" s="746">
        <f t="shared" si="6"/>
        <v>0.94188679245283013</v>
      </c>
      <c r="W26" s="746"/>
      <c r="X26" s="746"/>
      <c r="Y26" s="746"/>
      <c r="Z26" s="746">
        <f t="shared" si="7"/>
        <v>0.94188679245283013</v>
      </c>
    </row>
    <row r="27" spans="1:27" s="7" customFormat="1" ht="29.25" customHeight="1" x14ac:dyDescent="0.2">
      <c r="A27" s="31">
        <v>22</v>
      </c>
      <c r="B27" s="271" t="s">
        <v>425</v>
      </c>
      <c r="C27" s="741">
        <f>SUM(REN!BH249)</f>
        <v>1060000</v>
      </c>
      <c r="D27" s="741"/>
      <c r="E27" s="741"/>
      <c r="F27" s="741"/>
      <c r="G27" s="742">
        <f t="shared" si="0"/>
        <v>1060000</v>
      </c>
      <c r="H27" s="741">
        <f>SUM(REN!AS249)</f>
        <v>960000</v>
      </c>
      <c r="I27" s="741"/>
      <c r="J27" s="741"/>
      <c r="K27" s="741"/>
      <c r="L27" s="741">
        <f t="shared" si="2"/>
        <v>960000</v>
      </c>
      <c r="M27" s="741">
        <f>SUM(REN!BF249)</f>
        <v>38400</v>
      </c>
      <c r="N27" s="741"/>
      <c r="O27" s="741"/>
      <c r="P27" s="741"/>
      <c r="Q27" s="743">
        <f t="shared" si="8"/>
        <v>38400</v>
      </c>
      <c r="R27" s="741">
        <f>SUM(REN!BG249)</f>
        <v>61600</v>
      </c>
      <c r="S27" s="741">
        <f t="shared" si="4"/>
        <v>0</v>
      </c>
      <c r="T27" s="745">
        <f t="shared" si="9"/>
        <v>61600</v>
      </c>
      <c r="U27" s="803">
        <f>SUM(REN!BJ249)</f>
        <v>1</v>
      </c>
      <c r="V27" s="746">
        <f t="shared" si="6"/>
        <v>0.94188679245283013</v>
      </c>
      <c r="W27" s="746"/>
      <c r="X27" s="746"/>
      <c r="Y27" s="746"/>
      <c r="Z27" s="746">
        <f t="shared" si="7"/>
        <v>0.94188679245283013</v>
      </c>
    </row>
    <row r="28" spans="1:27" s="7" customFormat="1" ht="29.25" customHeight="1" thickBot="1" x14ac:dyDescent="0.25">
      <c r="A28" s="826">
        <v>23</v>
      </c>
      <c r="B28" s="827" t="s">
        <v>553</v>
      </c>
      <c r="C28" s="747">
        <f>SUM(REN!BH259)</f>
        <v>350000</v>
      </c>
      <c r="D28" s="747"/>
      <c r="E28" s="747"/>
      <c r="F28" s="747"/>
      <c r="G28" s="748">
        <f t="shared" si="0"/>
        <v>350000</v>
      </c>
      <c r="H28" s="747">
        <f>SUM(REN!AS259)</f>
        <v>237000</v>
      </c>
      <c r="I28" s="747"/>
      <c r="J28" s="747"/>
      <c r="K28" s="747"/>
      <c r="L28" s="747">
        <f t="shared" si="2"/>
        <v>237000</v>
      </c>
      <c r="M28" s="747">
        <f>SUM(REN!BF259)</f>
        <v>9480</v>
      </c>
      <c r="N28" s="747"/>
      <c r="O28" s="747"/>
      <c r="P28" s="747"/>
      <c r="Q28" s="828">
        <f t="shared" si="8"/>
        <v>9480</v>
      </c>
      <c r="R28" s="747">
        <f>SUM(REN!BG259)</f>
        <v>103520</v>
      </c>
      <c r="S28" s="749">
        <f t="shared" si="4"/>
        <v>0</v>
      </c>
      <c r="T28" s="829">
        <f t="shared" si="9"/>
        <v>103520</v>
      </c>
      <c r="U28" s="804">
        <f>SUM(REN!BJ259)</f>
        <v>1</v>
      </c>
      <c r="V28" s="802">
        <f t="shared" si="6"/>
        <v>0.70422857142857143</v>
      </c>
      <c r="W28" s="802"/>
      <c r="X28" s="802"/>
      <c r="Y28" s="802"/>
      <c r="Z28" s="802">
        <f t="shared" si="7"/>
        <v>0.70422857142857143</v>
      </c>
    </row>
    <row r="29" spans="1:27" s="57" customFormat="1" ht="29.25" customHeight="1" thickTop="1" thickBot="1" x14ac:dyDescent="0.25">
      <c r="A29" s="867"/>
      <c r="B29" s="868" t="s">
        <v>113</v>
      </c>
      <c r="C29" s="869">
        <f t="shared" ref="C29:T29" si="10">SUM(C6:C28)</f>
        <v>52945000</v>
      </c>
      <c r="D29" s="869">
        <f t="shared" si="10"/>
        <v>0</v>
      </c>
      <c r="E29" s="869">
        <f t="shared" si="10"/>
        <v>0</v>
      </c>
      <c r="F29" s="869">
        <f t="shared" si="10"/>
        <v>0</v>
      </c>
      <c r="G29" s="869">
        <f t="shared" si="10"/>
        <v>52945000</v>
      </c>
      <c r="H29" s="869">
        <f t="shared" si="10"/>
        <v>47252000</v>
      </c>
      <c r="I29" s="869">
        <f t="shared" si="10"/>
        <v>0</v>
      </c>
      <c r="J29" s="869">
        <f t="shared" si="10"/>
        <v>0</v>
      </c>
      <c r="K29" s="869">
        <f t="shared" si="10"/>
        <v>0</v>
      </c>
      <c r="L29" s="869">
        <f>SUM(L6:L28)</f>
        <v>47252000</v>
      </c>
      <c r="M29" s="869">
        <f t="shared" si="10"/>
        <v>1346880</v>
      </c>
      <c r="N29" s="869">
        <f t="shared" si="10"/>
        <v>0</v>
      </c>
      <c r="O29" s="869">
        <f t="shared" si="10"/>
        <v>0</v>
      </c>
      <c r="P29" s="869">
        <f t="shared" si="10"/>
        <v>0</v>
      </c>
      <c r="Q29" s="869">
        <f t="shared" si="10"/>
        <v>1346880</v>
      </c>
      <c r="R29" s="869">
        <f t="shared" si="10"/>
        <v>4136120</v>
      </c>
      <c r="S29" s="869">
        <f t="shared" si="10"/>
        <v>210000</v>
      </c>
      <c r="T29" s="869">
        <f t="shared" si="10"/>
        <v>4346120</v>
      </c>
      <c r="U29" s="870">
        <f>SUM(U6:U28)/23</f>
        <v>1</v>
      </c>
      <c r="V29" s="871">
        <f t="shared" si="6"/>
        <v>0.91791255076022282</v>
      </c>
      <c r="W29" s="871"/>
      <c r="X29" s="871"/>
      <c r="Y29" s="871"/>
      <c r="Z29" s="871">
        <f t="shared" si="7"/>
        <v>0.91791255076022282</v>
      </c>
    </row>
    <row r="30" spans="1:27" s="754" customFormat="1" ht="29.25" customHeight="1" thickTop="1" thickBot="1" x14ac:dyDescent="0.25">
      <c r="A30" s="860" t="s">
        <v>112</v>
      </c>
      <c r="B30" s="860" t="s">
        <v>118</v>
      </c>
      <c r="C30" s="861"/>
      <c r="D30" s="861"/>
      <c r="E30" s="861"/>
      <c r="F30" s="861"/>
      <c r="G30" s="862"/>
      <c r="H30" s="861"/>
      <c r="I30" s="861"/>
      <c r="J30" s="861"/>
      <c r="K30" s="861"/>
      <c r="L30" s="861"/>
      <c r="M30" s="861"/>
      <c r="N30" s="861"/>
      <c r="O30" s="861"/>
      <c r="P30" s="861"/>
      <c r="Q30" s="862"/>
      <c r="R30" s="863"/>
      <c r="S30" s="863"/>
      <c r="T30" s="864"/>
      <c r="U30" s="865"/>
      <c r="V30" s="872"/>
      <c r="W30" s="872"/>
      <c r="X30" s="872"/>
      <c r="Y30" s="872"/>
      <c r="Z30" s="872"/>
    </row>
    <row r="31" spans="1:27" s="7" customFormat="1" ht="29.25" customHeight="1" thickTop="1" x14ac:dyDescent="0.2">
      <c r="A31" s="30">
        <v>1</v>
      </c>
      <c r="B31" s="26" t="s">
        <v>139</v>
      </c>
      <c r="C31" s="744">
        <f>SUM(KEU!BH9)</f>
        <v>46800000</v>
      </c>
      <c r="D31" s="744"/>
      <c r="E31" s="744"/>
      <c r="F31" s="744"/>
      <c r="G31" s="745">
        <f>SUM(C31:F31)</f>
        <v>46800000</v>
      </c>
      <c r="H31" s="744">
        <f>SUM(KEU!AS9)</f>
        <v>46800000</v>
      </c>
      <c r="I31" s="744"/>
      <c r="J31" s="744"/>
      <c r="K31" s="744"/>
      <c r="L31" s="744">
        <f>SUM(H31:K31)</f>
        <v>46800000</v>
      </c>
      <c r="M31" s="276">
        <f>SUM(KEU!BF9)</f>
        <v>0</v>
      </c>
      <c r="N31" s="744"/>
      <c r="O31" s="744"/>
      <c r="P31" s="744"/>
      <c r="Q31" s="750">
        <f t="shared" ref="Q31:Q42" si="11">SUM(M31:P31)</f>
        <v>0</v>
      </c>
      <c r="R31" s="744">
        <f>SUM(KEU!BG9)</f>
        <v>0</v>
      </c>
      <c r="S31" s="744">
        <f>SUM(T31-R31)</f>
        <v>0</v>
      </c>
      <c r="T31" s="745">
        <f>SUM(G31-L31-Q31)</f>
        <v>0</v>
      </c>
      <c r="U31" s="830">
        <f>SUM(KEU!BJ9)</f>
        <v>1</v>
      </c>
      <c r="V31" s="831">
        <f t="shared" si="6"/>
        <v>1</v>
      </c>
      <c r="W31" s="831"/>
      <c r="X31" s="831"/>
      <c r="Y31" s="831"/>
      <c r="Z31" s="831">
        <f t="shared" si="7"/>
        <v>1</v>
      </c>
      <c r="AA31" s="7">
        <v>1</v>
      </c>
    </row>
    <row r="32" spans="1:27" s="7" customFormat="1" ht="29.25" customHeight="1" x14ac:dyDescent="0.2">
      <c r="A32" s="30">
        <v>2</v>
      </c>
      <c r="B32" s="26" t="s">
        <v>140</v>
      </c>
      <c r="C32" s="744">
        <f>SUM(KEU!BH19)</f>
        <v>12000000</v>
      </c>
      <c r="D32" s="744"/>
      <c r="E32" s="744"/>
      <c r="F32" s="744"/>
      <c r="G32" s="745">
        <f t="shared" ref="G32:G46" si="12">SUM(C32:F32)</f>
        <v>12000000</v>
      </c>
      <c r="H32" s="744">
        <f>SUM(KEU!AS19)</f>
        <v>12000000</v>
      </c>
      <c r="I32" s="744"/>
      <c r="J32" s="744"/>
      <c r="K32" s="744"/>
      <c r="L32" s="741">
        <f t="shared" ref="L32:L46" si="13">SUM(H32:K32)</f>
        <v>12000000</v>
      </c>
      <c r="M32" s="276">
        <f>SUM(KEU!BF19)</f>
        <v>0</v>
      </c>
      <c r="N32" s="744"/>
      <c r="O32" s="744"/>
      <c r="P32" s="744"/>
      <c r="Q32" s="743">
        <f t="shared" si="11"/>
        <v>0</v>
      </c>
      <c r="R32" s="744">
        <f>SUM(KEU!BG19)</f>
        <v>0</v>
      </c>
      <c r="S32" s="744">
        <f t="shared" ref="S32:S46" si="14">SUM(T32-R32)</f>
        <v>0</v>
      </c>
      <c r="T32" s="745">
        <f t="shared" ref="T32:T46" si="15">SUM(G32-L32-Q32)</f>
        <v>0</v>
      </c>
      <c r="U32" s="800">
        <f>SUM(KEU!BJ19)</f>
        <v>1</v>
      </c>
      <c r="V32" s="746">
        <f t="shared" si="6"/>
        <v>1</v>
      </c>
      <c r="W32" s="746"/>
      <c r="X32" s="746"/>
      <c r="Y32" s="746"/>
      <c r="Z32" s="746">
        <f t="shared" si="7"/>
        <v>1</v>
      </c>
      <c r="AA32" s="7">
        <v>2</v>
      </c>
    </row>
    <row r="33" spans="1:27" s="7" customFormat="1" ht="29.25" customHeight="1" x14ac:dyDescent="0.2">
      <c r="A33" s="30">
        <v>3</v>
      </c>
      <c r="B33" s="26" t="s">
        <v>141</v>
      </c>
      <c r="C33" s="744">
        <f>SUM(KEU!BH28)</f>
        <v>34800000</v>
      </c>
      <c r="D33" s="744"/>
      <c r="E33" s="744"/>
      <c r="F33" s="744"/>
      <c r="G33" s="745">
        <f t="shared" si="12"/>
        <v>34800000</v>
      </c>
      <c r="H33" s="744">
        <f>SUM(KEU!AS28)</f>
        <v>34370000</v>
      </c>
      <c r="I33" s="744"/>
      <c r="J33" s="744"/>
      <c r="K33" s="744"/>
      <c r="L33" s="741">
        <f t="shared" si="13"/>
        <v>34370000</v>
      </c>
      <c r="M33" s="276">
        <f>SUM(KEU!BF28)</f>
        <v>0</v>
      </c>
      <c r="N33" s="744"/>
      <c r="O33" s="744"/>
      <c r="P33" s="744"/>
      <c r="Q33" s="743">
        <f t="shared" si="11"/>
        <v>0</v>
      </c>
      <c r="R33" s="744">
        <f>SUM(KEU!BG28)</f>
        <v>430000</v>
      </c>
      <c r="S33" s="744">
        <f t="shared" si="14"/>
        <v>0</v>
      </c>
      <c r="T33" s="745">
        <f t="shared" si="15"/>
        <v>430000</v>
      </c>
      <c r="U33" s="800">
        <f>SUM(KEU!BJ28)</f>
        <v>1</v>
      </c>
      <c r="V33" s="746">
        <f t="shared" si="6"/>
        <v>0.98764367816091958</v>
      </c>
      <c r="W33" s="746"/>
      <c r="X33" s="746"/>
      <c r="Y33" s="746"/>
      <c r="Z33" s="746">
        <f t="shared" si="7"/>
        <v>0.98764367816091958</v>
      </c>
      <c r="AA33" s="7">
        <v>3</v>
      </c>
    </row>
    <row r="34" spans="1:27" s="7" customFormat="1" ht="29.25" customHeight="1" x14ac:dyDescent="0.2">
      <c r="A34" s="30">
        <v>4</v>
      </c>
      <c r="B34" s="26" t="s">
        <v>142</v>
      </c>
      <c r="C34" s="744">
        <f>SUM(KEU!BH37)</f>
        <v>8400000</v>
      </c>
      <c r="D34" s="744"/>
      <c r="E34" s="744"/>
      <c r="F34" s="744"/>
      <c r="G34" s="745">
        <f t="shared" si="12"/>
        <v>8400000</v>
      </c>
      <c r="H34" s="744">
        <f>SUM(KEU!AS37)</f>
        <v>8400000</v>
      </c>
      <c r="I34" s="744"/>
      <c r="J34" s="744"/>
      <c r="K34" s="744"/>
      <c r="L34" s="741">
        <f t="shared" si="13"/>
        <v>8400000</v>
      </c>
      <c r="M34" s="276">
        <f>SUM(KEU!BF37)</f>
        <v>0</v>
      </c>
      <c r="N34" s="744"/>
      <c r="O34" s="744"/>
      <c r="P34" s="744"/>
      <c r="Q34" s="743">
        <f t="shared" si="11"/>
        <v>0</v>
      </c>
      <c r="R34" s="744">
        <f>SUM(KEU!BG37)</f>
        <v>0</v>
      </c>
      <c r="S34" s="744">
        <f t="shared" si="14"/>
        <v>0</v>
      </c>
      <c r="T34" s="745">
        <f t="shared" si="15"/>
        <v>0</v>
      </c>
      <c r="U34" s="800">
        <f>SUM(KEU!BJ37)</f>
        <v>1</v>
      </c>
      <c r="V34" s="746">
        <f t="shared" si="6"/>
        <v>1</v>
      </c>
      <c r="W34" s="746"/>
      <c r="X34" s="746"/>
      <c r="Y34" s="746"/>
      <c r="Z34" s="746">
        <f t="shared" si="7"/>
        <v>1</v>
      </c>
      <c r="AA34" s="7">
        <v>4</v>
      </c>
    </row>
    <row r="35" spans="1:27" s="7" customFormat="1" ht="29.25" customHeight="1" x14ac:dyDescent="0.2">
      <c r="A35" s="30">
        <v>5</v>
      </c>
      <c r="B35" s="26" t="s">
        <v>143</v>
      </c>
      <c r="C35" s="744">
        <f>SUM(KEU!BH46)</f>
        <v>138000000</v>
      </c>
      <c r="D35" s="744"/>
      <c r="E35" s="744"/>
      <c r="F35" s="744"/>
      <c r="G35" s="745">
        <f t="shared" si="12"/>
        <v>138000000</v>
      </c>
      <c r="H35" s="744">
        <f>SUM(KEU!AS46)</f>
        <v>135939420</v>
      </c>
      <c r="I35" s="744"/>
      <c r="J35" s="744"/>
      <c r="K35" s="744"/>
      <c r="L35" s="741">
        <f t="shared" si="13"/>
        <v>135939420</v>
      </c>
      <c r="M35" s="276">
        <f>SUM(KEU!BF46)</f>
        <v>0</v>
      </c>
      <c r="N35" s="744"/>
      <c r="O35" s="744"/>
      <c r="P35" s="744"/>
      <c r="Q35" s="743">
        <f t="shared" si="11"/>
        <v>0</v>
      </c>
      <c r="R35" s="744">
        <f>SUM(KEU!BG46)</f>
        <v>2060580</v>
      </c>
      <c r="S35" s="744">
        <f t="shared" si="14"/>
        <v>0</v>
      </c>
      <c r="T35" s="745">
        <f t="shared" si="15"/>
        <v>2060580</v>
      </c>
      <c r="U35" s="800">
        <f>SUM(KEU!BJ46)</f>
        <v>1</v>
      </c>
      <c r="V35" s="746">
        <f t="shared" si="6"/>
        <v>0.98506826086956523</v>
      </c>
      <c r="W35" s="746"/>
      <c r="X35" s="746"/>
      <c r="Y35" s="746"/>
      <c r="Z35" s="746">
        <f t="shared" si="7"/>
        <v>0.98506826086956523</v>
      </c>
      <c r="AA35" s="7">
        <v>5</v>
      </c>
    </row>
    <row r="36" spans="1:27" s="7" customFormat="1" ht="29.25" customHeight="1" x14ac:dyDescent="0.2">
      <c r="A36" s="30">
        <v>6</v>
      </c>
      <c r="B36" s="26" t="s">
        <v>144</v>
      </c>
      <c r="C36" s="744">
        <f>SUM(KEU!BH55)</f>
        <v>36000000</v>
      </c>
      <c r="D36" s="744"/>
      <c r="E36" s="744"/>
      <c r="F36" s="744"/>
      <c r="G36" s="745">
        <f t="shared" si="12"/>
        <v>36000000</v>
      </c>
      <c r="H36" s="744">
        <f>SUM(KEU!AS55)</f>
        <v>36000000</v>
      </c>
      <c r="I36" s="744"/>
      <c r="J36" s="744"/>
      <c r="K36" s="744"/>
      <c r="L36" s="741">
        <f t="shared" si="13"/>
        <v>36000000</v>
      </c>
      <c r="M36" s="276">
        <f>SUM(KEU!BF55)</f>
        <v>0</v>
      </c>
      <c r="N36" s="744"/>
      <c r="O36" s="744"/>
      <c r="P36" s="744"/>
      <c r="Q36" s="743">
        <f t="shared" si="11"/>
        <v>0</v>
      </c>
      <c r="R36" s="744">
        <f>SUM(KEU!BG55)</f>
        <v>0</v>
      </c>
      <c r="S36" s="744">
        <f t="shared" si="14"/>
        <v>0</v>
      </c>
      <c r="T36" s="745">
        <f t="shared" si="15"/>
        <v>0</v>
      </c>
      <c r="U36" s="800">
        <f>SUM(KEU!BJ55)</f>
        <v>1</v>
      </c>
      <c r="V36" s="746">
        <f t="shared" si="6"/>
        <v>1</v>
      </c>
      <c r="W36" s="746"/>
      <c r="X36" s="746"/>
      <c r="Y36" s="746"/>
      <c r="Z36" s="746">
        <f t="shared" si="7"/>
        <v>1</v>
      </c>
      <c r="AA36" s="7">
        <v>6</v>
      </c>
    </row>
    <row r="37" spans="1:27" s="7" customFormat="1" ht="29.25" customHeight="1" x14ac:dyDescent="0.2">
      <c r="A37" s="30">
        <v>7</v>
      </c>
      <c r="B37" s="26" t="s">
        <v>145</v>
      </c>
      <c r="C37" s="744">
        <f>SUM(KEU!BH64)</f>
        <v>51240000</v>
      </c>
      <c r="D37" s="744"/>
      <c r="E37" s="744"/>
      <c r="F37" s="744"/>
      <c r="G37" s="745">
        <f t="shared" si="12"/>
        <v>51240000</v>
      </c>
      <c r="H37" s="744">
        <f>SUM(KEU!AS64)</f>
        <v>50415768</v>
      </c>
      <c r="I37" s="744"/>
      <c r="J37" s="744"/>
      <c r="K37" s="744"/>
      <c r="L37" s="741">
        <f t="shared" si="13"/>
        <v>50415768</v>
      </c>
      <c r="M37" s="276">
        <f>SUM(KEU!BF64)</f>
        <v>0</v>
      </c>
      <c r="N37" s="744"/>
      <c r="O37" s="744"/>
      <c r="P37" s="744"/>
      <c r="Q37" s="743">
        <f t="shared" si="11"/>
        <v>0</v>
      </c>
      <c r="R37" s="744">
        <f>SUM(KEU!BG64)</f>
        <v>824232</v>
      </c>
      <c r="S37" s="744">
        <f t="shared" si="14"/>
        <v>0</v>
      </c>
      <c r="T37" s="745">
        <f t="shared" si="15"/>
        <v>824232</v>
      </c>
      <c r="U37" s="800">
        <f>SUM(KEU!BJ64)</f>
        <v>1</v>
      </c>
      <c r="V37" s="746">
        <f t="shared" si="6"/>
        <v>0.98391428571428574</v>
      </c>
      <c r="W37" s="746"/>
      <c r="X37" s="746"/>
      <c r="Y37" s="746"/>
      <c r="Z37" s="746">
        <f t="shared" si="7"/>
        <v>0.98391428571428574</v>
      </c>
      <c r="AA37" s="7">
        <v>7</v>
      </c>
    </row>
    <row r="38" spans="1:27" s="7" customFormat="1" ht="29.25" customHeight="1" x14ac:dyDescent="0.2">
      <c r="A38" s="30">
        <v>8</v>
      </c>
      <c r="B38" s="26" t="s">
        <v>146</v>
      </c>
      <c r="C38" s="744">
        <f>SUM(KEU!BH73)</f>
        <v>12000000</v>
      </c>
      <c r="D38" s="744"/>
      <c r="E38" s="744"/>
      <c r="F38" s="744"/>
      <c r="G38" s="745">
        <f t="shared" ref="G38:G45" si="16">SUM(C38:F38)</f>
        <v>12000000</v>
      </c>
      <c r="H38" s="744">
        <f>SUM(KEU!AS73)</f>
        <v>12000000</v>
      </c>
      <c r="I38" s="744"/>
      <c r="J38" s="744"/>
      <c r="K38" s="744"/>
      <c r="L38" s="741">
        <f t="shared" si="13"/>
        <v>12000000</v>
      </c>
      <c r="M38" s="276">
        <f>SUM(KEU!BF73)</f>
        <v>0</v>
      </c>
      <c r="N38" s="744"/>
      <c r="O38" s="744"/>
      <c r="P38" s="744"/>
      <c r="Q38" s="743">
        <f t="shared" si="11"/>
        <v>0</v>
      </c>
      <c r="R38" s="744">
        <f>SUM(KEU!BG73)</f>
        <v>0</v>
      </c>
      <c r="S38" s="744">
        <f t="shared" si="14"/>
        <v>0</v>
      </c>
      <c r="T38" s="745">
        <f t="shared" ref="T38:T45" si="17">SUM(G38-L38-Q38)</f>
        <v>0</v>
      </c>
      <c r="U38" s="800">
        <f>SUM(KEU!BJ73)</f>
        <v>1</v>
      </c>
      <c r="V38" s="746">
        <f t="shared" si="6"/>
        <v>1</v>
      </c>
      <c r="W38" s="746"/>
      <c r="X38" s="746"/>
      <c r="Y38" s="746"/>
      <c r="Z38" s="746">
        <f t="shared" si="7"/>
        <v>1</v>
      </c>
      <c r="AA38" s="7">
        <v>8</v>
      </c>
    </row>
    <row r="39" spans="1:27" s="7" customFormat="1" ht="29.25" customHeight="1" x14ac:dyDescent="0.2">
      <c r="A39" s="30">
        <v>9</v>
      </c>
      <c r="B39" s="26" t="s">
        <v>147</v>
      </c>
      <c r="C39" s="744">
        <f>SUM(KEU!BH84)</f>
        <v>19200000</v>
      </c>
      <c r="D39" s="744"/>
      <c r="E39" s="744"/>
      <c r="F39" s="744"/>
      <c r="G39" s="745">
        <f t="shared" si="16"/>
        <v>19200000</v>
      </c>
      <c r="H39" s="744">
        <f>SUM(KEU!AS84)</f>
        <v>19200000</v>
      </c>
      <c r="I39" s="744"/>
      <c r="J39" s="744"/>
      <c r="K39" s="744"/>
      <c r="L39" s="741">
        <f t="shared" si="13"/>
        <v>19200000</v>
      </c>
      <c r="M39" s="276">
        <f>SUM(KEU!BF84)</f>
        <v>0</v>
      </c>
      <c r="N39" s="744"/>
      <c r="O39" s="744"/>
      <c r="P39" s="744"/>
      <c r="Q39" s="743">
        <f t="shared" si="11"/>
        <v>0</v>
      </c>
      <c r="R39" s="744"/>
      <c r="S39" s="744">
        <f t="shared" si="14"/>
        <v>0</v>
      </c>
      <c r="T39" s="745">
        <f t="shared" si="17"/>
        <v>0</v>
      </c>
      <c r="U39" s="800">
        <f>SUM(KEU!BJ84)</f>
        <v>1</v>
      </c>
      <c r="V39" s="746">
        <f t="shared" si="6"/>
        <v>1</v>
      </c>
      <c r="W39" s="746"/>
      <c r="X39" s="746"/>
      <c r="Y39" s="746"/>
      <c r="Z39" s="746">
        <f t="shared" si="7"/>
        <v>1</v>
      </c>
      <c r="AA39" s="7">
        <v>9</v>
      </c>
    </row>
    <row r="40" spans="1:27" s="7" customFormat="1" ht="29.25" customHeight="1" x14ac:dyDescent="0.2">
      <c r="A40" s="30">
        <v>10</v>
      </c>
      <c r="B40" s="26" t="s">
        <v>148</v>
      </c>
      <c r="C40" s="744">
        <f>SUM(KEU!BH93)</f>
        <v>16800000</v>
      </c>
      <c r="D40" s="744"/>
      <c r="E40" s="744"/>
      <c r="F40" s="744"/>
      <c r="G40" s="745">
        <f t="shared" si="16"/>
        <v>16800000</v>
      </c>
      <c r="H40" s="744">
        <f>SUM(KEU!AS93)</f>
        <v>16800000</v>
      </c>
      <c r="I40" s="744"/>
      <c r="J40" s="744"/>
      <c r="K40" s="744"/>
      <c r="L40" s="741">
        <f t="shared" si="13"/>
        <v>16800000</v>
      </c>
      <c r="M40" s="276">
        <f>SUM(KEU!BF93)</f>
        <v>0</v>
      </c>
      <c r="N40" s="744"/>
      <c r="O40" s="744"/>
      <c r="P40" s="744"/>
      <c r="Q40" s="743">
        <f t="shared" si="11"/>
        <v>0</v>
      </c>
      <c r="R40" s="744"/>
      <c r="S40" s="744">
        <f t="shared" si="14"/>
        <v>0</v>
      </c>
      <c r="T40" s="745">
        <f t="shared" si="17"/>
        <v>0</v>
      </c>
      <c r="U40" s="800">
        <f>SUM(KEU!BJ93)</f>
        <v>1</v>
      </c>
      <c r="V40" s="746">
        <f t="shared" si="6"/>
        <v>1</v>
      </c>
      <c r="W40" s="746"/>
      <c r="X40" s="746"/>
      <c r="Y40" s="746"/>
      <c r="Z40" s="746">
        <f t="shared" si="7"/>
        <v>1</v>
      </c>
      <c r="AA40" s="7">
        <v>10</v>
      </c>
    </row>
    <row r="41" spans="1:27" s="7" customFormat="1" ht="29.25" customHeight="1" x14ac:dyDescent="0.2">
      <c r="A41" s="30">
        <v>11</v>
      </c>
      <c r="B41" s="26" t="s">
        <v>149</v>
      </c>
      <c r="C41" s="744">
        <f>SUM(KEU!BH102)</f>
        <v>15600000</v>
      </c>
      <c r="D41" s="744"/>
      <c r="E41" s="744"/>
      <c r="F41" s="744"/>
      <c r="G41" s="745">
        <f t="shared" si="16"/>
        <v>15600000</v>
      </c>
      <c r="H41" s="744">
        <f>SUM(KEU!AS102)</f>
        <v>15600000</v>
      </c>
      <c r="I41" s="744"/>
      <c r="J41" s="744"/>
      <c r="K41" s="744"/>
      <c r="L41" s="741">
        <f t="shared" si="13"/>
        <v>15600000</v>
      </c>
      <c r="M41" s="276">
        <f>SUM(KEU!BF102)</f>
        <v>0</v>
      </c>
      <c r="N41" s="744"/>
      <c r="O41" s="744"/>
      <c r="P41" s="744"/>
      <c r="Q41" s="743">
        <f t="shared" si="11"/>
        <v>0</v>
      </c>
      <c r="R41" s="744"/>
      <c r="S41" s="744">
        <f t="shared" si="14"/>
        <v>0</v>
      </c>
      <c r="T41" s="745">
        <f t="shared" si="17"/>
        <v>0</v>
      </c>
      <c r="U41" s="800">
        <f>SUM(KEU!BJ102)</f>
        <v>1</v>
      </c>
      <c r="V41" s="746">
        <f t="shared" si="6"/>
        <v>1</v>
      </c>
      <c r="W41" s="746"/>
      <c r="X41" s="746"/>
      <c r="Y41" s="746"/>
      <c r="Z41" s="746">
        <f t="shared" si="7"/>
        <v>1</v>
      </c>
      <c r="AA41" s="7">
        <v>11</v>
      </c>
    </row>
    <row r="42" spans="1:27" s="7" customFormat="1" ht="29.25" customHeight="1" x14ac:dyDescent="0.2">
      <c r="A42" s="30">
        <v>12</v>
      </c>
      <c r="B42" s="26" t="s">
        <v>150</v>
      </c>
      <c r="C42" s="744">
        <f>SUM(KEU!BH111)</f>
        <v>86400000</v>
      </c>
      <c r="D42" s="744"/>
      <c r="E42" s="744"/>
      <c r="F42" s="744"/>
      <c r="G42" s="745">
        <f t="shared" si="16"/>
        <v>86400000</v>
      </c>
      <c r="H42" s="744">
        <f>SUM(KEU!AS111)</f>
        <v>86400000</v>
      </c>
      <c r="I42" s="744"/>
      <c r="J42" s="744"/>
      <c r="K42" s="744"/>
      <c r="L42" s="741">
        <f t="shared" si="13"/>
        <v>86400000</v>
      </c>
      <c r="M42" s="276">
        <f>SUM(KEU!BF111)</f>
        <v>0</v>
      </c>
      <c r="N42" s="744"/>
      <c r="O42" s="744"/>
      <c r="P42" s="744"/>
      <c r="Q42" s="743">
        <f t="shared" si="11"/>
        <v>0</v>
      </c>
      <c r="R42" s="744"/>
      <c r="S42" s="744">
        <f t="shared" si="14"/>
        <v>0</v>
      </c>
      <c r="T42" s="745">
        <f t="shared" si="17"/>
        <v>0</v>
      </c>
      <c r="U42" s="800">
        <f>SUM(KEU!BJ111)</f>
        <v>1</v>
      </c>
      <c r="V42" s="746">
        <f t="shared" si="6"/>
        <v>1</v>
      </c>
      <c r="W42" s="746"/>
      <c r="X42" s="746"/>
      <c r="Y42" s="746"/>
      <c r="Z42" s="746">
        <f t="shared" si="7"/>
        <v>1</v>
      </c>
      <c r="AA42" s="7">
        <v>12</v>
      </c>
    </row>
    <row r="43" spans="1:27" s="7" customFormat="1" ht="29.25" customHeight="1" x14ac:dyDescent="0.2">
      <c r="A43" s="30">
        <v>13</v>
      </c>
      <c r="B43" s="243" t="s">
        <v>516</v>
      </c>
      <c r="C43" s="744">
        <f>SUM(KEU!BH120)</f>
        <v>886356</v>
      </c>
      <c r="D43" s="744"/>
      <c r="E43" s="744"/>
      <c r="F43" s="744"/>
      <c r="G43" s="745">
        <f t="shared" ref="G43:G44" si="18">SUM(C43:F43)</f>
        <v>886356</v>
      </c>
      <c r="H43" s="744">
        <f>SUM(KEU!AS120)</f>
        <v>886356</v>
      </c>
      <c r="I43" s="744"/>
      <c r="J43" s="744"/>
      <c r="K43" s="744"/>
      <c r="L43" s="741">
        <f t="shared" si="13"/>
        <v>886356</v>
      </c>
      <c r="M43" s="276"/>
      <c r="N43" s="744"/>
      <c r="O43" s="744"/>
      <c r="P43" s="744"/>
      <c r="Q43" s="750"/>
      <c r="R43" s="744">
        <f>SUM(KEU!BG76)</f>
        <v>0</v>
      </c>
      <c r="S43" s="744">
        <f t="shared" si="14"/>
        <v>0</v>
      </c>
      <c r="T43" s="745">
        <f t="shared" ref="T43:T44" si="19">SUM(G43-L43-Q43)</f>
        <v>0</v>
      </c>
      <c r="U43" s="800">
        <f>SUM(KEU!BJ120)</f>
        <v>1</v>
      </c>
      <c r="V43" s="746">
        <f t="shared" si="6"/>
        <v>1</v>
      </c>
      <c r="W43" s="746"/>
      <c r="X43" s="746"/>
      <c r="Y43" s="746"/>
      <c r="Z43" s="746">
        <f t="shared" si="7"/>
        <v>1</v>
      </c>
      <c r="AA43" s="7">
        <v>13</v>
      </c>
    </row>
    <row r="44" spans="1:27" s="7" customFormat="1" ht="29.25" customHeight="1" x14ac:dyDescent="0.2">
      <c r="A44" s="30">
        <v>14</v>
      </c>
      <c r="B44" s="243" t="s">
        <v>513</v>
      </c>
      <c r="C44" s="744">
        <f>SUM(KEU!BH130)</f>
        <v>886356</v>
      </c>
      <c r="D44" s="744"/>
      <c r="E44" s="744"/>
      <c r="F44" s="744"/>
      <c r="G44" s="745">
        <f t="shared" si="18"/>
        <v>886356</v>
      </c>
      <c r="H44" s="744">
        <f>SUM(KEU!AS130)</f>
        <v>886356</v>
      </c>
      <c r="I44" s="744"/>
      <c r="J44" s="744"/>
      <c r="K44" s="744"/>
      <c r="L44" s="741">
        <f t="shared" si="13"/>
        <v>886356</v>
      </c>
      <c r="M44" s="276"/>
      <c r="N44" s="744"/>
      <c r="O44" s="744"/>
      <c r="P44" s="744"/>
      <c r="Q44" s="750"/>
      <c r="R44" s="744">
        <f>SUM(KEU!BG77)</f>
        <v>0</v>
      </c>
      <c r="S44" s="744">
        <f t="shared" ref="S44" si="20">SUM(T44-R44)</f>
        <v>0</v>
      </c>
      <c r="T44" s="745">
        <f t="shared" si="19"/>
        <v>0</v>
      </c>
      <c r="U44" s="800">
        <f>SUM(KEU!BJ130)</f>
        <v>1</v>
      </c>
      <c r="V44" s="746">
        <f t="shared" si="6"/>
        <v>1</v>
      </c>
      <c r="W44" s="746"/>
      <c r="X44" s="746"/>
      <c r="Y44" s="746"/>
      <c r="Z44" s="746">
        <f t="shared" si="7"/>
        <v>1</v>
      </c>
      <c r="AA44" s="7">
        <v>14</v>
      </c>
    </row>
    <row r="45" spans="1:27" s="7" customFormat="1" ht="29.25" customHeight="1" x14ac:dyDescent="0.2">
      <c r="A45" s="30">
        <v>15</v>
      </c>
      <c r="B45" s="243" t="s">
        <v>515</v>
      </c>
      <c r="C45" s="744">
        <f>SUM(KEU!BH140)</f>
        <v>4431780</v>
      </c>
      <c r="D45" s="744"/>
      <c r="E45" s="744"/>
      <c r="F45" s="744"/>
      <c r="G45" s="745">
        <f t="shared" si="16"/>
        <v>4431780</v>
      </c>
      <c r="H45" s="744">
        <f>SUM(KEU!AS140)</f>
        <v>4431780</v>
      </c>
      <c r="I45" s="744"/>
      <c r="J45" s="744"/>
      <c r="K45" s="744"/>
      <c r="L45" s="741">
        <f t="shared" si="13"/>
        <v>4431780</v>
      </c>
      <c r="M45" s="276"/>
      <c r="N45" s="744"/>
      <c r="O45" s="744"/>
      <c r="P45" s="744"/>
      <c r="Q45" s="750"/>
      <c r="R45" s="744">
        <f>SUM(KEU!BG78)</f>
        <v>0</v>
      </c>
      <c r="S45" s="744">
        <f t="shared" ref="S45" si="21">SUM(T45-R45)</f>
        <v>0</v>
      </c>
      <c r="T45" s="745">
        <f t="shared" si="17"/>
        <v>0</v>
      </c>
      <c r="U45" s="800">
        <f>SUM(KEU!BJ140)</f>
        <v>1</v>
      </c>
      <c r="V45" s="746">
        <f t="shared" si="6"/>
        <v>1</v>
      </c>
      <c r="W45" s="746"/>
      <c r="X45" s="746"/>
      <c r="Y45" s="746"/>
      <c r="Z45" s="746">
        <f t="shared" si="7"/>
        <v>1</v>
      </c>
      <c r="AA45" s="7">
        <v>15</v>
      </c>
    </row>
    <row r="46" spans="1:27" s="7" customFormat="1" ht="29.25" customHeight="1" thickBot="1" x14ac:dyDescent="0.25">
      <c r="A46" s="832">
        <v>16</v>
      </c>
      <c r="B46" s="833" t="s">
        <v>514</v>
      </c>
      <c r="C46" s="749">
        <f>SUM(KEU!BH150)</f>
        <v>1772712</v>
      </c>
      <c r="D46" s="749"/>
      <c r="E46" s="749"/>
      <c r="F46" s="749"/>
      <c r="G46" s="829">
        <f t="shared" si="12"/>
        <v>1772712</v>
      </c>
      <c r="H46" s="749">
        <f>SUM(KEU!AS150)</f>
        <v>1772712</v>
      </c>
      <c r="I46" s="749"/>
      <c r="J46" s="749"/>
      <c r="K46" s="749"/>
      <c r="L46" s="747">
        <f t="shared" si="13"/>
        <v>1772712</v>
      </c>
      <c r="M46" s="834"/>
      <c r="N46" s="749"/>
      <c r="O46" s="749"/>
      <c r="P46" s="749"/>
      <c r="Q46" s="835"/>
      <c r="R46" s="749">
        <f>SUM(KEU!BG79)</f>
        <v>0</v>
      </c>
      <c r="S46" s="749">
        <f t="shared" si="14"/>
        <v>0</v>
      </c>
      <c r="T46" s="829">
        <f t="shared" si="15"/>
        <v>0</v>
      </c>
      <c r="U46" s="836">
        <f>SUM(KEU!BJ150)</f>
        <v>1</v>
      </c>
      <c r="V46" s="802">
        <f t="shared" si="6"/>
        <v>1</v>
      </c>
      <c r="W46" s="802"/>
      <c r="X46" s="802"/>
      <c r="Y46" s="802"/>
      <c r="Z46" s="802">
        <f t="shared" si="7"/>
        <v>1</v>
      </c>
      <c r="AA46" s="7">
        <v>16</v>
      </c>
    </row>
    <row r="47" spans="1:27" s="57" customFormat="1" ht="29.25" customHeight="1" thickTop="1" thickBot="1" x14ac:dyDescent="0.25">
      <c r="A47" s="867"/>
      <c r="B47" s="868" t="s">
        <v>113</v>
      </c>
      <c r="C47" s="869">
        <f t="shared" ref="C47:K47" si="22">SUM(C31:C46)</f>
        <v>485217204</v>
      </c>
      <c r="D47" s="869">
        <f t="shared" si="22"/>
        <v>0</v>
      </c>
      <c r="E47" s="869">
        <f t="shared" si="22"/>
        <v>0</v>
      </c>
      <c r="F47" s="869">
        <f t="shared" si="22"/>
        <v>0</v>
      </c>
      <c r="G47" s="869">
        <f t="shared" si="22"/>
        <v>485217204</v>
      </c>
      <c r="H47" s="869">
        <f>SUM(H31:H46)</f>
        <v>481902392</v>
      </c>
      <c r="I47" s="869">
        <f t="shared" si="22"/>
        <v>0</v>
      </c>
      <c r="J47" s="869">
        <f t="shared" si="22"/>
        <v>0</v>
      </c>
      <c r="K47" s="869">
        <f t="shared" si="22"/>
        <v>0</v>
      </c>
      <c r="L47" s="869">
        <f t="shared" ref="L47:T47" si="23">SUM(L31:L46)</f>
        <v>481902392</v>
      </c>
      <c r="M47" s="869">
        <f t="shared" ref="M47:P47" si="24">SUM(M31:M46)</f>
        <v>0</v>
      </c>
      <c r="N47" s="869">
        <f t="shared" si="24"/>
        <v>0</v>
      </c>
      <c r="O47" s="869">
        <f t="shared" si="24"/>
        <v>0</v>
      </c>
      <c r="P47" s="869">
        <f t="shared" si="24"/>
        <v>0</v>
      </c>
      <c r="Q47" s="869">
        <f t="shared" si="23"/>
        <v>0</v>
      </c>
      <c r="R47" s="869">
        <f t="shared" si="23"/>
        <v>3314812</v>
      </c>
      <c r="S47" s="869">
        <f t="shared" si="23"/>
        <v>0</v>
      </c>
      <c r="T47" s="869">
        <f t="shared" si="23"/>
        <v>3314812</v>
      </c>
      <c r="U47" s="870">
        <f>SUM(U31:U46)/16</f>
        <v>1</v>
      </c>
      <c r="V47" s="871">
        <f t="shared" si="6"/>
        <v>0.9931683955707391</v>
      </c>
      <c r="W47" s="871"/>
      <c r="X47" s="871"/>
      <c r="Y47" s="871"/>
      <c r="Z47" s="871">
        <f t="shared" si="7"/>
        <v>0.9931683955707391</v>
      </c>
    </row>
    <row r="48" spans="1:27" s="754" customFormat="1" ht="29.25" customHeight="1" thickTop="1" thickBot="1" x14ac:dyDescent="0.25">
      <c r="A48" s="860" t="s">
        <v>116</v>
      </c>
      <c r="B48" s="860" t="s">
        <v>106</v>
      </c>
      <c r="C48" s="861"/>
      <c r="D48" s="861"/>
      <c r="E48" s="861"/>
      <c r="F48" s="861"/>
      <c r="G48" s="862"/>
      <c r="H48" s="861"/>
      <c r="I48" s="861"/>
      <c r="J48" s="861"/>
      <c r="K48" s="861"/>
      <c r="L48" s="861"/>
      <c r="M48" s="861"/>
      <c r="N48" s="861"/>
      <c r="O48" s="861"/>
      <c r="P48" s="861"/>
      <c r="Q48" s="862"/>
      <c r="R48" s="863"/>
      <c r="S48" s="863"/>
      <c r="T48" s="864"/>
      <c r="U48" s="865"/>
      <c r="V48" s="872"/>
      <c r="W48" s="872"/>
      <c r="X48" s="872"/>
      <c r="Y48" s="872"/>
      <c r="Z48" s="872"/>
    </row>
    <row r="49" spans="1:27" s="7" customFormat="1" ht="29.25" customHeight="1" thickTop="1" x14ac:dyDescent="0.2">
      <c r="A49" s="30">
        <v>1</v>
      </c>
      <c r="B49" s="26" t="s">
        <v>81</v>
      </c>
      <c r="C49" s="744">
        <f>SUM(UMUM!BH76)</f>
        <v>513120500</v>
      </c>
      <c r="D49" s="744"/>
      <c r="E49" s="744"/>
      <c r="F49" s="744"/>
      <c r="G49" s="745">
        <f t="shared" ref="G49:G60" si="25">SUM(C49:F49)</f>
        <v>513120500</v>
      </c>
      <c r="H49" s="744">
        <f>SUM(UMUM!AS76)</f>
        <v>430340700</v>
      </c>
      <c r="I49" s="744"/>
      <c r="J49" s="744"/>
      <c r="K49" s="744"/>
      <c r="L49" s="744">
        <f t="shared" ref="L49:L60" si="26">SUM(H49:K49)</f>
        <v>430340700</v>
      </c>
      <c r="M49" s="276">
        <f>SUM(UMUM!BF76)</f>
        <v>39511260</v>
      </c>
      <c r="N49" s="744"/>
      <c r="O49" s="744"/>
      <c r="P49" s="744"/>
      <c r="Q49" s="750">
        <f t="shared" ref="Q49:Q60" si="27">SUM(M49:P49)</f>
        <v>39511260</v>
      </c>
      <c r="R49" s="276">
        <f>SUM(UMUM!BG76)</f>
        <v>32283868</v>
      </c>
      <c r="S49" s="744">
        <f>SUM(T49-R49)</f>
        <v>10984672</v>
      </c>
      <c r="T49" s="745">
        <f>SUM(G49-L49-Q49)</f>
        <v>43268540</v>
      </c>
      <c r="U49" s="837">
        <f>SUM(UMUM!BJ76)</f>
        <v>1</v>
      </c>
      <c r="V49" s="831">
        <f t="shared" si="6"/>
        <v>0.91567567462223787</v>
      </c>
      <c r="W49" s="831"/>
      <c r="X49" s="831"/>
      <c r="Y49" s="831"/>
      <c r="Z49" s="831">
        <f t="shared" si="7"/>
        <v>0.91567567462223787</v>
      </c>
      <c r="AA49" s="7">
        <v>1</v>
      </c>
    </row>
    <row r="50" spans="1:27" s="7" customFormat="1" ht="29.25" customHeight="1" x14ac:dyDescent="0.2">
      <c r="A50" s="31">
        <v>2</v>
      </c>
      <c r="B50" s="27" t="s">
        <v>517</v>
      </c>
      <c r="C50" s="741">
        <f>SUM(UMUM!BH147)</f>
        <v>136637000</v>
      </c>
      <c r="D50" s="741"/>
      <c r="E50" s="741"/>
      <c r="F50" s="741"/>
      <c r="G50" s="742">
        <f t="shared" si="25"/>
        <v>136637000</v>
      </c>
      <c r="H50" s="741">
        <f>SUM(UMUM!AS147)</f>
        <v>128226000</v>
      </c>
      <c r="I50" s="741"/>
      <c r="J50" s="741"/>
      <c r="K50" s="741"/>
      <c r="L50" s="741">
        <f t="shared" si="26"/>
        <v>128226000</v>
      </c>
      <c r="M50" s="274">
        <f>SUM(UMUM!BF147)</f>
        <v>1452820</v>
      </c>
      <c r="N50" s="741"/>
      <c r="O50" s="741"/>
      <c r="P50" s="741"/>
      <c r="Q50" s="743">
        <f t="shared" si="27"/>
        <v>1452820</v>
      </c>
      <c r="R50" s="274">
        <f>SUM(UMUM!BG147)</f>
        <v>1958180</v>
      </c>
      <c r="S50" s="741">
        <f t="shared" ref="S50" si="28">SUM(T50-R50)</f>
        <v>5000000</v>
      </c>
      <c r="T50" s="742">
        <f>SUM(G50-L50-Q50)</f>
        <v>6958180</v>
      </c>
      <c r="U50" s="803">
        <f>SUM(UMUM!BJ147)</f>
        <v>1</v>
      </c>
      <c r="V50" s="746">
        <f t="shared" si="6"/>
        <v>0.94907543344774836</v>
      </c>
      <c r="W50" s="746"/>
      <c r="X50" s="746"/>
      <c r="Y50" s="746"/>
      <c r="Z50" s="746">
        <f t="shared" si="7"/>
        <v>0.94907543344774836</v>
      </c>
      <c r="AA50" s="7">
        <v>2</v>
      </c>
    </row>
    <row r="51" spans="1:27" s="7" customFormat="1" ht="29.25" customHeight="1" x14ac:dyDescent="0.2">
      <c r="A51" s="30">
        <v>3</v>
      </c>
      <c r="B51" s="27" t="s">
        <v>688</v>
      </c>
      <c r="C51" s="741"/>
      <c r="D51" s="741"/>
      <c r="E51" s="741"/>
      <c r="F51" s="741">
        <f>SUM(UMUM!BH177)</f>
        <v>29452419</v>
      </c>
      <c r="G51" s="742">
        <f t="shared" ref="G51" si="29">SUM(C51:F51)</f>
        <v>29452419</v>
      </c>
      <c r="H51" s="741"/>
      <c r="I51" s="741"/>
      <c r="J51" s="741"/>
      <c r="K51" s="741">
        <f>SUM(UMUM!AS177)</f>
        <v>21423589</v>
      </c>
      <c r="L51" s="741">
        <f t="shared" ref="L51" si="30">SUM(H51:K51)</f>
        <v>21423589</v>
      </c>
      <c r="M51" s="274"/>
      <c r="N51" s="741"/>
      <c r="O51" s="741"/>
      <c r="P51" s="741">
        <f>SUM(UMUM!BF177)</f>
        <v>519060</v>
      </c>
      <c r="Q51" s="743">
        <f t="shared" ref="Q51" si="31">SUM(M51:P51)</f>
        <v>519060</v>
      </c>
      <c r="R51" s="274">
        <f>SUM(UMUM!BG148)</f>
        <v>1958180</v>
      </c>
      <c r="S51" s="741">
        <f t="shared" ref="S51" si="32">SUM(T51-R51)</f>
        <v>5551590</v>
      </c>
      <c r="T51" s="742">
        <f>SUM(G51-L51-Q51)</f>
        <v>7509770</v>
      </c>
      <c r="U51" s="803">
        <f>SUM(UMUM!BJ177)</f>
        <v>1</v>
      </c>
      <c r="V51" s="746"/>
      <c r="W51" s="746"/>
      <c r="X51" s="746"/>
      <c r="Y51" s="746">
        <f t="shared" ref="Y51" si="33">SUM(K51+P51)/F51</f>
        <v>0.74502026471917293</v>
      </c>
      <c r="Z51" s="746">
        <f t="shared" ref="Z51" si="34">SUM(L51+Q51)/G51</f>
        <v>0.74502026471917293</v>
      </c>
      <c r="AA51" s="7">
        <v>3</v>
      </c>
    </row>
    <row r="52" spans="1:27" s="7" customFormat="1" ht="29.25" customHeight="1" x14ac:dyDescent="0.2">
      <c r="A52" s="31">
        <v>4</v>
      </c>
      <c r="B52" s="27" t="s">
        <v>518</v>
      </c>
      <c r="C52" s="741">
        <f>SUM(UMUM!BH212)</f>
        <v>16388795</v>
      </c>
      <c r="D52" s="741"/>
      <c r="E52" s="741"/>
      <c r="F52" s="741"/>
      <c r="G52" s="742">
        <f t="shared" si="25"/>
        <v>16388795</v>
      </c>
      <c r="H52" s="741">
        <f>SUM(UMUM!AS212)</f>
        <v>12071000</v>
      </c>
      <c r="I52" s="741"/>
      <c r="J52" s="741"/>
      <c r="K52" s="741"/>
      <c r="L52" s="741">
        <f t="shared" si="26"/>
        <v>12071000</v>
      </c>
      <c r="M52" s="274">
        <f>SUM(UMUM!BF212)</f>
        <v>365810</v>
      </c>
      <c r="N52" s="741"/>
      <c r="O52" s="741"/>
      <c r="P52" s="741"/>
      <c r="Q52" s="743">
        <f t="shared" si="27"/>
        <v>365810</v>
      </c>
      <c r="R52" s="274">
        <f>SUM(UMUM!BG212)</f>
        <v>771985</v>
      </c>
      <c r="S52" s="741">
        <f>SUM(T52-R52)</f>
        <v>3180000</v>
      </c>
      <c r="T52" s="742">
        <f>SUM(G52-L52-Q52)</f>
        <v>3951985</v>
      </c>
      <c r="U52" s="803">
        <f>SUM(UMUM!BJ212)</f>
        <v>0.91428571428571437</v>
      </c>
      <c r="V52" s="746">
        <f t="shared" si="6"/>
        <v>0.75886055076044334</v>
      </c>
      <c r="W52" s="746"/>
      <c r="X52" s="746"/>
      <c r="Y52" s="746"/>
      <c r="Z52" s="746">
        <f t="shared" si="7"/>
        <v>0.75886055076044334</v>
      </c>
      <c r="AA52" s="7">
        <v>4</v>
      </c>
    </row>
    <row r="53" spans="1:27" s="7" customFormat="1" ht="29.25" customHeight="1" x14ac:dyDescent="0.2">
      <c r="A53" s="30">
        <v>5</v>
      </c>
      <c r="B53" s="27" t="s">
        <v>519</v>
      </c>
      <c r="C53" s="741">
        <f>SUM(UMUM!BH221)</f>
        <v>118800000</v>
      </c>
      <c r="D53" s="741"/>
      <c r="E53" s="741"/>
      <c r="F53" s="741"/>
      <c r="G53" s="742">
        <f t="shared" si="25"/>
        <v>118800000</v>
      </c>
      <c r="H53" s="741">
        <f>SUM(UMUM!AS221)</f>
        <v>118800000</v>
      </c>
      <c r="I53" s="741"/>
      <c r="J53" s="741"/>
      <c r="K53" s="741"/>
      <c r="L53" s="741">
        <f t="shared" si="26"/>
        <v>118800000</v>
      </c>
      <c r="M53" s="741">
        <f>SUM(UMUM!BF221)</f>
        <v>0</v>
      </c>
      <c r="N53" s="741"/>
      <c r="O53" s="741"/>
      <c r="P53" s="741"/>
      <c r="Q53" s="743">
        <f t="shared" si="27"/>
        <v>0</v>
      </c>
      <c r="R53" s="274">
        <f>SUM(UMUM!BG221)</f>
        <v>0</v>
      </c>
      <c r="S53" s="741">
        <f t="shared" ref="S53" si="35">SUM(T53-R53)</f>
        <v>0</v>
      </c>
      <c r="T53" s="742">
        <f t="shared" ref="T53" si="36">SUM(G53-L53-Q53)</f>
        <v>0</v>
      </c>
      <c r="U53" s="803">
        <f>SUM(UMUM!BJ221)</f>
        <v>1</v>
      </c>
      <c r="V53" s="746">
        <f t="shared" si="6"/>
        <v>1</v>
      </c>
      <c r="W53" s="746"/>
      <c r="X53" s="746"/>
      <c r="Y53" s="746"/>
      <c r="Z53" s="746">
        <f t="shared" si="7"/>
        <v>1</v>
      </c>
      <c r="AA53" s="7">
        <v>5</v>
      </c>
    </row>
    <row r="54" spans="1:27" s="7" customFormat="1" ht="29.25" customHeight="1" x14ac:dyDescent="0.2">
      <c r="A54" s="31">
        <v>6</v>
      </c>
      <c r="B54" s="27" t="s">
        <v>520</v>
      </c>
      <c r="C54" s="741">
        <f>SUM(UMUM!BH230)</f>
        <v>1166400</v>
      </c>
      <c r="D54" s="741"/>
      <c r="E54" s="741"/>
      <c r="F54" s="741"/>
      <c r="G54" s="742">
        <f t="shared" si="25"/>
        <v>1166400</v>
      </c>
      <c r="H54" s="741">
        <f>SUM(UMUM!AS230)</f>
        <v>1166400</v>
      </c>
      <c r="I54" s="741"/>
      <c r="J54" s="741"/>
      <c r="K54" s="741"/>
      <c r="L54" s="741">
        <f t="shared" si="26"/>
        <v>1166400</v>
      </c>
      <c r="M54" s="741">
        <f>SUM(UMUM!BF230)</f>
        <v>0</v>
      </c>
      <c r="N54" s="741"/>
      <c r="O54" s="741"/>
      <c r="P54" s="741"/>
      <c r="Q54" s="743">
        <f t="shared" si="27"/>
        <v>0</v>
      </c>
      <c r="R54" s="741">
        <f>SUM(UMUM!BG230)</f>
        <v>0</v>
      </c>
      <c r="S54" s="741">
        <f>SUM(T54-R54)</f>
        <v>0</v>
      </c>
      <c r="T54" s="742">
        <f>SUM(G54-L54-Q54)</f>
        <v>0</v>
      </c>
      <c r="U54" s="803">
        <f>SUM(UMUM!BJ230)</f>
        <v>1</v>
      </c>
      <c r="V54" s="746">
        <f t="shared" si="6"/>
        <v>1</v>
      </c>
      <c r="W54" s="746"/>
      <c r="X54" s="746"/>
      <c r="Y54" s="746"/>
      <c r="Z54" s="746">
        <f t="shared" si="7"/>
        <v>1</v>
      </c>
      <c r="AA54" s="7">
        <v>6</v>
      </c>
    </row>
    <row r="55" spans="1:27" s="7" customFormat="1" ht="29.25" customHeight="1" x14ac:dyDescent="0.2">
      <c r="A55" s="30">
        <v>7</v>
      </c>
      <c r="B55" s="27" t="s">
        <v>521</v>
      </c>
      <c r="C55" s="741">
        <f>SUM(UMUM!BH239)</f>
        <v>1555200</v>
      </c>
      <c r="D55" s="741"/>
      <c r="E55" s="741"/>
      <c r="F55" s="741"/>
      <c r="G55" s="742">
        <f t="shared" si="25"/>
        <v>1555200</v>
      </c>
      <c r="H55" s="741">
        <f>SUM(UMUM!AS239)</f>
        <v>1544400</v>
      </c>
      <c r="I55" s="741"/>
      <c r="J55" s="741"/>
      <c r="K55" s="741"/>
      <c r="L55" s="741">
        <f t="shared" si="26"/>
        <v>1544400</v>
      </c>
      <c r="M55" s="741">
        <f>SUM(UMUM!BF239)</f>
        <v>0</v>
      </c>
      <c r="N55" s="741"/>
      <c r="O55" s="741"/>
      <c r="P55" s="741"/>
      <c r="Q55" s="743">
        <f t="shared" si="27"/>
        <v>0</v>
      </c>
      <c r="R55" s="741">
        <f>SUM(UMUM!BG239)</f>
        <v>0</v>
      </c>
      <c r="S55" s="741">
        <f t="shared" ref="S55" si="37">SUM(T55-R55)</f>
        <v>10800</v>
      </c>
      <c r="T55" s="742">
        <f t="shared" ref="T55" si="38">SUM(G55-L55-Q55)</f>
        <v>10800</v>
      </c>
      <c r="U55" s="803">
        <f>SUM(UMUM!BJ239)</f>
        <v>0.99305555555555558</v>
      </c>
      <c r="V55" s="746">
        <f t="shared" si="6"/>
        <v>0.99305555555555558</v>
      </c>
      <c r="W55" s="746"/>
      <c r="X55" s="746"/>
      <c r="Y55" s="746"/>
      <c r="Z55" s="746">
        <f t="shared" si="7"/>
        <v>0.99305555555555558</v>
      </c>
      <c r="AA55" s="7">
        <v>7</v>
      </c>
    </row>
    <row r="56" spans="1:27" s="7" customFormat="1" ht="29.25" customHeight="1" x14ac:dyDescent="0.2">
      <c r="A56" s="31">
        <v>8</v>
      </c>
      <c r="B56" s="27" t="s">
        <v>522</v>
      </c>
      <c r="C56" s="741">
        <f>SUM(UMUM!BH248)</f>
        <v>1166400</v>
      </c>
      <c r="D56" s="741"/>
      <c r="E56" s="741"/>
      <c r="F56" s="741"/>
      <c r="G56" s="742">
        <f t="shared" si="25"/>
        <v>1166400</v>
      </c>
      <c r="H56" s="741">
        <f>SUM(UMUM!AS248)</f>
        <v>1166400</v>
      </c>
      <c r="I56" s="741"/>
      <c r="J56" s="741"/>
      <c r="K56" s="741"/>
      <c r="L56" s="741">
        <f t="shared" si="26"/>
        <v>1166400</v>
      </c>
      <c r="M56" s="741">
        <f>SUM(UMUM!BF248)</f>
        <v>0</v>
      </c>
      <c r="N56" s="741"/>
      <c r="O56" s="741"/>
      <c r="P56" s="741"/>
      <c r="Q56" s="743">
        <f t="shared" si="27"/>
        <v>0</v>
      </c>
      <c r="R56" s="741">
        <f>SUM(UMUM!BG248)</f>
        <v>0</v>
      </c>
      <c r="S56" s="741">
        <f>SUM(T56-R56)</f>
        <v>0</v>
      </c>
      <c r="T56" s="742">
        <f>SUM(G56-L56-Q56)</f>
        <v>0</v>
      </c>
      <c r="U56" s="803">
        <f>SUM(UMUM!BJ248)</f>
        <v>1</v>
      </c>
      <c r="V56" s="746">
        <f t="shared" si="6"/>
        <v>1</v>
      </c>
      <c r="W56" s="746"/>
      <c r="X56" s="746"/>
      <c r="Y56" s="746"/>
      <c r="Z56" s="746">
        <f t="shared" si="7"/>
        <v>1</v>
      </c>
      <c r="AA56" s="7">
        <v>8</v>
      </c>
    </row>
    <row r="57" spans="1:27" s="7" customFormat="1" ht="29.25" customHeight="1" x14ac:dyDescent="0.2">
      <c r="A57" s="30">
        <v>9</v>
      </c>
      <c r="B57" s="27" t="s">
        <v>523</v>
      </c>
      <c r="C57" s="741">
        <f>SUM(UMUM!BH258)</f>
        <v>58600000</v>
      </c>
      <c r="D57" s="741"/>
      <c r="E57" s="741"/>
      <c r="F57" s="741"/>
      <c r="G57" s="742">
        <f t="shared" si="25"/>
        <v>58600000</v>
      </c>
      <c r="H57" s="741">
        <f>SUM(UMUM!BF260)</f>
        <v>58200000</v>
      </c>
      <c r="I57" s="741"/>
      <c r="J57" s="741"/>
      <c r="K57" s="741"/>
      <c r="L57" s="741">
        <f>SUM(H57:K57)</f>
        <v>58200000</v>
      </c>
      <c r="M57" s="741">
        <f>SUM(UMUM!BF258)</f>
        <v>0</v>
      </c>
      <c r="N57" s="741"/>
      <c r="O57" s="741"/>
      <c r="P57" s="741"/>
      <c r="Q57" s="743">
        <f t="shared" si="27"/>
        <v>0</v>
      </c>
      <c r="R57" s="741">
        <f>SUM(UMUM!BG258)</f>
        <v>0</v>
      </c>
      <c r="S57" s="741">
        <f>SUM(T57-R57)</f>
        <v>400000</v>
      </c>
      <c r="T57" s="742">
        <f t="shared" ref="T57" si="39">SUM(G57-L57-Q57)</f>
        <v>400000</v>
      </c>
      <c r="U57" s="803">
        <f>SUM(UMUM!BJ258)</f>
        <v>0.99652777777777779</v>
      </c>
      <c r="V57" s="746">
        <f t="shared" si="6"/>
        <v>0.99317406143344711</v>
      </c>
      <c r="W57" s="746"/>
      <c r="X57" s="746"/>
      <c r="Y57" s="746"/>
      <c r="Z57" s="746">
        <f t="shared" si="7"/>
        <v>0.99317406143344711</v>
      </c>
      <c r="AA57" s="7">
        <v>9</v>
      </c>
    </row>
    <row r="58" spans="1:27" s="7" customFormat="1" ht="29.25" customHeight="1" x14ac:dyDescent="0.2">
      <c r="A58" s="31">
        <v>10</v>
      </c>
      <c r="B58" s="27" t="s">
        <v>524</v>
      </c>
      <c r="C58" s="741"/>
      <c r="D58" s="741">
        <f>SUM(UMUM!BH266)</f>
        <v>37072860</v>
      </c>
      <c r="E58" s="741"/>
      <c r="F58" s="741"/>
      <c r="G58" s="742">
        <f t="shared" si="25"/>
        <v>37072860</v>
      </c>
      <c r="H58" s="741"/>
      <c r="I58" s="741">
        <f>SUM(UMUM!AS299)</f>
        <v>35981000</v>
      </c>
      <c r="J58" s="741"/>
      <c r="K58" s="741"/>
      <c r="L58" s="741">
        <f t="shared" si="26"/>
        <v>35981000</v>
      </c>
      <c r="M58" s="741"/>
      <c r="N58" s="751">
        <f>SUM(UMUM!BF299)</f>
        <v>1008740</v>
      </c>
      <c r="O58" s="741"/>
      <c r="P58" s="741"/>
      <c r="Q58" s="743">
        <f t="shared" si="27"/>
        <v>1008740</v>
      </c>
      <c r="R58" s="741">
        <f>SUM(UMUM!BG299)</f>
        <v>0</v>
      </c>
      <c r="S58" s="741">
        <f>SUM(T58-R58)</f>
        <v>83120</v>
      </c>
      <c r="T58" s="742">
        <f>SUM(G58-L58-Q58)</f>
        <v>83120</v>
      </c>
      <c r="U58" s="803">
        <f>SUM(UMUM!BJ299)</f>
        <v>1</v>
      </c>
      <c r="V58" s="746"/>
      <c r="W58" s="746">
        <f t="shared" ref="W58:W71" si="40">SUM(I58+N58)/D58</f>
        <v>0.99775792857632239</v>
      </c>
      <c r="X58" s="746"/>
      <c r="Y58" s="746"/>
      <c r="Z58" s="746">
        <f t="shared" si="7"/>
        <v>0.99775792857632239</v>
      </c>
      <c r="AA58" s="7">
        <v>10</v>
      </c>
    </row>
    <row r="59" spans="1:27" s="7" customFormat="1" ht="29.25" customHeight="1" x14ac:dyDescent="0.2">
      <c r="A59" s="30">
        <v>11</v>
      </c>
      <c r="B59" s="244" t="s">
        <v>525</v>
      </c>
      <c r="C59" s="741"/>
      <c r="D59" s="741"/>
      <c r="E59" s="741">
        <f>SUM(UMUM!BH311)</f>
        <v>1930000</v>
      </c>
      <c r="F59" s="741"/>
      <c r="G59" s="742">
        <f t="shared" si="25"/>
        <v>1930000</v>
      </c>
      <c r="H59" s="741"/>
      <c r="I59" s="741"/>
      <c r="J59" s="741">
        <f>SUM(UMUM!AS311)</f>
        <v>1710000</v>
      </c>
      <c r="K59" s="741"/>
      <c r="L59" s="741">
        <f t="shared" si="26"/>
        <v>1710000</v>
      </c>
      <c r="M59" s="741"/>
      <c r="N59" s="741"/>
      <c r="O59" s="751">
        <f>SUM(UMUM!BF311)</f>
        <v>51300</v>
      </c>
      <c r="P59" s="741"/>
      <c r="Q59" s="743">
        <f t="shared" si="27"/>
        <v>51300</v>
      </c>
      <c r="R59" s="741">
        <f>SUM(UMUM!BG311)</f>
        <v>168700</v>
      </c>
      <c r="S59" s="741">
        <f t="shared" ref="S59" si="41">SUM(T59-R59)</f>
        <v>0</v>
      </c>
      <c r="T59" s="742">
        <f t="shared" ref="T59" si="42">SUM(G59-L59-Q59)</f>
        <v>168700</v>
      </c>
      <c r="U59" s="803">
        <f>SUM(UMUM!BJ311)</f>
        <v>1</v>
      </c>
      <c r="V59" s="746"/>
      <c r="W59" s="746"/>
      <c r="X59" s="746">
        <f t="shared" ref="X59:Y70" si="43">SUM(J59+O59)/E59</f>
        <v>0.91259067357512957</v>
      </c>
      <c r="Y59" s="746"/>
      <c r="Z59" s="746">
        <f t="shared" si="7"/>
        <v>0.91259067357512957</v>
      </c>
      <c r="AA59" s="7">
        <v>11</v>
      </c>
    </row>
    <row r="60" spans="1:27" s="7" customFormat="1" ht="29.25" customHeight="1" thickBot="1" x14ac:dyDescent="0.25">
      <c r="A60" s="31">
        <v>12</v>
      </c>
      <c r="B60" s="838" t="s">
        <v>526</v>
      </c>
      <c r="C60" s="747"/>
      <c r="D60" s="747"/>
      <c r="E60" s="747">
        <f>SUM(UMUM!BH321)</f>
        <v>23500000</v>
      </c>
      <c r="F60" s="747"/>
      <c r="G60" s="748">
        <f t="shared" si="25"/>
        <v>23500000</v>
      </c>
      <c r="H60" s="747"/>
      <c r="I60" s="747"/>
      <c r="J60" s="747">
        <f>SUM(UMUM!AS321)</f>
        <v>19900000</v>
      </c>
      <c r="K60" s="747"/>
      <c r="L60" s="747">
        <f t="shared" si="26"/>
        <v>19900000</v>
      </c>
      <c r="M60" s="747"/>
      <c r="N60" s="747"/>
      <c r="O60" s="839">
        <f>SUM(UMUM!BF321)</f>
        <v>2786000.0000000005</v>
      </c>
      <c r="P60" s="747"/>
      <c r="Q60" s="828">
        <f t="shared" si="27"/>
        <v>2786000.0000000005</v>
      </c>
      <c r="R60" s="747">
        <f>SUM(UMUM!BG321)</f>
        <v>813999.99999999953</v>
      </c>
      <c r="S60" s="747">
        <f>SUM(T60-R60)</f>
        <v>0</v>
      </c>
      <c r="T60" s="748">
        <f>SUM(G60-L60-Q60)</f>
        <v>813999.99999999953</v>
      </c>
      <c r="U60" s="804">
        <f>SUM(UMUM!BJ321)</f>
        <v>1</v>
      </c>
      <c r="V60" s="802"/>
      <c r="W60" s="802"/>
      <c r="X60" s="802">
        <f t="shared" si="43"/>
        <v>0.96536170212765959</v>
      </c>
      <c r="Y60" s="802"/>
      <c r="Z60" s="802">
        <f t="shared" si="7"/>
        <v>0.96536170212765959</v>
      </c>
      <c r="AA60" s="7">
        <v>12</v>
      </c>
    </row>
    <row r="61" spans="1:27" s="57" customFormat="1" ht="29.25" customHeight="1" thickTop="1" thickBot="1" x14ac:dyDescent="0.25">
      <c r="A61" s="867"/>
      <c r="B61" s="868" t="s">
        <v>113</v>
      </c>
      <c r="C61" s="869">
        <f t="shared" ref="C61:T61" si="44">SUM(C49:C60)</f>
        <v>847434295</v>
      </c>
      <c r="D61" s="869">
        <f t="shared" si="44"/>
        <v>37072860</v>
      </c>
      <c r="E61" s="869">
        <f t="shared" si="44"/>
        <v>25430000</v>
      </c>
      <c r="F61" s="869">
        <f t="shared" si="44"/>
        <v>29452419</v>
      </c>
      <c r="G61" s="869">
        <f>SUM(G49:G60)</f>
        <v>939389574</v>
      </c>
      <c r="H61" s="869">
        <f>SUM(H49:H60)</f>
        <v>751514900</v>
      </c>
      <c r="I61" s="869">
        <f t="shared" ref="I61:K61" si="45">SUM(I49:I60)</f>
        <v>35981000</v>
      </c>
      <c r="J61" s="869">
        <f t="shared" si="45"/>
        <v>21610000</v>
      </c>
      <c r="K61" s="869">
        <f t="shared" si="45"/>
        <v>21423589</v>
      </c>
      <c r="L61" s="869">
        <f>SUM(L49:L60)</f>
        <v>830529489</v>
      </c>
      <c r="M61" s="869">
        <f>SUM(M49:M60)</f>
        <v>41329890</v>
      </c>
      <c r="N61" s="869">
        <f t="shared" si="44"/>
        <v>1008740</v>
      </c>
      <c r="O61" s="869">
        <f t="shared" si="44"/>
        <v>2837300.0000000005</v>
      </c>
      <c r="P61" s="869">
        <f t="shared" si="44"/>
        <v>519060</v>
      </c>
      <c r="Q61" s="869">
        <f>SUM(Q49:Q60)</f>
        <v>45694990</v>
      </c>
      <c r="R61" s="869">
        <f>SUM(R49:R60)</f>
        <v>37954913</v>
      </c>
      <c r="S61" s="869">
        <f t="shared" si="44"/>
        <v>25210182</v>
      </c>
      <c r="T61" s="869">
        <f t="shared" si="44"/>
        <v>63165095</v>
      </c>
      <c r="U61" s="870">
        <f>SUM(U49:U60)/12</f>
        <v>0.99198908730158741</v>
      </c>
      <c r="V61" s="871">
        <f t="shared" si="6"/>
        <v>0.93558261056687586</v>
      </c>
      <c r="W61" s="871">
        <f t="shared" si="40"/>
        <v>0.99775792857632239</v>
      </c>
      <c r="X61" s="871">
        <f t="shared" si="43"/>
        <v>0.96135666535587894</v>
      </c>
      <c r="Y61" s="871">
        <f t="shared" si="43"/>
        <v>0.74502026471917293</v>
      </c>
      <c r="Z61" s="871">
        <f t="shared" si="7"/>
        <v>0.93275942511152465</v>
      </c>
      <c r="AA61" s="842"/>
    </row>
    <row r="62" spans="1:27" s="755" customFormat="1" ht="29.25" customHeight="1" thickTop="1" thickBot="1" x14ac:dyDescent="0.25">
      <c r="A62" s="860" t="s">
        <v>119</v>
      </c>
      <c r="B62" s="860" t="s">
        <v>108</v>
      </c>
      <c r="C62" s="861"/>
      <c r="D62" s="861"/>
      <c r="E62" s="861"/>
      <c r="F62" s="861"/>
      <c r="G62" s="862"/>
      <c r="H62" s="861"/>
      <c r="I62" s="861"/>
      <c r="J62" s="861"/>
      <c r="K62" s="861"/>
      <c r="L62" s="861"/>
      <c r="M62" s="861"/>
      <c r="N62" s="861"/>
      <c r="O62" s="861"/>
      <c r="P62" s="861"/>
      <c r="Q62" s="862"/>
      <c r="R62" s="861"/>
      <c r="S62" s="861"/>
      <c r="T62" s="862"/>
      <c r="U62" s="865"/>
      <c r="V62" s="872"/>
      <c r="W62" s="872"/>
      <c r="X62" s="872"/>
      <c r="Y62" s="872"/>
      <c r="Z62" s="872"/>
    </row>
    <row r="63" spans="1:27" s="53" customFormat="1" ht="29.25" customHeight="1" thickTop="1" x14ac:dyDescent="0.2">
      <c r="A63" s="840">
        <v>1</v>
      </c>
      <c r="B63" s="841" t="s">
        <v>527</v>
      </c>
      <c r="C63" s="276"/>
      <c r="D63" s="276">
        <f>SUM(KESRA!BH27)</f>
        <v>105285000</v>
      </c>
      <c r="E63" s="276"/>
      <c r="F63" s="276"/>
      <c r="G63" s="275">
        <f t="shared" ref="G63:G67" si="46">SUM(C63:F63)</f>
        <v>105285000</v>
      </c>
      <c r="H63" s="276"/>
      <c r="I63" s="276">
        <f>SUM(KESRA!AS27)</f>
        <v>89037000</v>
      </c>
      <c r="J63" s="276"/>
      <c r="K63" s="276"/>
      <c r="L63" s="744">
        <f t="shared" ref="L63:L67" si="47">SUM(H63:K63)</f>
        <v>89037000</v>
      </c>
      <c r="M63" s="276"/>
      <c r="N63" s="276">
        <f>SUM(KESRA!BF27)</f>
        <v>6166500.0000000009</v>
      </c>
      <c r="O63" s="276"/>
      <c r="P63" s="276"/>
      <c r="Q63" s="750">
        <f t="shared" ref="Q63:Q67" si="48">SUM(M63:P63)</f>
        <v>6166500.0000000009</v>
      </c>
      <c r="R63" s="276">
        <f>SUM(KESRA!BG27)</f>
        <v>8976500</v>
      </c>
      <c r="S63" s="276">
        <f>SUM(T63-R63)</f>
        <v>1105000</v>
      </c>
      <c r="T63" s="275">
        <f t="shared" ref="T63" si="49">SUM(G63-L63-Q63)</f>
        <v>10081500</v>
      </c>
      <c r="U63" s="830">
        <f>SUM(KESRA!BJ27)</f>
        <v>1</v>
      </c>
      <c r="V63" s="831"/>
      <c r="W63" s="831">
        <f t="shared" si="40"/>
        <v>0.90424561903405043</v>
      </c>
      <c r="X63" s="831"/>
      <c r="Y63" s="831"/>
      <c r="Z63" s="831">
        <f t="shared" si="7"/>
        <v>0.90424561903405043</v>
      </c>
      <c r="AA63" s="53">
        <v>1</v>
      </c>
    </row>
    <row r="64" spans="1:27" s="53" customFormat="1" ht="29.25" customHeight="1" x14ac:dyDescent="0.2">
      <c r="A64" s="272">
        <v>2</v>
      </c>
      <c r="B64" s="273" t="s">
        <v>528</v>
      </c>
      <c r="C64" s="274"/>
      <c r="D64" s="274"/>
      <c r="E64" s="274">
        <f>SUM(KESRA!BH48)</f>
        <v>16593400</v>
      </c>
      <c r="F64" s="274"/>
      <c r="G64" s="275">
        <f t="shared" si="46"/>
        <v>16593400</v>
      </c>
      <c r="H64" s="274"/>
      <c r="I64" s="274"/>
      <c r="J64" s="274">
        <f>SUM(KESRA!AS48)</f>
        <v>15081500</v>
      </c>
      <c r="K64" s="274"/>
      <c r="L64" s="741">
        <f t="shared" si="47"/>
        <v>15081500</v>
      </c>
      <c r="M64" s="274"/>
      <c r="N64" s="274"/>
      <c r="O64" s="751">
        <f>SUM(KESRA!BF48)</f>
        <v>1105000</v>
      </c>
      <c r="P64" s="274"/>
      <c r="Q64" s="743">
        <f t="shared" si="48"/>
        <v>1105000</v>
      </c>
      <c r="R64" s="274">
        <f>SUM(KESRA!BG48)</f>
        <v>406900</v>
      </c>
      <c r="S64" s="276">
        <f>SUM(T64-R64)</f>
        <v>0</v>
      </c>
      <c r="T64" s="275">
        <f t="shared" ref="T64:T67" si="50">SUM(G64-L64-Q64)</f>
        <v>406900</v>
      </c>
      <c r="U64" s="800">
        <f>SUM(KESRA!BJ48)</f>
        <v>1</v>
      </c>
      <c r="V64" s="746"/>
      <c r="W64" s="746"/>
      <c r="X64" s="746">
        <f t="shared" si="43"/>
        <v>0.97547820217676906</v>
      </c>
      <c r="Y64" s="746"/>
      <c r="Z64" s="746">
        <f t="shared" si="7"/>
        <v>0.97547820217676906</v>
      </c>
      <c r="AA64" s="53">
        <v>2</v>
      </c>
    </row>
    <row r="65" spans="1:27" s="53" customFormat="1" ht="29.25" customHeight="1" x14ac:dyDescent="0.2">
      <c r="A65" s="272">
        <v>3</v>
      </c>
      <c r="B65" s="271" t="s">
        <v>529</v>
      </c>
      <c r="C65" s="274"/>
      <c r="D65" s="274">
        <f>SUM(KESRA!BH59)</f>
        <v>189000000</v>
      </c>
      <c r="E65" s="274"/>
      <c r="F65" s="274"/>
      <c r="G65" s="275">
        <f t="shared" ref="G65" si="51">SUM(C65:F65)</f>
        <v>189000000</v>
      </c>
      <c r="H65" s="274"/>
      <c r="I65" s="274">
        <f>SUM(KESRA!AS59)</f>
        <v>146407000</v>
      </c>
      <c r="J65" s="274"/>
      <c r="K65" s="274"/>
      <c r="L65" s="741">
        <f t="shared" si="47"/>
        <v>146407000</v>
      </c>
      <c r="M65" s="274"/>
      <c r="N65" s="274">
        <f>SUM(KESRA!BF59)</f>
        <v>20364980.000000004</v>
      </c>
      <c r="O65" s="274"/>
      <c r="P65" s="274"/>
      <c r="Q65" s="743">
        <f t="shared" si="48"/>
        <v>20364980.000000004</v>
      </c>
      <c r="R65" s="274">
        <f>SUM(KESRA!BG59)</f>
        <v>17878019.999999996</v>
      </c>
      <c r="S65" s="276">
        <f t="shared" ref="S65:S67" si="52">SUM(T65-R65)</f>
        <v>4350000</v>
      </c>
      <c r="T65" s="275">
        <f t="shared" si="50"/>
        <v>22228019.999999996</v>
      </c>
      <c r="U65" s="800">
        <f>SUM(KESRA!BJ59)</f>
        <v>1</v>
      </c>
      <c r="V65" s="746"/>
      <c r="W65" s="746">
        <f t="shared" si="40"/>
        <v>0.8823914285714286</v>
      </c>
      <c r="X65" s="746"/>
      <c r="Y65" s="746"/>
      <c r="Z65" s="746">
        <f t="shared" si="7"/>
        <v>0.8823914285714286</v>
      </c>
      <c r="AA65" s="53">
        <v>3</v>
      </c>
    </row>
    <row r="66" spans="1:27" s="53" customFormat="1" ht="29.25" customHeight="1" x14ac:dyDescent="0.2">
      <c r="A66" s="272">
        <v>4</v>
      </c>
      <c r="B66" s="273" t="s">
        <v>530</v>
      </c>
      <c r="C66" s="274"/>
      <c r="D66" s="274">
        <f>SUM(KESRA!BH68)</f>
        <v>147600000</v>
      </c>
      <c r="E66" s="274"/>
      <c r="F66" s="274"/>
      <c r="G66" s="275">
        <f t="shared" si="46"/>
        <v>147600000</v>
      </c>
      <c r="H66" s="274"/>
      <c r="I66" s="274">
        <f>SUM(KESRA!AS68)</f>
        <v>147600000</v>
      </c>
      <c r="J66" s="274"/>
      <c r="K66" s="274"/>
      <c r="L66" s="741">
        <f t="shared" si="47"/>
        <v>147600000</v>
      </c>
      <c r="M66" s="274"/>
      <c r="N66" s="274">
        <f>SUM(KESRA!BF68)</f>
        <v>0</v>
      </c>
      <c r="O66" s="274"/>
      <c r="P66" s="274"/>
      <c r="Q66" s="743">
        <f t="shared" si="48"/>
        <v>0</v>
      </c>
      <c r="R66" s="274">
        <f>SUM(KESRA!BG68)</f>
        <v>0</v>
      </c>
      <c r="S66" s="276">
        <f t="shared" si="52"/>
        <v>0</v>
      </c>
      <c r="T66" s="275">
        <f t="shared" si="50"/>
        <v>0</v>
      </c>
      <c r="U66" s="800">
        <f>SUM(KESRA!BJ68)</f>
        <v>1</v>
      </c>
      <c r="V66" s="746"/>
      <c r="W66" s="746">
        <f t="shared" si="40"/>
        <v>1</v>
      </c>
      <c r="X66" s="746"/>
      <c r="Y66" s="746"/>
      <c r="Z66" s="746">
        <f t="shared" si="7"/>
        <v>1</v>
      </c>
      <c r="AA66" s="53">
        <v>4</v>
      </c>
    </row>
    <row r="67" spans="1:27" s="53" customFormat="1" ht="29.25" customHeight="1" thickBot="1" x14ac:dyDescent="0.25">
      <c r="A67" s="843">
        <v>5</v>
      </c>
      <c r="B67" s="277" t="s">
        <v>323</v>
      </c>
      <c r="C67" s="753"/>
      <c r="D67" s="753">
        <f>SUM(KESRA!BH82)</f>
        <v>60000000</v>
      </c>
      <c r="E67" s="753"/>
      <c r="F67" s="753"/>
      <c r="G67" s="844">
        <f t="shared" si="46"/>
        <v>60000000</v>
      </c>
      <c r="H67" s="753"/>
      <c r="I67" s="753">
        <f>SUM(KESRA!AS82)</f>
        <v>46326000</v>
      </c>
      <c r="J67" s="753"/>
      <c r="K67" s="753"/>
      <c r="L67" s="747">
        <f t="shared" si="47"/>
        <v>46326000</v>
      </c>
      <c r="M67" s="753"/>
      <c r="N67" s="753">
        <f>SUM(KESRA!BF82)</f>
        <v>5527630</v>
      </c>
      <c r="O67" s="753"/>
      <c r="P67" s="753"/>
      <c r="Q67" s="828">
        <f t="shared" si="48"/>
        <v>5527630</v>
      </c>
      <c r="R67" s="753">
        <f>SUM(KESRA!BG82)</f>
        <v>8146370</v>
      </c>
      <c r="S67" s="834">
        <f t="shared" si="52"/>
        <v>0</v>
      </c>
      <c r="T67" s="844">
        <f t="shared" si="50"/>
        <v>8146370</v>
      </c>
      <c r="U67" s="804">
        <f>SUM(KESRA!BJ82)</f>
        <v>1</v>
      </c>
      <c r="V67" s="802"/>
      <c r="W67" s="802">
        <f t="shared" si="40"/>
        <v>0.86422716666666666</v>
      </c>
      <c r="X67" s="802"/>
      <c r="Y67" s="802"/>
      <c r="Z67" s="802">
        <f t="shared" si="7"/>
        <v>0.86422716666666666</v>
      </c>
      <c r="AA67" s="53">
        <v>5</v>
      </c>
    </row>
    <row r="68" spans="1:27" s="57" customFormat="1" ht="29.25" customHeight="1" thickTop="1" thickBot="1" x14ac:dyDescent="0.25">
      <c r="A68" s="867"/>
      <c r="B68" s="868" t="s">
        <v>113</v>
      </c>
      <c r="C68" s="869">
        <f t="shared" ref="C68:P68" si="53">SUM(C63:C67)</f>
        <v>0</v>
      </c>
      <c r="D68" s="869">
        <f t="shared" si="53"/>
        <v>501885000</v>
      </c>
      <c r="E68" s="869">
        <f t="shared" si="53"/>
        <v>16593400</v>
      </c>
      <c r="F68" s="869">
        <f t="shared" si="53"/>
        <v>0</v>
      </c>
      <c r="G68" s="869">
        <f t="shared" si="53"/>
        <v>518478400</v>
      </c>
      <c r="H68" s="869">
        <f t="shared" ref="H68:K68" si="54">SUM(H63:H67)</f>
        <v>0</v>
      </c>
      <c r="I68" s="869">
        <f t="shared" si="54"/>
        <v>429370000</v>
      </c>
      <c r="J68" s="869">
        <f t="shared" si="54"/>
        <v>15081500</v>
      </c>
      <c r="K68" s="869">
        <f t="shared" si="54"/>
        <v>0</v>
      </c>
      <c r="L68" s="869">
        <f t="shared" si="53"/>
        <v>444451500</v>
      </c>
      <c r="M68" s="869">
        <f t="shared" si="53"/>
        <v>0</v>
      </c>
      <c r="N68" s="869">
        <f t="shared" si="53"/>
        <v>32059110.000000004</v>
      </c>
      <c r="O68" s="869">
        <f t="shared" si="53"/>
        <v>1105000</v>
      </c>
      <c r="P68" s="869">
        <f t="shared" si="53"/>
        <v>0</v>
      </c>
      <c r="Q68" s="869">
        <f t="shared" ref="Q68:T68" si="55">SUM(Q63:Q67)</f>
        <v>33164110.000000004</v>
      </c>
      <c r="R68" s="869">
        <f t="shared" si="55"/>
        <v>35407790</v>
      </c>
      <c r="S68" s="869">
        <f t="shared" si="55"/>
        <v>5455000</v>
      </c>
      <c r="T68" s="869">
        <f t="shared" si="55"/>
        <v>40862790</v>
      </c>
      <c r="U68" s="870">
        <f>SUM(U63:U67)/5</f>
        <v>1</v>
      </c>
      <c r="V68" s="871"/>
      <c r="W68" s="871">
        <f t="shared" si="40"/>
        <v>0.91939211173874491</v>
      </c>
      <c r="X68" s="871">
        <f t="shared" si="43"/>
        <v>0.97547820217676906</v>
      </c>
      <c r="Y68" s="871"/>
      <c r="Z68" s="871">
        <f t="shared" si="7"/>
        <v>0.92118709284706946</v>
      </c>
    </row>
    <row r="69" spans="1:27" s="755" customFormat="1" ht="29.25" customHeight="1" thickTop="1" thickBot="1" x14ac:dyDescent="0.25">
      <c r="A69" s="860" t="s">
        <v>120</v>
      </c>
      <c r="B69" s="860" t="s">
        <v>114</v>
      </c>
      <c r="C69" s="861"/>
      <c r="D69" s="861"/>
      <c r="E69" s="861"/>
      <c r="F69" s="861"/>
      <c r="G69" s="862"/>
      <c r="H69" s="861"/>
      <c r="I69" s="861"/>
      <c r="J69" s="861"/>
      <c r="K69" s="861"/>
      <c r="L69" s="861"/>
      <c r="M69" s="861"/>
      <c r="N69" s="861"/>
      <c r="O69" s="861"/>
      <c r="P69" s="861"/>
      <c r="Q69" s="862"/>
      <c r="R69" s="861"/>
      <c r="S69" s="861"/>
      <c r="T69" s="862"/>
      <c r="U69" s="865"/>
      <c r="V69" s="872"/>
      <c r="W69" s="872"/>
      <c r="X69" s="872"/>
      <c r="Y69" s="872"/>
      <c r="Z69" s="872"/>
    </row>
    <row r="70" spans="1:27" s="53" customFormat="1" ht="29.25" customHeight="1" thickTop="1" x14ac:dyDescent="0.2">
      <c r="A70" s="840">
        <v>1</v>
      </c>
      <c r="B70" s="841" t="s">
        <v>531</v>
      </c>
      <c r="C70" s="276"/>
      <c r="D70" s="276"/>
      <c r="E70" s="276">
        <f>SUM(PEMER!BH8)</f>
        <v>1275000</v>
      </c>
      <c r="F70" s="276"/>
      <c r="G70" s="275">
        <f t="shared" ref="G70:G71" si="56">SUM(C70:F70)</f>
        <v>1275000</v>
      </c>
      <c r="H70" s="276"/>
      <c r="I70" s="276"/>
      <c r="J70" s="276">
        <f>SUM(PEMER!AS8)</f>
        <v>1054000</v>
      </c>
      <c r="K70" s="276"/>
      <c r="L70" s="744">
        <f t="shared" ref="L70:L82" si="57">SUM(H70:K70)</f>
        <v>1054000</v>
      </c>
      <c r="M70" s="276"/>
      <c r="N70" s="276"/>
      <c r="O70" s="845">
        <f>SUM(PEMER!BF8)</f>
        <v>0</v>
      </c>
      <c r="P70" s="276"/>
      <c r="Q70" s="750">
        <f t="shared" ref="Q70:Q82" si="58">SUM(M70:P70)</f>
        <v>0</v>
      </c>
      <c r="R70" s="276">
        <f>SUM(PEMER!BG8)</f>
        <v>221000</v>
      </c>
      <c r="S70" s="276">
        <f>SUM(T70-R70)</f>
        <v>0</v>
      </c>
      <c r="T70" s="275">
        <f t="shared" ref="T70" si="59">SUM(G70-L70-Q70)</f>
        <v>221000</v>
      </c>
      <c r="U70" s="837">
        <f>SUM(PEMER!BJ8)</f>
        <v>1</v>
      </c>
      <c r="V70" s="831"/>
      <c r="W70" s="831"/>
      <c r="X70" s="831">
        <f t="shared" si="43"/>
        <v>0.82666666666666666</v>
      </c>
      <c r="Y70" s="831"/>
      <c r="Z70" s="831">
        <f t="shared" si="7"/>
        <v>0.82666666666666666</v>
      </c>
      <c r="AA70" s="53">
        <v>1</v>
      </c>
    </row>
    <row r="71" spans="1:27" s="53" customFormat="1" ht="29.25" customHeight="1" x14ac:dyDescent="0.2">
      <c r="A71" s="272">
        <v>2</v>
      </c>
      <c r="B71" s="271" t="s">
        <v>532</v>
      </c>
      <c r="C71" s="274"/>
      <c r="D71" s="274">
        <f>SUM(PEMER!BH20)</f>
        <v>3632000</v>
      </c>
      <c r="E71" s="274"/>
      <c r="F71" s="274"/>
      <c r="G71" s="752">
        <f t="shared" si="56"/>
        <v>3632000</v>
      </c>
      <c r="H71" s="274"/>
      <c r="I71" s="274">
        <f>SUM(PEMER!AS20)</f>
        <v>3447400</v>
      </c>
      <c r="J71" s="274"/>
      <c r="K71" s="274"/>
      <c r="L71" s="741">
        <f t="shared" si="57"/>
        <v>3447400</v>
      </c>
      <c r="M71" s="274"/>
      <c r="N71" s="751">
        <f>SUM(PEMER!BF20)</f>
        <v>10776</v>
      </c>
      <c r="O71" s="274"/>
      <c r="P71" s="274"/>
      <c r="Q71" s="743">
        <f t="shared" si="58"/>
        <v>10776</v>
      </c>
      <c r="R71" s="274">
        <f>SUM(PEMER!BG20)</f>
        <v>173824</v>
      </c>
      <c r="S71" s="274">
        <f t="shared" ref="S71:S82" si="60">SUM(T71-R71)</f>
        <v>0</v>
      </c>
      <c r="T71" s="752">
        <f t="shared" ref="T71:T82" si="61">SUM(G71-L71-Q71)</f>
        <v>173824</v>
      </c>
      <c r="U71" s="803">
        <f>SUM(PEMER!BJ20)</f>
        <v>1</v>
      </c>
      <c r="V71" s="746"/>
      <c r="W71" s="746">
        <f t="shared" si="40"/>
        <v>0.95214096916299562</v>
      </c>
      <c r="X71" s="746"/>
      <c r="Y71" s="746"/>
      <c r="Z71" s="746">
        <f t="shared" si="7"/>
        <v>0.95214096916299562</v>
      </c>
      <c r="AA71" s="53">
        <v>2</v>
      </c>
    </row>
    <row r="72" spans="1:27" s="53" customFormat="1" ht="29.25" customHeight="1" x14ac:dyDescent="0.2">
      <c r="A72" s="272">
        <v>3</v>
      </c>
      <c r="B72" s="277" t="s">
        <v>533</v>
      </c>
      <c r="C72" s="753"/>
      <c r="D72" s="753">
        <f>SUM(PEMER!BH32)</f>
        <v>2980000</v>
      </c>
      <c r="E72" s="753"/>
      <c r="F72" s="753"/>
      <c r="G72" s="752">
        <f t="shared" ref="G72:G82" si="62">SUM(C72:F72)</f>
        <v>2980000</v>
      </c>
      <c r="H72" s="753"/>
      <c r="I72" s="274">
        <f>SUM(PEMER!AS32)</f>
        <v>0</v>
      </c>
      <c r="J72" s="753"/>
      <c r="K72" s="753"/>
      <c r="L72" s="741">
        <f t="shared" si="57"/>
        <v>0</v>
      </c>
      <c r="M72" s="753"/>
      <c r="N72" s="751">
        <f>SUM(PEMER!BF32)</f>
        <v>0</v>
      </c>
      <c r="O72" s="753"/>
      <c r="P72" s="753"/>
      <c r="Q72" s="743">
        <f t="shared" si="58"/>
        <v>0</v>
      </c>
      <c r="R72" s="274">
        <f>SUM(PEMER!BG32)</f>
        <v>0</v>
      </c>
      <c r="S72" s="274">
        <f t="shared" si="60"/>
        <v>2980000</v>
      </c>
      <c r="T72" s="752">
        <f t="shared" si="61"/>
        <v>2980000</v>
      </c>
      <c r="U72" s="803">
        <f>SUM(PEMER!BJ32)</f>
        <v>0</v>
      </c>
      <c r="V72" s="746"/>
      <c r="W72" s="746">
        <f t="shared" ref="W72:W99" si="63">SUM(I72+N72)/D72</f>
        <v>0</v>
      </c>
      <c r="X72" s="746"/>
      <c r="Y72" s="746"/>
      <c r="Z72" s="746">
        <f t="shared" ref="Z72:Z98" si="64">SUM(L72+Q72)/G72</f>
        <v>0</v>
      </c>
      <c r="AA72" s="53">
        <v>3</v>
      </c>
    </row>
    <row r="73" spans="1:27" s="53" customFormat="1" ht="29.25" customHeight="1" x14ac:dyDescent="0.2">
      <c r="A73" s="272">
        <v>4</v>
      </c>
      <c r="B73" s="277" t="s">
        <v>534</v>
      </c>
      <c r="C73" s="753"/>
      <c r="D73" s="753">
        <f>SUM(PEMER!BH48)</f>
        <v>0</v>
      </c>
      <c r="E73" s="753"/>
      <c r="F73" s="753"/>
      <c r="G73" s="752">
        <f t="shared" si="62"/>
        <v>0</v>
      </c>
      <c r="H73" s="753"/>
      <c r="I73" s="274">
        <f>SUM(PEMER!AS48)</f>
        <v>0</v>
      </c>
      <c r="J73" s="753"/>
      <c r="K73" s="753"/>
      <c r="L73" s="741">
        <f t="shared" si="57"/>
        <v>0</v>
      </c>
      <c r="M73" s="753"/>
      <c r="N73" s="751">
        <f>SUM(PEMER!BF48)</f>
        <v>0</v>
      </c>
      <c r="O73" s="753"/>
      <c r="P73" s="753"/>
      <c r="Q73" s="743">
        <f t="shared" si="58"/>
        <v>0</v>
      </c>
      <c r="R73" s="274">
        <f>SUM(PEMER!BG48)</f>
        <v>0</v>
      </c>
      <c r="S73" s="274">
        <f t="shared" si="60"/>
        <v>0</v>
      </c>
      <c r="T73" s="752">
        <f t="shared" si="61"/>
        <v>0</v>
      </c>
      <c r="U73" s="803">
        <f>SUM(PEMER!BJ48)</f>
        <v>0</v>
      </c>
      <c r="V73" s="746"/>
      <c r="W73" s="746"/>
      <c r="X73" s="746"/>
      <c r="Y73" s="746"/>
      <c r="Z73" s="746"/>
      <c r="AA73" s="53">
        <v>4</v>
      </c>
    </row>
    <row r="74" spans="1:27" s="53" customFormat="1" ht="29.25" customHeight="1" x14ac:dyDescent="0.2">
      <c r="A74" s="272">
        <v>5</v>
      </c>
      <c r="B74" s="277" t="s">
        <v>535</v>
      </c>
      <c r="C74" s="753"/>
      <c r="D74" s="753">
        <f>SUM(PEMER!BH59)</f>
        <v>760000</v>
      </c>
      <c r="E74" s="753"/>
      <c r="F74" s="753"/>
      <c r="G74" s="752">
        <f t="shared" si="62"/>
        <v>760000</v>
      </c>
      <c r="H74" s="753"/>
      <c r="I74" s="274">
        <f>SUM(PEMER!AS59)</f>
        <v>700000</v>
      </c>
      <c r="J74" s="753"/>
      <c r="K74" s="753"/>
      <c r="L74" s="741">
        <f t="shared" si="57"/>
        <v>700000</v>
      </c>
      <c r="M74" s="753"/>
      <c r="N74" s="751">
        <f>SUM(PEMER!BF59)</f>
        <v>24000</v>
      </c>
      <c r="O74" s="753"/>
      <c r="P74" s="753"/>
      <c r="Q74" s="743">
        <f t="shared" si="58"/>
        <v>24000</v>
      </c>
      <c r="R74" s="274">
        <f>SUM(PEMER!BG59)</f>
        <v>36000</v>
      </c>
      <c r="S74" s="274">
        <f t="shared" si="60"/>
        <v>0</v>
      </c>
      <c r="T74" s="752">
        <f t="shared" si="61"/>
        <v>36000</v>
      </c>
      <c r="U74" s="803">
        <f>SUM(PEMER!BJ59)</f>
        <v>1</v>
      </c>
      <c r="V74" s="746"/>
      <c r="W74" s="746">
        <f t="shared" si="63"/>
        <v>0.95263157894736838</v>
      </c>
      <c r="X74" s="746"/>
      <c r="Y74" s="746"/>
      <c r="Z74" s="746">
        <f t="shared" si="64"/>
        <v>0.95263157894736838</v>
      </c>
      <c r="AA74" s="53">
        <v>5</v>
      </c>
    </row>
    <row r="75" spans="1:27" s="53" customFormat="1" ht="29.25" customHeight="1" x14ac:dyDescent="0.2">
      <c r="A75" s="272">
        <v>6</v>
      </c>
      <c r="B75" s="277" t="s">
        <v>536</v>
      </c>
      <c r="C75" s="753"/>
      <c r="D75" s="753"/>
      <c r="E75" s="753">
        <f>SUM(PEMER!BH68)</f>
        <v>748000</v>
      </c>
      <c r="F75" s="753"/>
      <c r="G75" s="752">
        <f t="shared" si="62"/>
        <v>748000</v>
      </c>
      <c r="H75" s="753"/>
      <c r="I75" s="753"/>
      <c r="J75" s="753">
        <f>SUM(PEMER!AS68)</f>
        <v>0</v>
      </c>
      <c r="K75" s="753"/>
      <c r="L75" s="741">
        <f t="shared" si="57"/>
        <v>0</v>
      </c>
      <c r="M75" s="753"/>
      <c r="N75" s="753"/>
      <c r="O75" s="751">
        <f>SUM(PEMER!BF68)</f>
        <v>0</v>
      </c>
      <c r="P75" s="753"/>
      <c r="Q75" s="743">
        <f t="shared" si="58"/>
        <v>0</v>
      </c>
      <c r="R75" s="274">
        <f>SUM(PEMER!BG68)</f>
        <v>0</v>
      </c>
      <c r="S75" s="274">
        <f t="shared" si="60"/>
        <v>748000</v>
      </c>
      <c r="T75" s="752">
        <f t="shared" si="61"/>
        <v>748000</v>
      </c>
      <c r="U75" s="803">
        <f>SUM(PEMER!BJ68)</f>
        <v>0</v>
      </c>
      <c r="V75" s="746"/>
      <c r="W75" s="746"/>
      <c r="X75" s="746">
        <f t="shared" ref="X75:X99" si="65">SUM(J75+O75)/E75</f>
        <v>0</v>
      </c>
      <c r="Y75" s="746"/>
      <c r="Z75" s="746">
        <f t="shared" si="64"/>
        <v>0</v>
      </c>
      <c r="AA75" s="53">
        <v>6</v>
      </c>
    </row>
    <row r="76" spans="1:27" s="53" customFormat="1" ht="29.25" customHeight="1" x14ac:dyDescent="0.2">
      <c r="A76" s="272">
        <v>7</v>
      </c>
      <c r="B76" s="278" t="s">
        <v>537</v>
      </c>
      <c r="C76" s="753"/>
      <c r="D76" s="753"/>
      <c r="E76" s="753">
        <f>SUM(PEMER!BH79)</f>
        <v>2000000</v>
      </c>
      <c r="F76" s="753"/>
      <c r="G76" s="752">
        <f t="shared" si="62"/>
        <v>2000000</v>
      </c>
      <c r="H76" s="753"/>
      <c r="I76" s="753"/>
      <c r="J76" s="753">
        <f>SUM(PEMER!AS79)</f>
        <v>900000</v>
      </c>
      <c r="K76" s="753"/>
      <c r="L76" s="741">
        <f t="shared" si="57"/>
        <v>900000</v>
      </c>
      <c r="M76" s="753"/>
      <c r="N76" s="753"/>
      <c r="O76" s="751">
        <f>SUM(PEMER!BF79)</f>
        <v>36000</v>
      </c>
      <c r="P76" s="753"/>
      <c r="Q76" s="743">
        <f t="shared" si="58"/>
        <v>36000</v>
      </c>
      <c r="R76" s="274">
        <f>SUM(PEMER!BG79)</f>
        <v>54000</v>
      </c>
      <c r="S76" s="274">
        <f t="shared" si="60"/>
        <v>1010000</v>
      </c>
      <c r="T76" s="752">
        <f>SUM(G76-L76-Q76)</f>
        <v>1064000</v>
      </c>
      <c r="U76" s="803">
        <f>SUM(PEMER!BJ79)</f>
        <v>0.66666666666666663</v>
      </c>
      <c r="V76" s="746"/>
      <c r="W76" s="746"/>
      <c r="X76" s="746">
        <f t="shared" si="65"/>
        <v>0.46800000000000003</v>
      </c>
      <c r="Y76" s="746"/>
      <c r="Z76" s="746">
        <f t="shared" si="64"/>
        <v>0.46800000000000003</v>
      </c>
      <c r="AA76" s="53">
        <v>7</v>
      </c>
    </row>
    <row r="77" spans="1:27" s="53" customFormat="1" ht="29.25" customHeight="1" x14ac:dyDescent="0.2">
      <c r="A77" s="272">
        <v>8</v>
      </c>
      <c r="B77" s="277" t="s">
        <v>538</v>
      </c>
      <c r="C77" s="753"/>
      <c r="D77" s="753"/>
      <c r="E77" s="753">
        <f>SUM(PEMER!BH88)</f>
        <v>1108800</v>
      </c>
      <c r="F77" s="753"/>
      <c r="G77" s="752">
        <f t="shared" si="62"/>
        <v>1108800</v>
      </c>
      <c r="H77" s="753"/>
      <c r="I77" s="753"/>
      <c r="J77" s="753">
        <f>SUM(PEMER!AS88)</f>
        <v>1008000</v>
      </c>
      <c r="K77" s="753"/>
      <c r="L77" s="741">
        <f t="shared" si="57"/>
        <v>1008000</v>
      </c>
      <c r="M77" s="753"/>
      <c r="N77" s="753"/>
      <c r="O77" s="753">
        <f>SUM(PEMER!BF88)</f>
        <v>40320</v>
      </c>
      <c r="P77" s="753"/>
      <c r="Q77" s="743">
        <f t="shared" si="58"/>
        <v>40320</v>
      </c>
      <c r="R77" s="274">
        <f>SUM(PEMER!BG88)</f>
        <v>60480</v>
      </c>
      <c r="S77" s="274">
        <f t="shared" si="60"/>
        <v>0</v>
      </c>
      <c r="T77" s="752">
        <f t="shared" si="61"/>
        <v>60480</v>
      </c>
      <c r="U77" s="803">
        <f>SUM(PEMER!BJ88)</f>
        <v>1</v>
      </c>
      <c r="V77" s="746"/>
      <c r="W77" s="746"/>
      <c r="X77" s="746">
        <f t="shared" si="65"/>
        <v>0.94545454545454544</v>
      </c>
      <c r="Y77" s="746"/>
      <c r="Z77" s="746">
        <f t="shared" si="64"/>
        <v>0.94545454545454544</v>
      </c>
      <c r="AA77" s="53">
        <v>8</v>
      </c>
    </row>
    <row r="78" spans="1:27" s="53" customFormat="1" ht="29.25" customHeight="1" x14ac:dyDescent="0.2">
      <c r="A78" s="272">
        <v>9</v>
      </c>
      <c r="B78" s="278" t="s">
        <v>539</v>
      </c>
      <c r="C78" s="753">
        <f>SUM(PEMER!BH99)</f>
        <v>630000</v>
      </c>
      <c r="D78" s="753"/>
      <c r="E78" s="753"/>
      <c r="F78" s="753"/>
      <c r="G78" s="752">
        <f t="shared" si="62"/>
        <v>630000</v>
      </c>
      <c r="H78" s="753">
        <f>SUM(PEMER!AS99)</f>
        <v>540000</v>
      </c>
      <c r="I78" s="753"/>
      <c r="J78" s="753"/>
      <c r="K78" s="753"/>
      <c r="L78" s="741">
        <f t="shared" si="57"/>
        <v>540000</v>
      </c>
      <c r="M78" s="753">
        <f>SUM(PEMER!BF99)</f>
        <v>21600</v>
      </c>
      <c r="N78" s="753"/>
      <c r="O78" s="753"/>
      <c r="P78" s="753"/>
      <c r="Q78" s="743">
        <f t="shared" si="58"/>
        <v>21600</v>
      </c>
      <c r="R78" s="274">
        <f>SUM(PEMER!BG99)</f>
        <v>68400</v>
      </c>
      <c r="S78" s="274">
        <f t="shared" si="60"/>
        <v>0</v>
      </c>
      <c r="T78" s="752">
        <f t="shared" si="61"/>
        <v>68400</v>
      </c>
      <c r="U78" s="803">
        <f>SUM(PEMER!BJ99)</f>
        <v>1</v>
      </c>
      <c r="V78" s="746">
        <f t="shared" ref="V78:V99" si="66">SUM(H78+M78)/C78</f>
        <v>0.89142857142857146</v>
      </c>
      <c r="W78" s="746"/>
      <c r="X78" s="746"/>
      <c r="Y78" s="746"/>
      <c r="Z78" s="746">
        <f t="shared" si="64"/>
        <v>0.89142857142857146</v>
      </c>
      <c r="AA78" s="53">
        <v>9</v>
      </c>
    </row>
    <row r="79" spans="1:27" s="53" customFormat="1" ht="29.25" customHeight="1" x14ac:dyDescent="0.2">
      <c r="A79" s="272">
        <v>10</v>
      </c>
      <c r="B79" s="278" t="s">
        <v>540</v>
      </c>
      <c r="C79" s="753"/>
      <c r="D79" s="753"/>
      <c r="E79" s="753">
        <f>SUM(PEMER!BH118)</f>
        <v>6920000</v>
      </c>
      <c r="F79" s="753"/>
      <c r="G79" s="752">
        <f t="shared" si="62"/>
        <v>6920000</v>
      </c>
      <c r="H79" s="753"/>
      <c r="I79" s="753"/>
      <c r="J79" s="753">
        <f>SUM(PEMER!AS118)</f>
        <v>4340000</v>
      </c>
      <c r="K79" s="753"/>
      <c r="L79" s="741">
        <f t="shared" si="57"/>
        <v>4340000</v>
      </c>
      <c r="M79" s="753"/>
      <c r="N79" s="753"/>
      <c r="O79" s="751">
        <f>SUM(PEMER!BF118)</f>
        <v>456800</v>
      </c>
      <c r="P79" s="753"/>
      <c r="Q79" s="743">
        <f t="shared" si="58"/>
        <v>456800</v>
      </c>
      <c r="R79" s="274">
        <f>SUM(PEMER!BG118)</f>
        <v>123200</v>
      </c>
      <c r="S79" s="274">
        <f t="shared" si="60"/>
        <v>2000000</v>
      </c>
      <c r="T79" s="752">
        <f t="shared" si="61"/>
        <v>2123200</v>
      </c>
      <c r="U79" s="803">
        <f>SUM(PEMER!BJ118)</f>
        <v>1</v>
      </c>
      <c r="V79" s="746"/>
      <c r="W79" s="746"/>
      <c r="X79" s="746">
        <f t="shared" si="65"/>
        <v>0.69317919075144507</v>
      </c>
      <c r="Y79" s="746"/>
      <c r="Z79" s="746">
        <f t="shared" si="64"/>
        <v>0.69317919075144507</v>
      </c>
      <c r="AA79" s="53">
        <v>10</v>
      </c>
    </row>
    <row r="80" spans="1:27" s="53" customFormat="1" ht="29.25" customHeight="1" x14ac:dyDescent="0.2">
      <c r="A80" s="272">
        <v>11</v>
      </c>
      <c r="B80" s="277" t="s">
        <v>541</v>
      </c>
      <c r="C80" s="753"/>
      <c r="D80" s="753"/>
      <c r="E80" s="753">
        <f>SUM(PEMER!BH127)</f>
        <v>1320000</v>
      </c>
      <c r="F80" s="753"/>
      <c r="G80" s="752">
        <f t="shared" si="62"/>
        <v>1320000</v>
      </c>
      <c r="H80" s="753"/>
      <c r="I80" s="753"/>
      <c r="J80" s="753">
        <f>SUM(PEMER!AS127)</f>
        <v>360000</v>
      </c>
      <c r="K80" s="753"/>
      <c r="L80" s="741">
        <f t="shared" si="57"/>
        <v>360000</v>
      </c>
      <c r="M80" s="753"/>
      <c r="N80" s="753"/>
      <c r="O80" s="753">
        <f>SUM(PEMER!BF127)</f>
        <v>14400</v>
      </c>
      <c r="P80" s="753"/>
      <c r="Q80" s="743">
        <f t="shared" si="58"/>
        <v>14400</v>
      </c>
      <c r="R80" s="274">
        <f>SUM(PEMER!BG127)</f>
        <v>21600</v>
      </c>
      <c r="S80" s="274">
        <f t="shared" si="60"/>
        <v>924000</v>
      </c>
      <c r="T80" s="752">
        <f t="shared" si="61"/>
        <v>945600</v>
      </c>
      <c r="U80" s="803">
        <f>SUM(PEMER!BJ127)</f>
        <v>0.3</v>
      </c>
      <c r="V80" s="746"/>
      <c r="W80" s="746"/>
      <c r="X80" s="746">
        <f t="shared" si="65"/>
        <v>0.28363636363636363</v>
      </c>
      <c r="Y80" s="746"/>
      <c r="Z80" s="746">
        <f t="shared" si="64"/>
        <v>0.28363636363636363</v>
      </c>
      <c r="AA80" s="53">
        <v>11</v>
      </c>
    </row>
    <row r="81" spans="1:29" s="53" customFormat="1" ht="29.25" customHeight="1" x14ac:dyDescent="0.2">
      <c r="A81" s="272">
        <v>12</v>
      </c>
      <c r="B81" s="277" t="s">
        <v>542</v>
      </c>
      <c r="C81" s="753"/>
      <c r="D81" s="753">
        <f>SUM(PEMER!BH148)</f>
        <v>51412880</v>
      </c>
      <c r="E81" s="753"/>
      <c r="F81" s="753"/>
      <c r="G81" s="752">
        <f t="shared" si="62"/>
        <v>51412880</v>
      </c>
      <c r="H81" s="753"/>
      <c r="I81" s="753">
        <f>SUM(PEMER!AS148)</f>
        <v>45955100</v>
      </c>
      <c r="J81" s="753"/>
      <c r="K81" s="753"/>
      <c r="L81" s="741">
        <f t="shared" si="57"/>
        <v>45955100</v>
      </c>
      <c r="M81" s="753"/>
      <c r="N81" s="753">
        <f>SUM(PEMER!BF148)</f>
        <v>5405995</v>
      </c>
      <c r="O81" s="753"/>
      <c r="P81" s="753"/>
      <c r="Q81" s="743">
        <f t="shared" si="58"/>
        <v>5405995</v>
      </c>
      <c r="R81" s="274">
        <f>SUM(PEMER!BG148)</f>
        <v>72</v>
      </c>
      <c r="S81" s="274">
        <f t="shared" si="60"/>
        <v>51713</v>
      </c>
      <c r="T81" s="752">
        <f t="shared" si="61"/>
        <v>51785</v>
      </c>
      <c r="U81" s="803">
        <f>SUM(PEMER!BJ148)</f>
        <v>1</v>
      </c>
      <c r="V81" s="746"/>
      <c r="W81" s="746">
        <f t="shared" si="63"/>
        <v>0.99899276212497723</v>
      </c>
      <c r="X81" s="746"/>
      <c r="Y81" s="746"/>
      <c r="Z81" s="746">
        <f t="shared" si="64"/>
        <v>0.99899276212497723</v>
      </c>
      <c r="AA81" s="53">
        <v>12</v>
      </c>
    </row>
    <row r="82" spans="1:29" s="53" customFormat="1" ht="29.25" customHeight="1" thickBot="1" x14ac:dyDescent="0.25">
      <c r="A82" s="843">
        <v>13</v>
      </c>
      <c r="B82" s="277" t="s">
        <v>543</v>
      </c>
      <c r="C82" s="753">
        <f>SUM(PEMER!BH157)</f>
        <v>50000000</v>
      </c>
      <c r="D82" s="753"/>
      <c r="E82" s="753"/>
      <c r="F82" s="753"/>
      <c r="G82" s="873">
        <f t="shared" si="62"/>
        <v>50000000</v>
      </c>
      <c r="H82" s="753">
        <f>SUM(PEMER!AS157)</f>
        <v>47107487</v>
      </c>
      <c r="I82" s="753"/>
      <c r="J82" s="753"/>
      <c r="K82" s="753"/>
      <c r="L82" s="747">
        <f t="shared" si="57"/>
        <v>47107487</v>
      </c>
      <c r="M82" s="839">
        <f>SUM(PEMER!BF157)</f>
        <v>2892513</v>
      </c>
      <c r="N82" s="753"/>
      <c r="O82" s="753"/>
      <c r="P82" s="753"/>
      <c r="Q82" s="828">
        <f t="shared" si="58"/>
        <v>2892513</v>
      </c>
      <c r="R82" s="753">
        <f>SUM(PEMER!BG157)</f>
        <v>0</v>
      </c>
      <c r="S82" s="753">
        <f t="shared" si="60"/>
        <v>0</v>
      </c>
      <c r="T82" s="873">
        <f t="shared" si="61"/>
        <v>0</v>
      </c>
      <c r="U82" s="804">
        <f>SUM(PEMER!BJ157)</f>
        <v>1</v>
      </c>
      <c r="V82" s="802">
        <f t="shared" si="66"/>
        <v>1</v>
      </c>
      <c r="W82" s="802"/>
      <c r="X82" s="802"/>
      <c r="Y82" s="802"/>
      <c r="Z82" s="802">
        <f t="shared" si="64"/>
        <v>1</v>
      </c>
      <c r="AA82" s="53">
        <v>13</v>
      </c>
    </row>
    <row r="83" spans="1:29" s="57" customFormat="1" ht="29.25" customHeight="1" thickTop="1" thickBot="1" x14ac:dyDescent="0.25">
      <c r="A83" s="867"/>
      <c r="B83" s="868" t="s">
        <v>113</v>
      </c>
      <c r="C83" s="869">
        <f t="shared" ref="C83:P83" si="67">SUM(C70:C82)</f>
        <v>50630000</v>
      </c>
      <c r="D83" s="869">
        <f t="shared" si="67"/>
        <v>58784880</v>
      </c>
      <c r="E83" s="869">
        <f t="shared" si="67"/>
        <v>13371800</v>
      </c>
      <c r="F83" s="869">
        <f t="shared" si="67"/>
        <v>0</v>
      </c>
      <c r="G83" s="869">
        <f t="shared" si="67"/>
        <v>122786680</v>
      </c>
      <c r="H83" s="869">
        <f t="shared" ref="H83:K83" si="68">SUM(H70:H82)</f>
        <v>47647487</v>
      </c>
      <c r="I83" s="869">
        <f t="shared" si="68"/>
        <v>50102500</v>
      </c>
      <c r="J83" s="869">
        <f t="shared" si="68"/>
        <v>7662000</v>
      </c>
      <c r="K83" s="869">
        <f t="shared" si="68"/>
        <v>0</v>
      </c>
      <c r="L83" s="869">
        <f t="shared" si="67"/>
        <v>105411987</v>
      </c>
      <c r="M83" s="869">
        <f>SUM(M70:M82)</f>
        <v>2914113</v>
      </c>
      <c r="N83" s="869">
        <f t="shared" si="67"/>
        <v>5440771</v>
      </c>
      <c r="O83" s="869">
        <f t="shared" si="67"/>
        <v>547520</v>
      </c>
      <c r="P83" s="869">
        <f t="shared" si="67"/>
        <v>0</v>
      </c>
      <c r="Q83" s="869">
        <f t="shared" ref="Q83:T83" si="69">SUM(Q70:Q82)</f>
        <v>8902404</v>
      </c>
      <c r="R83" s="869">
        <f t="shared" si="69"/>
        <v>758576</v>
      </c>
      <c r="S83" s="869">
        <f t="shared" si="69"/>
        <v>7713713</v>
      </c>
      <c r="T83" s="869">
        <f t="shared" si="69"/>
        <v>8472289</v>
      </c>
      <c r="U83" s="870">
        <f>SUM(U70:U82)/12</f>
        <v>0.74722222222222212</v>
      </c>
      <c r="V83" s="871">
        <f t="shared" si="66"/>
        <v>0.99864902231878327</v>
      </c>
      <c r="W83" s="871">
        <f t="shared" si="63"/>
        <v>0.94485641545921328</v>
      </c>
      <c r="X83" s="871">
        <f t="shared" si="65"/>
        <v>0.6139427750938542</v>
      </c>
      <c r="Y83" s="871"/>
      <c r="Z83" s="871">
        <f t="shared" si="64"/>
        <v>0.93099993419481653</v>
      </c>
    </row>
    <row r="84" spans="1:29" s="755" customFormat="1" ht="29.25" customHeight="1" thickTop="1" thickBot="1" x14ac:dyDescent="0.25">
      <c r="A84" s="860" t="s">
        <v>121</v>
      </c>
      <c r="B84" s="860" t="s">
        <v>122</v>
      </c>
      <c r="C84" s="861"/>
      <c r="D84" s="861"/>
      <c r="E84" s="861"/>
      <c r="F84" s="861"/>
      <c r="G84" s="862"/>
      <c r="H84" s="861"/>
      <c r="I84" s="861"/>
      <c r="J84" s="861"/>
      <c r="K84" s="861"/>
      <c r="L84" s="861"/>
      <c r="M84" s="861"/>
      <c r="N84" s="861"/>
      <c r="O84" s="861"/>
      <c r="P84" s="861"/>
      <c r="Q84" s="862"/>
      <c r="R84" s="861"/>
      <c r="S84" s="861"/>
      <c r="T84" s="862"/>
      <c r="U84" s="865"/>
      <c r="V84" s="872"/>
      <c r="W84" s="872"/>
      <c r="X84" s="872"/>
      <c r="Y84" s="872"/>
      <c r="Z84" s="872"/>
    </row>
    <row r="85" spans="1:29" s="53" customFormat="1" ht="29.25" customHeight="1" thickTop="1" x14ac:dyDescent="0.2">
      <c r="A85" s="840">
        <v>1</v>
      </c>
      <c r="B85" s="841" t="s">
        <v>123</v>
      </c>
      <c r="C85" s="276">
        <f>SUM(YAN!BH18)</f>
        <v>37512501</v>
      </c>
      <c r="D85" s="276"/>
      <c r="E85" s="276"/>
      <c r="F85" s="276"/>
      <c r="G85" s="275">
        <f t="shared" ref="G85:G86" si="70">SUM(C85:F85)</f>
        <v>37512501</v>
      </c>
      <c r="H85" s="276">
        <f>SUM(YAN!AS18)</f>
        <v>30112000</v>
      </c>
      <c r="I85" s="276"/>
      <c r="J85" s="276"/>
      <c r="K85" s="276"/>
      <c r="L85" s="276">
        <f t="shared" ref="L85:L94" si="71">SUM(H85:K85)</f>
        <v>30112000</v>
      </c>
      <c r="M85" s="276">
        <f>SUM(YAN!BF18)</f>
        <v>2414500</v>
      </c>
      <c r="N85" s="276"/>
      <c r="O85" s="276"/>
      <c r="P85" s="276"/>
      <c r="Q85" s="750">
        <f t="shared" ref="Q85:Q94" si="72">SUM(M85:P85)</f>
        <v>2414500</v>
      </c>
      <c r="R85" s="276">
        <f>SUM(YAN!BG18)</f>
        <v>1682001</v>
      </c>
      <c r="S85" s="276">
        <f>SUM(T85-R85)</f>
        <v>3304000</v>
      </c>
      <c r="T85" s="275">
        <f t="shared" ref="T85:T86" si="73">SUM(G85-L85-Q85)</f>
        <v>4986001</v>
      </c>
      <c r="U85" s="837">
        <f>SUM(YAN!BJ18)</f>
        <v>1</v>
      </c>
      <c r="V85" s="831">
        <f t="shared" si="66"/>
        <v>0.8670842821170468</v>
      </c>
      <c r="W85" s="831"/>
      <c r="X85" s="831"/>
      <c r="Y85" s="831"/>
      <c r="Z85" s="831">
        <f t="shared" si="64"/>
        <v>0.8670842821170468</v>
      </c>
      <c r="AA85" s="53">
        <v>1</v>
      </c>
    </row>
    <row r="86" spans="1:29" s="53" customFormat="1" ht="29.25" customHeight="1" x14ac:dyDescent="0.2">
      <c r="A86" s="272">
        <v>2</v>
      </c>
      <c r="B86" s="273" t="s">
        <v>544</v>
      </c>
      <c r="C86" s="274"/>
      <c r="D86" s="274"/>
      <c r="E86" s="274">
        <f>SUM(YAN!BH44)</f>
        <v>5040000</v>
      </c>
      <c r="F86" s="274"/>
      <c r="G86" s="752">
        <f t="shared" si="70"/>
        <v>5040000</v>
      </c>
      <c r="H86" s="274"/>
      <c r="I86" s="274"/>
      <c r="J86" s="274">
        <f>SUM(YAN!AS44)</f>
        <v>4150000</v>
      </c>
      <c r="K86" s="274"/>
      <c r="L86" s="274">
        <f t="shared" si="71"/>
        <v>4150000</v>
      </c>
      <c r="M86" s="274"/>
      <c r="N86" s="274"/>
      <c r="O86" s="274">
        <f>SUM(YAN!BF44)</f>
        <v>91400</v>
      </c>
      <c r="P86" s="274"/>
      <c r="Q86" s="743">
        <f t="shared" si="72"/>
        <v>91400</v>
      </c>
      <c r="R86" s="274">
        <f>SUM(YAN!BG44)</f>
        <v>548600</v>
      </c>
      <c r="S86" s="274">
        <f>SUM(T86-R86)</f>
        <v>250000</v>
      </c>
      <c r="T86" s="752">
        <f t="shared" si="73"/>
        <v>798600</v>
      </c>
      <c r="U86" s="803">
        <f>SUM(YAN!BJ44)</f>
        <v>1</v>
      </c>
      <c r="V86" s="746">
        <f>SUM(J86+O86)/E86</f>
        <v>0.8415476190476191</v>
      </c>
      <c r="W86" s="746"/>
      <c r="X86" s="746">
        <f t="shared" si="65"/>
        <v>0.8415476190476191</v>
      </c>
      <c r="Y86" s="746"/>
      <c r="Z86" s="746">
        <f t="shared" si="64"/>
        <v>0.8415476190476191</v>
      </c>
      <c r="AA86" s="53">
        <v>2</v>
      </c>
    </row>
    <row r="87" spans="1:29" s="53" customFormat="1" ht="29.25" customHeight="1" x14ac:dyDescent="0.2">
      <c r="A87" s="272">
        <v>3</v>
      </c>
      <c r="B87" s="271" t="s">
        <v>545</v>
      </c>
      <c r="C87" s="274">
        <f>SUM(YAN!BH60)</f>
        <v>5035000</v>
      </c>
      <c r="D87" s="274"/>
      <c r="E87" s="274"/>
      <c r="F87" s="274"/>
      <c r="G87" s="752">
        <f t="shared" ref="G87:G94" si="74">SUM(C87:F87)</f>
        <v>5035000</v>
      </c>
      <c r="H87" s="274">
        <f>SUM(YAN!AS60)</f>
        <v>3360000</v>
      </c>
      <c r="I87" s="274"/>
      <c r="J87" s="274"/>
      <c r="K87" s="274"/>
      <c r="L87" s="274">
        <f t="shared" si="71"/>
        <v>3360000</v>
      </c>
      <c r="M87" s="274">
        <f>SUM(YAN!BF60)</f>
        <v>86400</v>
      </c>
      <c r="N87" s="274"/>
      <c r="O87" s="274"/>
      <c r="P87" s="274"/>
      <c r="Q87" s="743">
        <f t="shared" si="72"/>
        <v>86400</v>
      </c>
      <c r="R87" s="274">
        <f>SUM(YAN!BG60)</f>
        <v>88600</v>
      </c>
      <c r="S87" s="274">
        <f t="shared" ref="S87:S94" si="75">SUM(T87-R87)</f>
        <v>1500000</v>
      </c>
      <c r="T87" s="752">
        <f t="shared" ref="T87:T94" si="76">SUM(G87-L87-Q87)</f>
        <v>1588600</v>
      </c>
      <c r="U87" s="803">
        <f>SUM(YAN!BJ60)</f>
        <v>1</v>
      </c>
      <c r="V87" s="746">
        <f t="shared" si="66"/>
        <v>0.68448857994041712</v>
      </c>
      <c r="W87" s="746"/>
      <c r="X87" s="746"/>
      <c r="Y87" s="746"/>
      <c r="Z87" s="746">
        <f t="shared" si="64"/>
        <v>0.68448857994041712</v>
      </c>
      <c r="AA87" s="53">
        <v>3</v>
      </c>
      <c r="AC87" s="902"/>
    </row>
    <row r="88" spans="1:29" s="53" customFormat="1" ht="29.25" customHeight="1" x14ac:dyDescent="0.2">
      <c r="A88" s="272">
        <v>4</v>
      </c>
      <c r="B88" s="273" t="s">
        <v>546</v>
      </c>
      <c r="C88" s="274"/>
      <c r="D88" s="274">
        <f>SUM(YAN!BH86)</f>
        <v>290631260</v>
      </c>
      <c r="E88" s="274"/>
      <c r="F88" s="274"/>
      <c r="G88" s="752">
        <f t="shared" si="74"/>
        <v>290631260</v>
      </c>
      <c r="H88" s="274"/>
      <c r="I88" s="274">
        <f>SUM(YAN!AS86)</f>
        <v>230682000</v>
      </c>
      <c r="J88" s="274"/>
      <c r="K88" s="274"/>
      <c r="L88" s="274">
        <f t="shared" si="71"/>
        <v>230682000</v>
      </c>
      <c r="M88" s="274"/>
      <c r="N88" s="274">
        <f>SUM(YAN!BF86)</f>
        <v>4987050</v>
      </c>
      <c r="O88" s="274"/>
      <c r="P88" s="274"/>
      <c r="Q88" s="743">
        <f t="shared" si="72"/>
        <v>4987050</v>
      </c>
      <c r="R88" s="274">
        <f>SUM(YAN!BG86)</f>
        <v>12612450</v>
      </c>
      <c r="S88" s="274" t="s">
        <v>152</v>
      </c>
      <c r="T88" s="752">
        <f t="shared" si="76"/>
        <v>54962210</v>
      </c>
      <c r="U88" s="803">
        <f>SUM(YAN!BJ86)</f>
        <v>0.51840277777777777</v>
      </c>
      <c r="V88" s="746"/>
      <c r="W88" s="746">
        <f t="shared" si="63"/>
        <v>0.81088679173740641</v>
      </c>
      <c r="X88" s="746"/>
      <c r="Y88" s="746"/>
      <c r="Z88" s="746">
        <f t="shared" si="64"/>
        <v>0.81088679173740641</v>
      </c>
      <c r="AA88" s="53">
        <v>4</v>
      </c>
      <c r="AB88" s="902">
        <f>SUM(T88)</f>
        <v>54962210</v>
      </c>
    </row>
    <row r="89" spans="1:29" s="53" customFormat="1" ht="29.25" customHeight="1" x14ac:dyDescent="0.2">
      <c r="A89" s="272">
        <v>5</v>
      </c>
      <c r="B89" s="271" t="s">
        <v>547</v>
      </c>
      <c r="C89" s="274"/>
      <c r="D89" s="274">
        <f>SUM(YAN!BH114)</f>
        <v>30360000</v>
      </c>
      <c r="E89" s="274"/>
      <c r="F89" s="274"/>
      <c r="G89" s="752">
        <f t="shared" si="74"/>
        <v>30360000</v>
      </c>
      <c r="H89" s="274"/>
      <c r="I89" s="274">
        <f>SUM(YAN!AS114)</f>
        <v>15202000</v>
      </c>
      <c r="J89" s="274"/>
      <c r="K89" s="274"/>
      <c r="L89" s="274">
        <f t="shared" si="71"/>
        <v>15202000</v>
      </c>
      <c r="M89" s="274"/>
      <c r="N89" s="274">
        <f>SUM(YAN!BF114)</f>
        <v>1634000</v>
      </c>
      <c r="O89" s="274"/>
      <c r="P89" s="274"/>
      <c r="Q89" s="743">
        <f t="shared" si="72"/>
        <v>1634000</v>
      </c>
      <c r="R89" s="274">
        <f>SUM(YAN!BG114)</f>
        <v>734000</v>
      </c>
      <c r="S89" s="274">
        <f t="shared" si="75"/>
        <v>12790000</v>
      </c>
      <c r="T89" s="752">
        <f t="shared" si="76"/>
        <v>13524000</v>
      </c>
      <c r="U89" s="803">
        <f>SUM(YAN!BJ114)</f>
        <v>0.53703703703703709</v>
      </c>
      <c r="V89" s="746"/>
      <c r="W89" s="746">
        <f t="shared" si="63"/>
        <v>0.55454545454545456</v>
      </c>
      <c r="X89" s="746"/>
      <c r="Y89" s="746"/>
      <c r="Z89" s="746">
        <f t="shared" si="64"/>
        <v>0.55454545454545456</v>
      </c>
      <c r="AA89" s="53">
        <v>5</v>
      </c>
      <c r="AB89" s="902">
        <v>56837810</v>
      </c>
    </row>
    <row r="90" spans="1:29" s="7" customFormat="1" ht="29.25" customHeight="1" x14ac:dyDescent="0.2">
      <c r="A90" s="31">
        <v>6</v>
      </c>
      <c r="B90" s="27" t="s">
        <v>548</v>
      </c>
      <c r="C90" s="741"/>
      <c r="D90" s="741"/>
      <c r="E90" s="741">
        <f>SUM(YAN!BH124)</f>
        <v>9504000</v>
      </c>
      <c r="F90" s="741"/>
      <c r="G90" s="742">
        <f t="shared" si="74"/>
        <v>9504000</v>
      </c>
      <c r="H90" s="741"/>
      <c r="I90" s="741"/>
      <c r="J90" s="741">
        <f>SUM(YAN!AS124)</f>
        <v>8640000</v>
      </c>
      <c r="K90" s="741"/>
      <c r="L90" s="741">
        <f t="shared" si="71"/>
        <v>8640000</v>
      </c>
      <c r="M90" s="741"/>
      <c r="N90" s="741"/>
      <c r="O90" s="751">
        <f>SUM(YAN!BF124)</f>
        <v>345600</v>
      </c>
      <c r="P90" s="741"/>
      <c r="Q90" s="743">
        <f t="shared" si="72"/>
        <v>345600</v>
      </c>
      <c r="R90" s="741">
        <f>SUM(YAN!BG124)</f>
        <v>518400</v>
      </c>
      <c r="S90" s="741">
        <f t="shared" si="75"/>
        <v>0</v>
      </c>
      <c r="T90" s="742">
        <f t="shared" si="76"/>
        <v>518400</v>
      </c>
      <c r="U90" s="803">
        <f>SUM(YAN!BJ124)</f>
        <v>1</v>
      </c>
      <c r="V90" s="746"/>
      <c r="W90" s="746"/>
      <c r="X90" s="746">
        <f t="shared" si="65"/>
        <v>0.94545454545454544</v>
      </c>
      <c r="Y90" s="746"/>
      <c r="Z90" s="746">
        <f t="shared" si="64"/>
        <v>0.94545454545454544</v>
      </c>
      <c r="AA90" s="53">
        <v>6</v>
      </c>
      <c r="AB90" s="903">
        <f>SUM(AB88-AB89)</f>
        <v>-1875600</v>
      </c>
    </row>
    <row r="91" spans="1:29" s="7" customFormat="1" ht="29.25" customHeight="1" x14ac:dyDescent="0.2">
      <c r="A91" s="31">
        <v>7</v>
      </c>
      <c r="B91" s="27" t="s">
        <v>549</v>
      </c>
      <c r="C91" s="741"/>
      <c r="D91" s="741"/>
      <c r="E91" s="741">
        <f>SUM(YAN!BH136)</f>
        <v>1133000</v>
      </c>
      <c r="F91" s="741"/>
      <c r="G91" s="742">
        <f t="shared" si="74"/>
        <v>1133000</v>
      </c>
      <c r="H91" s="741"/>
      <c r="I91" s="741"/>
      <c r="J91" s="741">
        <f>SUM(YAN!AS136)</f>
        <v>233000</v>
      </c>
      <c r="K91" s="741"/>
      <c r="L91" s="741">
        <f t="shared" si="71"/>
        <v>233000</v>
      </c>
      <c r="M91" s="741"/>
      <c r="N91" s="741"/>
      <c r="O91" s="751">
        <f>SUM(YAN!BF136)</f>
        <v>0</v>
      </c>
      <c r="P91" s="741"/>
      <c r="Q91" s="743">
        <f t="shared" si="72"/>
        <v>0</v>
      </c>
      <c r="R91" s="741">
        <f>SUM(YAN!BG136)</f>
        <v>0</v>
      </c>
      <c r="S91" s="741">
        <f t="shared" si="75"/>
        <v>900000</v>
      </c>
      <c r="T91" s="742">
        <f t="shared" si="76"/>
        <v>900000</v>
      </c>
      <c r="U91" s="803">
        <f>SUM(YAN!BJ136)</f>
        <v>0.77500000000000002</v>
      </c>
      <c r="V91" s="746"/>
      <c r="W91" s="746"/>
      <c r="X91" s="746">
        <f t="shared" si="65"/>
        <v>0.20564872021182701</v>
      </c>
      <c r="Y91" s="746"/>
      <c r="Z91" s="746">
        <f t="shared" si="64"/>
        <v>0.20564872021182701</v>
      </c>
      <c r="AA91" s="53">
        <v>7</v>
      </c>
    </row>
    <row r="92" spans="1:29" s="7" customFormat="1" ht="29.25" customHeight="1" x14ac:dyDescent="0.2">
      <c r="A92" s="31">
        <v>8</v>
      </c>
      <c r="B92" s="244" t="s">
        <v>629</v>
      </c>
      <c r="C92" s="741"/>
      <c r="D92" s="741">
        <f>SUM(YAN!BH156)</f>
        <v>4080000</v>
      </c>
      <c r="E92" s="741"/>
      <c r="F92" s="741"/>
      <c r="G92" s="742">
        <f t="shared" si="74"/>
        <v>4080000</v>
      </c>
      <c r="H92" s="741"/>
      <c r="I92" s="741">
        <f>SUM(YAN!AS156)</f>
        <v>2995000</v>
      </c>
      <c r="J92" s="741"/>
      <c r="K92" s="741"/>
      <c r="L92" s="741">
        <f t="shared" si="71"/>
        <v>2995000</v>
      </c>
      <c r="M92" s="741"/>
      <c r="N92" s="751">
        <f>SUM(YAN!BF156)</f>
        <v>148700</v>
      </c>
      <c r="O92" s="741"/>
      <c r="P92" s="741"/>
      <c r="Q92" s="743">
        <f t="shared" si="72"/>
        <v>148700</v>
      </c>
      <c r="R92" s="741">
        <f>SUM(YAN!BG156)</f>
        <v>136300</v>
      </c>
      <c r="S92" s="741">
        <f t="shared" si="75"/>
        <v>800000</v>
      </c>
      <c r="T92" s="742">
        <f t="shared" si="76"/>
        <v>936300</v>
      </c>
      <c r="U92" s="803">
        <f>SUM(YAN!BJ156)</f>
        <v>1</v>
      </c>
      <c r="V92" s="746"/>
      <c r="W92" s="746">
        <f t="shared" si="63"/>
        <v>0.77051470588235293</v>
      </c>
      <c r="X92" s="746"/>
      <c r="Y92" s="746"/>
      <c r="Z92" s="746">
        <f t="shared" si="64"/>
        <v>0.77051470588235293</v>
      </c>
      <c r="AA92" s="53">
        <v>8</v>
      </c>
    </row>
    <row r="93" spans="1:29" s="7" customFormat="1" ht="29.25" customHeight="1" x14ac:dyDescent="0.2">
      <c r="A93" s="31">
        <v>9</v>
      </c>
      <c r="B93" s="27" t="s">
        <v>551</v>
      </c>
      <c r="C93" s="741"/>
      <c r="D93" s="741">
        <f>SUM(YAN!BH167)</f>
        <v>16440000</v>
      </c>
      <c r="E93" s="741"/>
      <c r="F93" s="741"/>
      <c r="G93" s="742">
        <f t="shared" si="74"/>
        <v>16440000</v>
      </c>
      <c r="H93" s="741"/>
      <c r="I93" s="741">
        <f>SUM(YAN!AS167)</f>
        <v>1440000</v>
      </c>
      <c r="J93" s="741"/>
      <c r="K93" s="741"/>
      <c r="L93" s="741">
        <f t="shared" si="71"/>
        <v>1440000</v>
      </c>
      <c r="M93" s="741"/>
      <c r="N93" s="751">
        <f>SUM(YAN!BF167)</f>
        <v>0</v>
      </c>
      <c r="O93" s="741"/>
      <c r="P93" s="741"/>
      <c r="Q93" s="743">
        <f t="shared" si="72"/>
        <v>0</v>
      </c>
      <c r="R93" s="741">
        <f>SUM(YAN!BG167)</f>
        <v>0</v>
      </c>
      <c r="S93" s="741">
        <f t="shared" si="75"/>
        <v>15000000</v>
      </c>
      <c r="T93" s="742">
        <f t="shared" si="76"/>
        <v>15000000</v>
      </c>
      <c r="U93" s="803">
        <f>SUM(YAN!BJ167)</f>
        <v>1</v>
      </c>
      <c r="V93" s="746"/>
      <c r="W93" s="746">
        <f t="shared" si="63"/>
        <v>8.7591240875912413E-2</v>
      </c>
      <c r="X93" s="746"/>
      <c r="Y93" s="746"/>
      <c r="Z93" s="746">
        <f t="shared" si="64"/>
        <v>8.7591240875912413E-2</v>
      </c>
      <c r="AA93" s="53">
        <v>9</v>
      </c>
    </row>
    <row r="94" spans="1:29" s="7" customFormat="1" ht="29.25" customHeight="1" thickBot="1" x14ac:dyDescent="0.25">
      <c r="A94" s="826">
        <v>10</v>
      </c>
      <c r="B94" s="827" t="s">
        <v>552</v>
      </c>
      <c r="C94" s="747"/>
      <c r="D94" s="747">
        <f>SUM(YAN!BH177)</f>
        <v>8400000</v>
      </c>
      <c r="E94" s="747"/>
      <c r="F94" s="747"/>
      <c r="G94" s="748">
        <f t="shared" si="74"/>
        <v>8400000</v>
      </c>
      <c r="H94" s="747"/>
      <c r="I94" s="747">
        <f>SUM(YAN!AS177)</f>
        <v>8400000</v>
      </c>
      <c r="J94" s="747"/>
      <c r="K94" s="747"/>
      <c r="L94" s="747">
        <f t="shared" si="71"/>
        <v>8400000</v>
      </c>
      <c r="M94" s="747"/>
      <c r="N94" s="839">
        <f>SUM(YAN!BF177)</f>
        <v>0</v>
      </c>
      <c r="O94" s="747"/>
      <c r="P94" s="747"/>
      <c r="Q94" s="828">
        <f t="shared" si="72"/>
        <v>0</v>
      </c>
      <c r="R94" s="747">
        <f>SUM(YAN!BG177)</f>
        <v>0</v>
      </c>
      <c r="S94" s="747">
        <f t="shared" si="75"/>
        <v>0</v>
      </c>
      <c r="T94" s="748">
        <f t="shared" si="76"/>
        <v>0</v>
      </c>
      <c r="U94" s="804">
        <f>SUM(YAN!BJ177)</f>
        <v>1</v>
      </c>
      <c r="V94" s="802"/>
      <c r="W94" s="802">
        <f t="shared" si="63"/>
        <v>1</v>
      </c>
      <c r="X94" s="802"/>
      <c r="Y94" s="802"/>
      <c r="Z94" s="802">
        <f t="shared" si="64"/>
        <v>1</v>
      </c>
      <c r="AA94" s="53">
        <v>10</v>
      </c>
    </row>
    <row r="95" spans="1:29" s="57" customFormat="1" ht="29.25" customHeight="1" thickTop="1" thickBot="1" x14ac:dyDescent="0.25">
      <c r="A95" s="867"/>
      <c r="B95" s="868" t="s">
        <v>113</v>
      </c>
      <c r="C95" s="869">
        <f>SUM(C85:C94)</f>
        <v>42547501</v>
      </c>
      <c r="D95" s="869">
        <f>SUM(D85:D94)</f>
        <v>349911260</v>
      </c>
      <c r="E95" s="869">
        <f>SUM(E85:E94)</f>
        <v>15677000</v>
      </c>
      <c r="F95" s="869">
        <f t="shared" ref="F95:P95" si="77">SUM(F85:F94)</f>
        <v>0</v>
      </c>
      <c r="G95" s="869">
        <f t="shared" si="77"/>
        <v>408135761</v>
      </c>
      <c r="H95" s="869">
        <f>SUM(H85:H94)</f>
        <v>33472000</v>
      </c>
      <c r="I95" s="869">
        <f>SUM(I85:I94)</f>
        <v>258719000</v>
      </c>
      <c r="J95" s="869">
        <f>SUM(J85:J94)</f>
        <v>13023000</v>
      </c>
      <c r="K95" s="869">
        <f t="shared" ref="K95" si="78">SUM(K85:K94)</f>
        <v>0</v>
      </c>
      <c r="L95" s="869">
        <f>SUM(L85:L94)</f>
        <v>305214000</v>
      </c>
      <c r="M95" s="869">
        <f t="shared" si="77"/>
        <v>2500900</v>
      </c>
      <c r="N95" s="869">
        <f t="shared" si="77"/>
        <v>6769750</v>
      </c>
      <c r="O95" s="869">
        <f t="shared" si="77"/>
        <v>437000</v>
      </c>
      <c r="P95" s="869">
        <f t="shared" si="77"/>
        <v>0</v>
      </c>
      <c r="Q95" s="869">
        <f t="shared" ref="Q95:T95" si="79">SUM(Q85:Q94)</f>
        <v>9707650</v>
      </c>
      <c r="R95" s="869">
        <f>SUM(R85:R94)</f>
        <v>16320351</v>
      </c>
      <c r="S95" s="869">
        <f t="shared" si="79"/>
        <v>34544000</v>
      </c>
      <c r="T95" s="869">
        <f t="shared" si="79"/>
        <v>93214111</v>
      </c>
      <c r="U95" s="870">
        <f>SUM(U85:U94)/10</f>
        <v>0.88304398148148144</v>
      </c>
      <c r="V95" s="871">
        <f t="shared" si="66"/>
        <v>0.84547621257474093</v>
      </c>
      <c r="W95" s="871">
        <f t="shared" si="63"/>
        <v>0.7587316567063318</v>
      </c>
      <c r="X95" s="871">
        <f t="shared" si="65"/>
        <v>0.85858263698411685</v>
      </c>
      <c r="Y95" s="871"/>
      <c r="Z95" s="871">
        <f t="shared" si="64"/>
        <v>0.77161003786678717</v>
      </c>
    </row>
    <row r="96" spans="1:29" s="755" customFormat="1" ht="29.25" customHeight="1" thickTop="1" thickBot="1" x14ac:dyDescent="0.25">
      <c r="A96" s="860" t="s">
        <v>557</v>
      </c>
      <c r="B96" s="860" t="s">
        <v>558</v>
      </c>
      <c r="C96" s="861"/>
      <c r="D96" s="861"/>
      <c r="E96" s="861"/>
      <c r="F96" s="861"/>
      <c r="G96" s="862"/>
      <c r="H96" s="861"/>
      <c r="I96" s="861"/>
      <c r="J96" s="861"/>
      <c r="K96" s="861"/>
      <c r="L96" s="861"/>
      <c r="M96" s="861"/>
      <c r="N96" s="861"/>
      <c r="O96" s="861"/>
      <c r="P96" s="861"/>
      <c r="Q96" s="862"/>
      <c r="R96" s="861"/>
      <c r="S96" s="861"/>
      <c r="T96" s="862"/>
      <c r="U96" s="865"/>
      <c r="V96" s="872"/>
      <c r="W96" s="872"/>
      <c r="X96" s="872"/>
      <c r="Y96" s="872"/>
      <c r="Z96" s="872"/>
    </row>
    <row r="97" spans="1:26" s="7" customFormat="1" ht="29.25" customHeight="1" thickTop="1" thickBot="1" x14ac:dyDescent="0.25">
      <c r="A97" s="832">
        <v>1</v>
      </c>
      <c r="B97" s="876" t="s">
        <v>562</v>
      </c>
      <c r="C97" s="749">
        <f>SUM(YAN!BH22)</f>
        <v>0</v>
      </c>
      <c r="D97" s="749">
        <f>SUM('PEMBIYAAN '!AB7)</f>
        <v>220000000</v>
      </c>
      <c r="E97" s="749"/>
      <c r="F97" s="749"/>
      <c r="G97" s="829">
        <f t="shared" ref="G97" si="80">SUM(C97:F97)</f>
        <v>220000000</v>
      </c>
      <c r="H97" s="749"/>
      <c r="I97" s="749">
        <f>SUM('PEMBIYAAN '!U7)</f>
        <v>220000000</v>
      </c>
      <c r="J97" s="749"/>
      <c r="K97" s="749"/>
      <c r="L97" s="749">
        <f t="shared" ref="L97" si="81">SUM(H97:K97)</f>
        <v>220000000</v>
      </c>
      <c r="M97" s="749"/>
      <c r="N97" s="749">
        <f>SUM('PEMBIYAAN '!Z7)</f>
        <v>0</v>
      </c>
      <c r="O97" s="749"/>
      <c r="P97" s="749"/>
      <c r="Q97" s="835">
        <f t="shared" ref="Q97" si="82">SUM(M97:P97)</f>
        <v>0</v>
      </c>
      <c r="R97" s="749"/>
      <c r="S97" s="749">
        <f>SUM(T97-R97)</f>
        <v>0</v>
      </c>
      <c r="T97" s="829">
        <f t="shared" ref="T97" si="83">SUM(G97-L97-Q97)</f>
        <v>0</v>
      </c>
      <c r="U97" s="874">
        <f>SUM('PEMBIYAAN '!AD7)</f>
        <v>1</v>
      </c>
      <c r="V97" s="875"/>
      <c r="W97" s="875">
        <f t="shared" si="63"/>
        <v>1</v>
      </c>
      <c r="X97" s="875"/>
      <c r="Y97" s="875"/>
      <c r="Z97" s="875">
        <f t="shared" si="64"/>
        <v>1</v>
      </c>
    </row>
    <row r="98" spans="1:26" s="57" customFormat="1" ht="29.25" customHeight="1" thickTop="1" thickBot="1" x14ac:dyDescent="0.25">
      <c r="A98" s="867"/>
      <c r="B98" s="868" t="s">
        <v>113</v>
      </c>
      <c r="C98" s="869">
        <f>SUM(C97)</f>
        <v>0</v>
      </c>
      <c r="D98" s="869">
        <f>SUM(D97:D97)</f>
        <v>220000000</v>
      </c>
      <c r="E98" s="869">
        <f>SUM(E97)</f>
        <v>0</v>
      </c>
      <c r="F98" s="869">
        <f>SUM(F97)</f>
        <v>0</v>
      </c>
      <c r="G98" s="869">
        <f>SUM(G97:G97)</f>
        <v>220000000</v>
      </c>
      <c r="H98" s="869">
        <f>SUM(H97)</f>
        <v>0</v>
      </c>
      <c r="I98" s="869">
        <f>SUM(I97:I97)</f>
        <v>220000000</v>
      </c>
      <c r="J98" s="869">
        <f>SUM(J97)</f>
        <v>0</v>
      </c>
      <c r="K98" s="869">
        <f>SUM(K97)</f>
        <v>0</v>
      </c>
      <c r="L98" s="869">
        <f>SUM(L97)</f>
        <v>220000000</v>
      </c>
      <c r="M98" s="869">
        <f>SUM(M97)</f>
        <v>0</v>
      </c>
      <c r="N98" s="869">
        <f>SUM(N97:N97)</f>
        <v>0</v>
      </c>
      <c r="O98" s="869">
        <f>SUM(O97)</f>
        <v>0</v>
      </c>
      <c r="P98" s="869">
        <f>SUM(P97)</f>
        <v>0</v>
      </c>
      <c r="Q98" s="869">
        <f t="shared" ref="Q98:T98" si="84">SUM(Q97)</f>
        <v>0</v>
      </c>
      <c r="R98" s="869">
        <f t="shared" si="84"/>
        <v>0</v>
      </c>
      <c r="S98" s="869">
        <f t="shared" si="84"/>
        <v>0</v>
      </c>
      <c r="T98" s="869">
        <f t="shared" si="84"/>
        <v>0</v>
      </c>
      <c r="U98" s="870">
        <f>SUM(U97)</f>
        <v>1</v>
      </c>
      <c r="V98" s="871"/>
      <c r="W98" s="871">
        <f t="shared" si="63"/>
        <v>1</v>
      </c>
      <c r="X98" s="871"/>
      <c r="Y98" s="871"/>
      <c r="Z98" s="871">
        <f t="shared" si="64"/>
        <v>1</v>
      </c>
    </row>
    <row r="99" spans="1:26" s="171" customFormat="1" ht="29.25" customHeight="1" thickTop="1" thickBot="1" x14ac:dyDescent="0.25">
      <c r="A99" s="878"/>
      <c r="B99" s="879" t="s">
        <v>83</v>
      </c>
      <c r="C99" s="880">
        <f>SUM(C29+C47+C61+C68+C83+C98+C95)</f>
        <v>1478774000</v>
      </c>
      <c r="D99" s="880">
        <f>SUM(D29+D47+D61+D68+D83+D98+D95)</f>
        <v>1167654000</v>
      </c>
      <c r="E99" s="880">
        <f>SUM(E29+E47+E61+E68+E83+E98+E95)</f>
        <v>71072200</v>
      </c>
      <c r="F99" s="880">
        <f>SUM(F29+F47+F61+F68+F83+F98+F95)</f>
        <v>29452419</v>
      </c>
      <c r="G99" s="880">
        <f>SUM(G29+G47+G61+G68+G83+G95+G98)</f>
        <v>2746952619</v>
      </c>
      <c r="H99" s="880">
        <f>SUM(H29+H47+H61+H68+H83+H98+H95)</f>
        <v>1361788779</v>
      </c>
      <c r="I99" s="880">
        <f>SUM(I29+I47+I61+I68+I83+I98+I95)</f>
        <v>994172500</v>
      </c>
      <c r="J99" s="880">
        <f>SUM(J29+J47+J61+J68+J83+J98+J95)</f>
        <v>57376500</v>
      </c>
      <c r="K99" s="880">
        <f>SUM(K29+K47+K61+K68+K83+K98+K95)</f>
        <v>21423589</v>
      </c>
      <c r="L99" s="881">
        <f>SUM(L29+L47+L61+L68+L83+L95+L98)</f>
        <v>2434761368</v>
      </c>
      <c r="M99" s="880">
        <f>SUM(M29+M47+M61+M68+M83+M98+M95)</f>
        <v>48091783</v>
      </c>
      <c r="N99" s="880">
        <f>SUM(N29+N47+N61+N68+N83+N98+N95)</f>
        <v>45278371</v>
      </c>
      <c r="O99" s="880">
        <f>SUM(O29+O47+O61+O68+O83+O98+O95)</f>
        <v>4926820</v>
      </c>
      <c r="P99" s="880">
        <f>SUM(P29+P47+P61+P68+P83+P98+P95)</f>
        <v>519060</v>
      </c>
      <c r="Q99" s="869">
        <f>SUM(Q29+Q47+Q61+Q68+Q83+Q95+Q98)</f>
        <v>98816034</v>
      </c>
      <c r="R99" s="880">
        <f>SUM(R29+R47+R61+R68+R83+R95+R98)</f>
        <v>97892562</v>
      </c>
      <c r="S99" s="880">
        <f>SUM(S29+S47+S61+S68+S83+S95+S98)</f>
        <v>73132895</v>
      </c>
      <c r="T99" s="880">
        <f>SUM(T29+T47+T61+T68+T83+T95+T98)</f>
        <v>213375217</v>
      </c>
      <c r="U99" s="870">
        <f>SUM(U29+U47+U61+U68+U83+U95+U98)/7</f>
        <v>0.94603647014361303</v>
      </c>
      <c r="V99" s="871">
        <f t="shared" si="66"/>
        <v>0.95341178706144414</v>
      </c>
      <c r="W99" s="871">
        <f t="shared" si="63"/>
        <v>0.89020452205876055</v>
      </c>
      <c r="X99" s="871">
        <f t="shared" si="65"/>
        <v>0.87662011306811949</v>
      </c>
      <c r="Y99" s="871"/>
      <c r="Z99" s="871">
        <f>SUM(L99+Q99)/G99</f>
        <v>0.92232293505023144</v>
      </c>
    </row>
    <row r="100" spans="1:26" s="601" customFormat="1" ht="30" customHeight="1" thickTop="1" x14ac:dyDescent="0.2">
      <c r="C100" s="892"/>
      <c r="D100" s="602"/>
      <c r="E100" s="603"/>
      <c r="G100" s="648">
        <f>SUM(C99:F99)</f>
        <v>2746952619</v>
      </c>
      <c r="H100" s="604"/>
      <c r="I100" s="604"/>
      <c r="J100" s="604"/>
      <c r="K100" s="604"/>
      <c r="L100" s="648">
        <f>SUM(H99:K99)</f>
        <v>2434761368</v>
      </c>
      <c r="M100" s="877">
        <f>SUM(H99+M99)</f>
        <v>1409880562</v>
      </c>
      <c r="N100" s="877">
        <f>SUM(I99+N99)</f>
        <v>1039450871</v>
      </c>
      <c r="O100" s="877">
        <f>SUM(J99+O99)</f>
        <v>62303320</v>
      </c>
      <c r="P100" s="877">
        <f t="shared" ref="P100" si="85">SUM(K99+P99)</f>
        <v>21942649</v>
      </c>
      <c r="Q100" s="877">
        <f>SUM(L99+Q99)</f>
        <v>2533577402</v>
      </c>
      <c r="S100" s="602"/>
      <c r="T100" s="602">
        <f>SUM(R99:S99)</f>
        <v>171025457</v>
      </c>
      <c r="U100" s="799"/>
    </row>
    <row r="101" spans="1:26" s="647" customFormat="1" ht="30" customHeight="1" x14ac:dyDescent="0.2">
      <c r="C101" s="816"/>
      <c r="E101" s="811"/>
      <c r="G101" s="758">
        <f>SUM(L99+Q99+T99)</f>
        <v>2746952619</v>
      </c>
      <c r="M101" s="823"/>
      <c r="N101" s="823"/>
      <c r="O101" s="823"/>
      <c r="P101" s="823"/>
      <c r="Q101" s="823"/>
      <c r="T101" s="756"/>
      <c r="U101" s="799"/>
      <c r="V101" s="726"/>
      <c r="W101" s="726"/>
      <c r="X101" s="726"/>
      <c r="Y101" s="726"/>
      <c r="Z101" s="726"/>
    </row>
    <row r="102" spans="1:26" ht="27" customHeight="1" x14ac:dyDescent="0.2">
      <c r="C102" s="893"/>
      <c r="E102" s="812"/>
      <c r="G102" s="757">
        <f>SUM(G100-G101)</f>
        <v>0</v>
      </c>
      <c r="M102" s="824"/>
      <c r="N102" s="824"/>
      <c r="O102" s="824"/>
      <c r="P102" s="824"/>
      <c r="Q102" s="170"/>
    </row>
    <row r="103" spans="1:26" ht="31.5" customHeight="1" x14ac:dyDescent="0.2">
      <c r="E103" s="812"/>
      <c r="F103" s="808"/>
      <c r="G103" s="805"/>
      <c r="H103" s="809"/>
      <c r="I103" s="816"/>
      <c r="M103" s="825"/>
      <c r="N103" s="825"/>
      <c r="O103" s="825"/>
      <c r="P103" s="825"/>
      <c r="Q103" s="170"/>
    </row>
    <row r="104" spans="1:26" ht="31.5" customHeight="1" x14ac:dyDescent="0.2">
      <c r="E104" s="812"/>
      <c r="F104" s="808"/>
      <c r="G104" s="805"/>
      <c r="H104" s="809"/>
      <c r="I104" s="246"/>
    </row>
    <row r="105" spans="1:26" ht="31.5" customHeight="1" x14ac:dyDescent="0.2">
      <c r="E105" s="812"/>
      <c r="F105" s="808"/>
      <c r="G105" s="806"/>
      <c r="H105" s="809"/>
      <c r="Q105" s="732"/>
    </row>
    <row r="106" spans="1:26" ht="31.5" customHeight="1" x14ac:dyDescent="0.2">
      <c r="E106" s="812"/>
      <c r="F106" s="808"/>
      <c r="G106" s="806"/>
      <c r="H106" s="809"/>
      <c r="I106" s="246"/>
    </row>
    <row r="107" spans="1:26" ht="31.5" customHeight="1" x14ac:dyDescent="0.2">
      <c r="E107" s="812"/>
      <c r="F107" s="808"/>
      <c r="G107" s="805"/>
      <c r="H107" s="186"/>
      <c r="I107" s="816"/>
    </row>
    <row r="108" spans="1:26" ht="31.5" customHeight="1" x14ac:dyDescent="0.2">
      <c r="E108" s="812"/>
      <c r="F108" s="808"/>
      <c r="G108" s="805"/>
      <c r="H108" s="809"/>
      <c r="I108" s="816"/>
    </row>
    <row r="109" spans="1:26" ht="31.5" customHeight="1" x14ac:dyDescent="0.2">
      <c r="E109" s="810"/>
      <c r="F109" s="808"/>
      <c r="G109" s="805"/>
      <c r="H109" s="809"/>
    </row>
    <row r="110" spans="1:26" ht="31.5" customHeight="1" x14ac:dyDescent="0.2">
      <c r="E110" s="814"/>
      <c r="G110" s="805"/>
      <c r="H110" s="186"/>
    </row>
    <row r="111" spans="1:26" ht="31.5" customHeight="1" x14ac:dyDescent="0.2">
      <c r="E111" s="812"/>
      <c r="F111" s="810"/>
      <c r="G111" s="805"/>
      <c r="H111" s="186"/>
    </row>
    <row r="112" spans="1:26" ht="31.5" customHeight="1" x14ac:dyDescent="0.2">
      <c r="E112" s="815"/>
      <c r="F112" s="810"/>
      <c r="G112" s="807"/>
    </row>
    <row r="113" spans="5:8" ht="31.5" customHeight="1" x14ac:dyDescent="0.2">
      <c r="E113" s="813"/>
      <c r="F113" s="816"/>
      <c r="G113" s="807"/>
      <c r="H113" s="810"/>
    </row>
    <row r="114" spans="5:8" x14ac:dyDescent="0.2">
      <c r="E114" s="813"/>
      <c r="F114" s="816"/>
      <c r="G114" s="820"/>
      <c r="H114" s="816"/>
    </row>
    <row r="115" spans="5:8" x14ac:dyDescent="0.2">
      <c r="E115" s="813"/>
    </row>
    <row r="116" spans="5:8" x14ac:dyDescent="0.2">
      <c r="E116" s="813"/>
    </row>
    <row r="117" spans="5:8" x14ac:dyDescent="0.2">
      <c r="E117" s="813"/>
    </row>
  </sheetData>
  <mergeCells count="7">
    <mergeCell ref="A3:A4"/>
    <mergeCell ref="B3:B4"/>
    <mergeCell ref="R3:T3"/>
    <mergeCell ref="A1:T1"/>
    <mergeCell ref="C3:G3"/>
    <mergeCell ref="H3:L3"/>
    <mergeCell ref="M3:Q3"/>
  </mergeCells>
  <pageMargins left="0.7" right="0.7" top="0.75" bottom="0.75" header="0.3" footer="0.3"/>
  <pageSetup paperSize="9"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698B82-6C66-47C1-AB14-C4852B762E7D}">
  <sheetPr>
    <tabColor rgb="FFFF0000"/>
  </sheetPr>
  <dimension ref="A1:AP77"/>
  <sheetViews>
    <sheetView topLeftCell="Y1" zoomScaleNormal="100" zoomScaleSheetLayoutView="100" workbookViewId="0">
      <pane ySplit="2790" topLeftCell="A6" activePane="bottomLeft"/>
      <selection activeCell="G5" sqref="G5"/>
      <selection pane="bottomLeft" activeCell="AE10" sqref="AE10"/>
    </sheetView>
  </sheetViews>
  <sheetFormatPr defaultRowHeight="12.75" x14ac:dyDescent="0.2"/>
  <cols>
    <col min="1" max="1" width="6" style="910" customWidth="1"/>
    <col min="2" max="2" width="34" style="911" customWidth="1"/>
    <col min="3" max="10" width="20" style="911" customWidth="1"/>
    <col min="11" max="11" width="20" style="912" customWidth="1"/>
    <col min="12" max="19" width="20" style="911" customWidth="1"/>
    <col min="20" max="20" width="20" style="912" customWidth="1"/>
    <col min="21" max="28" width="20" style="911" customWidth="1"/>
    <col min="29" max="29" width="20" style="915" customWidth="1"/>
    <col min="30" max="31" width="20" style="911" customWidth="1"/>
    <col min="32" max="32" width="20" style="912" customWidth="1"/>
    <col min="33" max="33" width="15.33203125" style="1012" customWidth="1"/>
    <col min="34" max="35" width="15.33203125" style="909" customWidth="1"/>
    <col min="36" max="36" width="15.33203125" style="917" customWidth="1"/>
    <col min="37" max="42" width="15.33203125" style="909" customWidth="1"/>
    <col min="43" max="44" width="9.33203125" style="172"/>
    <col min="45" max="45" width="12" style="172" bestFit="1" customWidth="1"/>
    <col min="46" max="16384" width="9.33203125" style="172"/>
  </cols>
  <sheetData>
    <row r="1" spans="1:42" ht="25.5" x14ac:dyDescent="0.2">
      <c r="A1" s="1113" t="s">
        <v>512</v>
      </c>
      <c r="B1" s="1113"/>
      <c r="C1" s="1113"/>
      <c r="D1" s="1113"/>
      <c r="E1" s="1113"/>
      <c r="F1" s="1113"/>
      <c r="G1" s="1113"/>
      <c r="H1" s="1113"/>
      <c r="I1" s="1113"/>
      <c r="J1" s="1113"/>
      <c r="K1" s="1113"/>
      <c r="L1" s="1113"/>
      <c r="M1" s="1113"/>
      <c r="N1" s="1113"/>
      <c r="O1" s="1113"/>
      <c r="P1" s="1113"/>
      <c r="Q1" s="1113"/>
      <c r="R1" s="1113"/>
      <c r="S1" s="1113"/>
      <c r="T1" s="1113"/>
      <c r="U1" s="1113"/>
      <c r="V1" s="1113"/>
      <c r="W1" s="1113"/>
      <c r="X1" s="1113"/>
      <c r="Y1" s="1113"/>
      <c r="Z1" s="1113"/>
      <c r="AA1" s="1113"/>
      <c r="AB1" s="1113"/>
      <c r="AC1" s="1113"/>
      <c r="AD1" s="1113"/>
      <c r="AE1" s="1113"/>
      <c r="AF1" s="1113"/>
    </row>
    <row r="2" spans="1:42" x14ac:dyDescent="0.2">
      <c r="T2" s="913">
        <f>SUM(T23:T25)</f>
        <v>0</v>
      </c>
      <c r="U2" s="914"/>
      <c r="V2" s="914"/>
      <c r="W2" s="914"/>
      <c r="X2" s="914"/>
      <c r="AH2" s="922"/>
    </row>
    <row r="3" spans="1:42" x14ac:dyDescent="0.2">
      <c r="B3" s="911" t="s">
        <v>152</v>
      </c>
      <c r="V3" s="914"/>
      <c r="W3" s="914"/>
      <c r="X3" s="914"/>
    </row>
    <row r="4" spans="1:42" s="918" customFormat="1" ht="30" customHeight="1" x14ac:dyDescent="0.2">
      <c r="A4" s="1114" t="s">
        <v>45</v>
      </c>
      <c r="B4" s="1114" t="s">
        <v>46</v>
      </c>
      <c r="C4" s="1115" t="s">
        <v>561</v>
      </c>
      <c r="D4" s="1116"/>
      <c r="E4" s="1116"/>
      <c r="F4" s="1116"/>
      <c r="G4" s="1116"/>
      <c r="H4" s="1116"/>
      <c r="I4" s="1116"/>
      <c r="J4" s="1116"/>
      <c r="K4" s="1117"/>
      <c r="L4" s="1118" t="s">
        <v>564</v>
      </c>
      <c r="M4" s="1119"/>
      <c r="N4" s="1119"/>
      <c r="O4" s="1119"/>
      <c r="P4" s="1119"/>
      <c r="Q4" s="1119"/>
      <c r="R4" s="1119"/>
      <c r="S4" s="1119"/>
      <c r="T4" s="1120"/>
      <c r="U4" s="1121" t="s">
        <v>82</v>
      </c>
      <c r="V4" s="1122"/>
      <c r="W4" s="1122"/>
      <c r="X4" s="1122"/>
      <c r="Y4" s="1122"/>
      <c r="Z4" s="1122"/>
      <c r="AA4" s="1122"/>
      <c r="AB4" s="1122"/>
      <c r="AC4" s="1123"/>
      <c r="AD4" s="1110" t="s">
        <v>80</v>
      </c>
      <c r="AE4" s="1111"/>
      <c r="AF4" s="1112"/>
      <c r="AG4" s="1013" t="s">
        <v>663</v>
      </c>
      <c r="AH4" s="921"/>
      <c r="AI4" s="921"/>
      <c r="AJ4" s="921"/>
      <c r="AK4" s="921"/>
      <c r="AL4" s="921"/>
      <c r="AM4" s="921"/>
      <c r="AN4" s="921"/>
      <c r="AO4" s="921"/>
      <c r="AP4" s="921" t="s">
        <v>691</v>
      </c>
    </row>
    <row r="5" spans="1:42" s="919" customFormat="1" ht="45.75" customHeight="1" x14ac:dyDescent="0.2">
      <c r="A5" s="1114"/>
      <c r="B5" s="1114"/>
      <c r="C5" s="928" t="s">
        <v>65</v>
      </c>
      <c r="D5" s="928" t="s">
        <v>64</v>
      </c>
      <c r="E5" s="928" t="s">
        <v>673</v>
      </c>
      <c r="F5" s="928" t="s">
        <v>674</v>
      </c>
      <c r="G5" s="928" t="s">
        <v>675</v>
      </c>
      <c r="H5" s="928" t="s">
        <v>676</v>
      </c>
      <c r="I5" s="928" t="s">
        <v>110</v>
      </c>
      <c r="J5" s="928" t="s">
        <v>677</v>
      </c>
      <c r="K5" s="928" t="s">
        <v>61</v>
      </c>
      <c r="L5" s="928" t="s">
        <v>65</v>
      </c>
      <c r="M5" s="928" t="s">
        <v>64</v>
      </c>
      <c r="N5" s="928" t="s">
        <v>673</v>
      </c>
      <c r="O5" s="928" t="s">
        <v>674</v>
      </c>
      <c r="P5" s="928" t="s">
        <v>675</v>
      </c>
      <c r="Q5" s="928" t="s">
        <v>676</v>
      </c>
      <c r="R5" s="928" t="s">
        <v>110</v>
      </c>
      <c r="S5" s="928" t="s">
        <v>677</v>
      </c>
      <c r="T5" s="928" t="s">
        <v>61</v>
      </c>
      <c r="U5" s="928" t="s">
        <v>65</v>
      </c>
      <c r="V5" s="928" t="s">
        <v>64</v>
      </c>
      <c r="W5" s="928" t="s">
        <v>673</v>
      </c>
      <c r="X5" s="928" t="s">
        <v>674</v>
      </c>
      <c r="Y5" s="928" t="s">
        <v>675</v>
      </c>
      <c r="Z5" s="928" t="s">
        <v>676</v>
      </c>
      <c r="AA5" s="928" t="s">
        <v>110</v>
      </c>
      <c r="AB5" s="928" t="s">
        <v>677</v>
      </c>
      <c r="AC5" s="928" t="s">
        <v>61</v>
      </c>
      <c r="AD5" s="927" t="s">
        <v>66</v>
      </c>
      <c r="AE5" s="927" t="s">
        <v>107</v>
      </c>
      <c r="AF5" s="928" t="s">
        <v>681</v>
      </c>
      <c r="AG5" s="1014"/>
      <c r="AH5" s="928" t="s">
        <v>65</v>
      </c>
      <c r="AI5" s="928" t="s">
        <v>64</v>
      </c>
      <c r="AJ5" s="920" t="s">
        <v>673</v>
      </c>
      <c r="AK5" s="928" t="s">
        <v>674</v>
      </c>
      <c r="AL5" s="928" t="s">
        <v>109</v>
      </c>
      <c r="AM5" s="928" t="s">
        <v>678</v>
      </c>
      <c r="AN5" s="928" t="s">
        <v>110</v>
      </c>
      <c r="AO5" s="928" t="s">
        <v>692</v>
      </c>
      <c r="AP5" s="930" t="s">
        <v>61</v>
      </c>
    </row>
    <row r="6" spans="1:42" s="882" customFormat="1" ht="36" customHeight="1" x14ac:dyDescent="0.2">
      <c r="A6" s="931">
        <v>1</v>
      </c>
      <c r="B6" s="932" t="s">
        <v>679</v>
      </c>
      <c r="C6" s="933">
        <f>SUM(REKAP!C99)</f>
        <v>1478774000</v>
      </c>
      <c r="D6" s="933">
        <f>SUM(REKAP!D99)</f>
        <v>1167654000</v>
      </c>
      <c r="E6" s="933"/>
      <c r="F6" s="933"/>
      <c r="G6" s="933">
        <f>SUM(REKAP!E99)</f>
        <v>71072200</v>
      </c>
      <c r="H6" s="933"/>
      <c r="I6" s="933"/>
      <c r="J6" s="933">
        <f>SUM(REKAP!F61)</f>
        <v>29452419</v>
      </c>
      <c r="K6" s="934">
        <f>SUM(C6:J6)</f>
        <v>2746952619</v>
      </c>
      <c r="L6" s="933">
        <f>SUM(REKAP!H99)</f>
        <v>1361788779</v>
      </c>
      <c r="M6" s="933">
        <f>SUM(REKAP!I99)</f>
        <v>994172500</v>
      </c>
      <c r="N6" s="933"/>
      <c r="O6" s="933"/>
      <c r="P6" s="933">
        <f>SUM(REKAP!J99)</f>
        <v>57376500</v>
      </c>
      <c r="Q6" s="933"/>
      <c r="R6" s="933"/>
      <c r="S6" s="933">
        <f>SUM(REKAP!K61)</f>
        <v>21423589</v>
      </c>
      <c r="T6" s="934">
        <f>SUM(L6:S6)</f>
        <v>2434761368</v>
      </c>
      <c r="U6" s="933">
        <f>SUM(REKAP!M99)</f>
        <v>48091783</v>
      </c>
      <c r="V6" s="933">
        <f>SUM(REKAP!N99)</f>
        <v>45278371</v>
      </c>
      <c r="W6" s="933"/>
      <c r="X6" s="933"/>
      <c r="Y6" s="933">
        <f>SUM(REKAP!O99)</f>
        <v>4926820</v>
      </c>
      <c r="Z6" s="933"/>
      <c r="AA6" s="933"/>
      <c r="AB6" s="933">
        <f>SUM(REKAP!P61)</f>
        <v>519060</v>
      </c>
      <c r="AC6" s="935">
        <f>SUM(U6:AB6)</f>
        <v>98816034</v>
      </c>
      <c r="AD6" s="933">
        <f>SUM(REKAP!R99)</f>
        <v>97892562</v>
      </c>
      <c r="AE6" s="933">
        <f>SUM(REKAP!S99)</f>
        <v>73132895</v>
      </c>
      <c r="AF6" s="933">
        <f>SUM(REKAP!T99)</f>
        <v>213375217</v>
      </c>
      <c r="AG6" s="1014">
        <f>SUM(REKAP!U99)</f>
        <v>0.94603647014361303</v>
      </c>
      <c r="AH6" s="929">
        <f>SUM(REKAP!V99)</f>
        <v>0.95341178706144414</v>
      </c>
      <c r="AI6" s="929">
        <f>SUM(REKAP!W99)</f>
        <v>0.89020452205876055</v>
      </c>
      <c r="AJ6" s="936"/>
      <c r="AK6" s="937"/>
      <c r="AL6" s="937">
        <f>SUM(REKAP!X99)</f>
        <v>0.87662011306811949</v>
      </c>
      <c r="AM6" s="937"/>
      <c r="AN6" s="937"/>
      <c r="AO6" s="937">
        <f>SUM(REKAP!AA99)</f>
        <v>0</v>
      </c>
      <c r="AP6" s="938">
        <f t="shared" ref="AO6:AP7" si="0">SUM(T6+AC6)/K6</f>
        <v>0.92232293505023144</v>
      </c>
    </row>
    <row r="7" spans="1:42" s="882" customFormat="1" ht="36" customHeight="1" thickBot="1" x14ac:dyDescent="0.25">
      <c r="A7" s="931">
        <v>2</v>
      </c>
      <c r="B7" s="932" t="s">
        <v>680</v>
      </c>
      <c r="C7" s="933"/>
      <c r="D7" s="933">
        <f>SUM([44]REKAP!$D$49)</f>
        <v>68108000</v>
      </c>
      <c r="E7" s="933">
        <f>SUM([44]REKAP!$C$49)</f>
        <v>335164206</v>
      </c>
      <c r="F7" s="933">
        <f>SUM([44]REKAP!$E$49)</f>
        <v>83267256</v>
      </c>
      <c r="G7" s="933">
        <f>SUM([44]REKAP!$F$49)</f>
        <v>2643300</v>
      </c>
      <c r="H7" s="933">
        <f>SUM([44]REKAP!$G$49)</f>
        <v>35731600</v>
      </c>
      <c r="I7" s="933">
        <f>SUM([44]REKAP!$H$49)</f>
        <v>44755508</v>
      </c>
      <c r="J7" s="933">
        <f>SUM([44]REKAP!$I$49)</f>
        <v>218760012</v>
      </c>
      <c r="K7" s="934">
        <f>SUM(C7:J7)</f>
        <v>788429882</v>
      </c>
      <c r="L7" s="933"/>
      <c r="M7" s="933">
        <f>SUM([44]REKAP!$L$49)</f>
        <v>59703500</v>
      </c>
      <c r="N7" s="933">
        <f>SUM([44]REKAP!$K$49)</f>
        <v>276544956</v>
      </c>
      <c r="O7" s="933">
        <f>SUM([44]REKAP!$M$49)</f>
        <v>68829760</v>
      </c>
      <c r="P7" s="933">
        <f>SUM([44]REKAP!$N$49)</f>
        <v>2300000</v>
      </c>
      <c r="Q7" s="933">
        <f>SUM([44]REKAP!$O$49)</f>
        <v>27009900</v>
      </c>
      <c r="R7" s="933">
        <f>SUM([44]REKAP!$P$49)</f>
        <v>41160000</v>
      </c>
      <c r="S7" s="933">
        <f>SUM([44]REKAP!$Q$49)</f>
        <v>177404434</v>
      </c>
      <c r="T7" s="934">
        <f>SUM(L7:S7)</f>
        <v>652952550</v>
      </c>
      <c r="U7" s="933"/>
      <c r="V7" s="933">
        <f>SUM([44]REKAP!$T$49)</f>
        <v>7539740.0000000009</v>
      </c>
      <c r="W7" s="933">
        <f>SUM([44]REKAP!$S$49)</f>
        <v>16595360</v>
      </c>
      <c r="X7" s="933">
        <f>SUM([44]REKAP!$U$49)</f>
        <v>5031278.0000000009</v>
      </c>
      <c r="Y7" s="933">
        <f>SUM([44]REKAP!$V$49)</f>
        <v>322000.00000000006</v>
      </c>
      <c r="Z7" s="933">
        <f>SUM([44]REKAP!$W$49)</f>
        <v>3638600.0000000005</v>
      </c>
      <c r="AA7" s="933">
        <f>SUM([44]REKAP!$X$49)</f>
        <v>3046400</v>
      </c>
      <c r="AB7" s="933">
        <f>SUM([44]REKAP!$Y$49)</f>
        <v>15642610</v>
      </c>
      <c r="AC7" s="935">
        <f>SUM(U7:AB7)</f>
        <v>51815988</v>
      </c>
      <c r="AD7" s="933">
        <f>SUM([44]REKAP!$AA$49)</f>
        <v>40356598</v>
      </c>
      <c r="AE7" s="933">
        <f>SUM([44]REKAP!$AB$49)</f>
        <v>43304746</v>
      </c>
      <c r="AF7" s="933">
        <f>SUM([44]REKAP!$AC$49)</f>
        <v>83661344</v>
      </c>
      <c r="AG7" s="1014">
        <f>SUM([44]REKAP!$AD$49)</f>
        <v>0.98347863247863254</v>
      </c>
      <c r="AH7" s="929"/>
      <c r="AI7" s="929">
        <f t="shared" ref="AI7" si="1">SUM(M7+V7)/D7</f>
        <v>0.98730310683032829</v>
      </c>
      <c r="AJ7" s="939">
        <f t="shared" ref="AJ7" si="2">SUM(N7+W7)/E7</f>
        <v>0.87461701086302757</v>
      </c>
      <c r="AK7" s="940">
        <f t="shared" ref="AK7" si="3">SUM(O7+X7)/F7</f>
        <v>0.88703581153196642</v>
      </c>
      <c r="AL7" s="940">
        <f t="shared" ref="AL7" si="4">SUM(P7+Y7)/G7</f>
        <v>0.99194189081829531</v>
      </c>
      <c r="AM7" s="940">
        <f t="shared" ref="AM7" si="5">SUM(Q7+Z7)/H7</f>
        <v>0.85774216659763347</v>
      </c>
      <c r="AN7" s="940">
        <f t="shared" ref="AN7" si="6">SUM(R7+AA7)/I7</f>
        <v>0.98773094029007558</v>
      </c>
      <c r="AO7" s="940">
        <f t="shared" si="0"/>
        <v>0.88246038311608799</v>
      </c>
      <c r="AP7" s="940">
        <f t="shared" si="0"/>
        <v>0.89388866922727828</v>
      </c>
    </row>
    <row r="8" spans="1:42" s="883" customFormat="1" ht="36" customHeight="1" thickTop="1" thickBot="1" x14ac:dyDescent="0.25">
      <c r="A8" s="941"/>
      <c r="B8" s="942" t="s">
        <v>113</v>
      </c>
      <c r="C8" s="943">
        <f t="shared" ref="C8:AF8" si="7">SUM(C6:C7)</f>
        <v>1478774000</v>
      </c>
      <c r="D8" s="943">
        <f t="shared" si="7"/>
        <v>1235762000</v>
      </c>
      <c r="E8" s="943">
        <f t="shared" si="7"/>
        <v>335164206</v>
      </c>
      <c r="F8" s="943">
        <f t="shared" si="7"/>
        <v>83267256</v>
      </c>
      <c r="G8" s="943">
        <f t="shared" si="7"/>
        <v>73715500</v>
      </c>
      <c r="H8" s="943">
        <f t="shared" si="7"/>
        <v>35731600</v>
      </c>
      <c r="I8" s="943">
        <f t="shared" si="7"/>
        <v>44755508</v>
      </c>
      <c r="J8" s="943">
        <f t="shared" si="7"/>
        <v>248212431</v>
      </c>
      <c r="K8" s="943">
        <f t="shared" si="7"/>
        <v>3535382501</v>
      </c>
      <c r="L8" s="943">
        <f t="shared" si="7"/>
        <v>1361788779</v>
      </c>
      <c r="M8" s="943">
        <f t="shared" si="7"/>
        <v>1053876000</v>
      </c>
      <c r="N8" s="943">
        <f t="shared" si="7"/>
        <v>276544956</v>
      </c>
      <c r="O8" s="943">
        <f t="shared" si="7"/>
        <v>68829760</v>
      </c>
      <c r="P8" s="943">
        <f t="shared" si="7"/>
        <v>59676500</v>
      </c>
      <c r="Q8" s="943">
        <f t="shared" si="7"/>
        <v>27009900</v>
      </c>
      <c r="R8" s="943">
        <f t="shared" si="7"/>
        <v>41160000</v>
      </c>
      <c r="S8" s="943">
        <f t="shared" si="7"/>
        <v>198828023</v>
      </c>
      <c r="T8" s="943">
        <f t="shared" si="7"/>
        <v>3087713918</v>
      </c>
      <c r="U8" s="943">
        <f t="shared" si="7"/>
        <v>48091783</v>
      </c>
      <c r="V8" s="943">
        <f t="shared" si="7"/>
        <v>52818111</v>
      </c>
      <c r="W8" s="943">
        <f t="shared" si="7"/>
        <v>16595360</v>
      </c>
      <c r="X8" s="943">
        <f t="shared" si="7"/>
        <v>5031278.0000000009</v>
      </c>
      <c r="Y8" s="943">
        <f t="shared" si="7"/>
        <v>5248820</v>
      </c>
      <c r="Z8" s="943">
        <f t="shared" si="7"/>
        <v>3638600.0000000005</v>
      </c>
      <c r="AA8" s="943">
        <f t="shared" si="7"/>
        <v>3046400</v>
      </c>
      <c r="AB8" s="943">
        <f t="shared" si="7"/>
        <v>16161670</v>
      </c>
      <c r="AC8" s="943">
        <f t="shared" si="7"/>
        <v>150632022</v>
      </c>
      <c r="AD8" s="943">
        <f t="shared" si="7"/>
        <v>138249160</v>
      </c>
      <c r="AE8" s="943">
        <f t="shared" si="7"/>
        <v>116437641</v>
      </c>
      <c r="AF8" s="943">
        <f t="shared" si="7"/>
        <v>297036561</v>
      </c>
      <c r="AG8" s="1014">
        <f>SUM(AG6:AG7)/2</f>
        <v>0.96475755131112284</v>
      </c>
      <c r="AH8" s="929">
        <f>SUM(L8+U8)/C8</f>
        <v>0.95341178706144414</v>
      </c>
      <c r="AI8" s="929">
        <f t="shared" ref="AI8:AO8" si="8">SUM(M8+V8)/D8</f>
        <v>0.89555603020646368</v>
      </c>
      <c r="AJ8" s="944">
        <f t="shared" si="8"/>
        <v>0.87461701086302757</v>
      </c>
      <c r="AK8" s="945">
        <f t="shared" si="8"/>
        <v>0.88703581153196642</v>
      </c>
      <c r="AL8" s="945">
        <f t="shared" si="8"/>
        <v>0.88075533639465242</v>
      </c>
      <c r="AM8" s="945">
        <f t="shared" si="8"/>
        <v>0.85774216659763347</v>
      </c>
      <c r="AN8" s="945">
        <f t="shared" si="8"/>
        <v>0.98773094029007558</v>
      </c>
      <c r="AO8" s="945">
        <f t="shared" si="8"/>
        <v>0.8661519978425255</v>
      </c>
      <c r="AP8" s="945">
        <f>SUM(T8+AC8)/K8</f>
        <v>0.91598177540450521</v>
      </c>
    </row>
    <row r="9" spans="1:42" s="923" customFormat="1" ht="21" customHeight="1" thickTop="1" x14ac:dyDescent="0.2">
      <c r="A9" s="921"/>
      <c r="H9" s="964" t="s">
        <v>110</v>
      </c>
      <c r="I9" s="947">
        <v>40115508</v>
      </c>
      <c r="J9" s="946"/>
      <c r="K9" s="946">
        <f>SUM(AF8+AC8+T8)</f>
        <v>3535382501</v>
      </c>
      <c r="T9" s="946">
        <f>SUM(L8:S8)</f>
        <v>3087713918</v>
      </c>
      <c r="AC9" s="946">
        <f>SUM(U8:AB8)</f>
        <v>150632022</v>
      </c>
      <c r="AD9" s="947"/>
      <c r="AF9" s="946">
        <f>SUM(AD8:AE8)</f>
        <v>254686801</v>
      </c>
      <c r="AG9" s="1013"/>
      <c r="AH9" s="921"/>
      <c r="AI9" s="921"/>
      <c r="AJ9" s="921"/>
      <c r="AK9" s="921"/>
      <c r="AL9" s="921"/>
      <c r="AM9" s="921"/>
      <c r="AN9" s="921"/>
      <c r="AO9" s="921"/>
      <c r="AP9" s="921"/>
    </row>
    <row r="10" spans="1:42" s="883" customFormat="1" ht="30.75" customHeight="1" thickBot="1" x14ac:dyDescent="0.25">
      <c r="A10" s="926"/>
      <c r="G10" s="923"/>
      <c r="H10" s="964" t="s">
        <v>700</v>
      </c>
      <c r="I10" s="947">
        <v>4640000</v>
      </c>
      <c r="K10" s="924">
        <f>SUM(K8-K9)</f>
        <v>0</v>
      </c>
      <c r="L10" s="925">
        <f>SUM(C8-L8)-U8</f>
        <v>68893438</v>
      </c>
      <c r="M10" s="925">
        <f t="shared" ref="M10:S10" si="9">SUM(D8-M8)-V8</f>
        <v>129067889</v>
      </c>
      <c r="N10" s="925">
        <f t="shared" si="9"/>
        <v>42023890</v>
      </c>
      <c r="O10" s="925">
        <f t="shared" si="9"/>
        <v>9406218</v>
      </c>
      <c r="P10" s="925">
        <f t="shared" si="9"/>
        <v>8790180</v>
      </c>
      <c r="Q10" s="925">
        <f t="shared" si="9"/>
        <v>5083100</v>
      </c>
      <c r="R10" s="925">
        <f t="shared" si="9"/>
        <v>549108</v>
      </c>
      <c r="S10" s="925">
        <f t="shared" si="9"/>
        <v>33222738</v>
      </c>
      <c r="T10" s="948">
        <f>SUM(L10:S10)</f>
        <v>297036561</v>
      </c>
      <c r="U10" s="924" t="s">
        <v>698</v>
      </c>
      <c r="V10" s="924"/>
      <c r="W10" s="924"/>
      <c r="X10" s="924"/>
      <c r="Y10" s="924"/>
      <c r="Z10" s="924"/>
      <c r="AA10" s="924"/>
      <c r="AB10" s="924"/>
      <c r="AC10" s="924">
        <f>SUM(AC9+T8)</f>
        <v>3238345940</v>
      </c>
      <c r="AD10" s="924"/>
      <c r="AE10" s="961" t="s">
        <v>699</v>
      </c>
      <c r="AF10" s="946">
        <v>38349150</v>
      </c>
      <c r="AG10" s="1013"/>
      <c r="AH10" s="926"/>
      <c r="AI10" s="926"/>
      <c r="AJ10" s="926"/>
      <c r="AK10" s="926"/>
      <c r="AL10" s="926"/>
      <c r="AM10" s="926"/>
      <c r="AN10" s="926"/>
      <c r="AO10" s="926"/>
      <c r="AP10" s="926"/>
    </row>
    <row r="11" spans="1:42" s="969" customFormat="1" ht="21" customHeight="1" thickTop="1" x14ac:dyDescent="0.2">
      <c r="A11" s="926"/>
      <c r="B11" s="883"/>
      <c r="C11" s="883"/>
      <c r="D11" s="883"/>
      <c r="E11" s="883"/>
      <c r="F11" s="883"/>
      <c r="G11" s="883"/>
      <c r="H11" s="883"/>
      <c r="I11" s="968" t="s">
        <v>701</v>
      </c>
      <c r="J11" s="962">
        <v>10000000</v>
      </c>
      <c r="K11" s="883"/>
      <c r="L11" s="924">
        <f>SUM(L10+N10+S10)</f>
        <v>144140066</v>
      </c>
      <c r="M11" s="924">
        <f>SUM(M10+O10)</f>
        <v>138474107</v>
      </c>
      <c r="N11" s="924"/>
      <c r="O11" s="924"/>
      <c r="P11" s="924">
        <f>SUM(P10+Q10)</f>
        <v>13873280</v>
      </c>
      <c r="Q11" s="924"/>
      <c r="R11" s="924"/>
      <c r="S11" s="924"/>
      <c r="T11" s="883"/>
      <c r="U11" s="883"/>
      <c r="V11" s="883"/>
      <c r="W11" s="883"/>
      <c r="X11" s="883"/>
      <c r="Y11" s="883"/>
      <c r="Z11" s="883"/>
      <c r="AA11" s="883"/>
      <c r="AB11" s="883"/>
      <c r="AC11" s="924"/>
      <c r="AD11" s="883"/>
      <c r="AF11" s="924">
        <f>SUM(AF9:AF10)</f>
        <v>293035951</v>
      </c>
      <c r="AG11" s="1013"/>
      <c r="AH11" s="960"/>
      <c r="AI11" s="960"/>
      <c r="AJ11" s="960"/>
      <c r="AK11" s="960"/>
      <c r="AL11" s="960"/>
      <c r="AM11" s="960"/>
      <c r="AN11" s="960"/>
      <c r="AO11" s="960"/>
      <c r="AP11" s="960"/>
    </row>
    <row r="12" spans="1:42" s="969" customFormat="1" ht="21" customHeight="1" x14ac:dyDescent="0.2">
      <c r="A12" s="926"/>
      <c r="B12" s="883"/>
      <c r="C12" s="883"/>
      <c r="D12" s="883"/>
      <c r="E12" s="883"/>
      <c r="F12" s="883"/>
      <c r="G12" s="883"/>
      <c r="H12" s="883"/>
      <c r="I12" s="968" t="s">
        <v>702</v>
      </c>
      <c r="J12" s="962">
        <v>196125784</v>
      </c>
      <c r="K12" s="883"/>
      <c r="L12" s="924"/>
      <c r="M12" s="924"/>
      <c r="N12" s="924"/>
      <c r="O12" s="924"/>
      <c r="P12" s="924"/>
      <c r="Q12" s="924"/>
      <c r="R12" s="924"/>
      <c r="S12" s="924"/>
      <c r="T12" s="883"/>
      <c r="U12" s="883"/>
      <c r="V12" s="883"/>
      <c r="W12" s="883"/>
      <c r="X12" s="883"/>
      <c r="Y12" s="883"/>
      <c r="Z12" s="883"/>
      <c r="AA12" s="883"/>
      <c r="AB12" s="883"/>
      <c r="AC12" s="924"/>
      <c r="AD12" s="883"/>
      <c r="AF12" s="924">
        <f>SUM(AF10:AF11)</f>
        <v>331385101</v>
      </c>
      <c r="AG12" s="1013"/>
      <c r="AH12" s="960"/>
      <c r="AI12" s="960"/>
      <c r="AJ12" s="960"/>
      <c r="AK12" s="960"/>
      <c r="AL12" s="960"/>
      <c r="AM12" s="960"/>
      <c r="AN12" s="960"/>
      <c r="AO12" s="960"/>
      <c r="AP12" s="960"/>
    </row>
    <row r="13" spans="1:42" s="969" customFormat="1" ht="21" customHeight="1" x14ac:dyDescent="0.2">
      <c r="A13" s="926"/>
      <c r="B13" s="883"/>
      <c r="C13" s="883"/>
      <c r="D13" s="883"/>
      <c r="E13" s="883"/>
      <c r="F13" s="883"/>
      <c r="G13" s="883"/>
      <c r="H13" s="883"/>
      <c r="I13" s="968" t="s">
        <v>703</v>
      </c>
      <c r="J13" s="962">
        <v>12634228</v>
      </c>
      <c r="K13" s="883"/>
      <c r="L13" s="924"/>
      <c r="M13" s="924"/>
      <c r="N13" s="924"/>
      <c r="O13" s="924"/>
      <c r="P13" s="924"/>
      <c r="Q13" s="924"/>
      <c r="R13" s="924"/>
      <c r="S13" s="924"/>
      <c r="T13" s="883"/>
      <c r="U13" s="883"/>
      <c r="V13" s="883"/>
      <c r="W13" s="883"/>
      <c r="X13" s="883"/>
      <c r="Y13" s="883"/>
      <c r="Z13" s="883"/>
      <c r="AA13" s="883"/>
      <c r="AB13" s="883"/>
      <c r="AC13" s="883"/>
      <c r="AD13" s="883"/>
      <c r="AF13" s="924">
        <f>SUM(AF11:AF12)</f>
        <v>624421052</v>
      </c>
      <c r="AG13" s="1013"/>
      <c r="AH13" s="960"/>
      <c r="AI13" s="960"/>
      <c r="AJ13" s="960"/>
      <c r="AK13" s="960"/>
      <c r="AL13" s="960"/>
      <c r="AM13" s="960"/>
      <c r="AN13" s="960"/>
      <c r="AO13" s="960"/>
      <c r="AP13" s="960"/>
    </row>
    <row r="14" spans="1:42" s="973" customFormat="1" ht="25.5" customHeight="1" x14ac:dyDescent="0.2">
      <c r="A14" s="970"/>
      <c r="B14" s="966"/>
      <c r="C14" s="966"/>
      <c r="D14" s="966"/>
      <c r="E14" s="966"/>
      <c r="F14" s="966"/>
      <c r="G14" s="966"/>
      <c r="H14" s="966"/>
      <c r="I14" s="974"/>
      <c r="J14" s="971"/>
      <c r="K14" s="966"/>
      <c r="L14" s="966"/>
      <c r="M14" s="972"/>
      <c r="N14" s="966"/>
      <c r="O14" s="966"/>
      <c r="P14" s="966"/>
      <c r="Q14" s="966"/>
      <c r="R14" s="966"/>
      <c r="S14" s="966"/>
      <c r="T14" s="966"/>
      <c r="U14" s="966"/>
      <c r="V14" s="966"/>
      <c r="W14" s="966"/>
      <c r="X14" s="966"/>
      <c r="Y14" s="966"/>
      <c r="Z14" s="966"/>
      <c r="AA14" s="966"/>
      <c r="AB14" s="966"/>
      <c r="AC14" s="967"/>
      <c r="AD14" s="966"/>
      <c r="AE14" s="966"/>
      <c r="AF14" s="966"/>
      <c r="AG14" s="1012"/>
      <c r="AH14" s="909"/>
      <c r="AI14" s="909"/>
      <c r="AJ14" s="917"/>
      <c r="AK14" s="909"/>
      <c r="AL14" s="909"/>
      <c r="AM14" s="909"/>
      <c r="AN14" s="909"/>
      <c r="AO14" s="909"/>
      <c r="AP14" s="909"/>
    </row>
    <row r="15" spans="1:42" ht="25.5" customHeight="1" x14ac:dyDescent="0.2">
      <c r="I15" s="965"/>
      <c r="J15" s="963"/>
    </row>
    <row r="16" spans="1:42" ht="25.5" customHeight="1" x14ac:dyDescent="0.2"/>
    <row r="17" ht="25.5" customHeight="1" x14ac:dyDescent="0.2"/>
    <row r="18" ht="25.5" customHeight="1" x14ac:dyDescent="0.2"/>
    <row r="19" ht="25.5" customHeight="1" x14ac:dyDescent="0.2"/>
    <row r="20" ht="25.5" customHeight="1" x14ac:dyDescent="0.2"/>
    <row r="21" ht="25.5" customHeight="1" x14ac:dyDescent="0.2"/>
    <row r="22" ht="25.5" customHeight="1" x14ac:dyDescent="0.2"/>
    <row r="23" ht="25.5" customHeight="1" x14ac:dyDescent="0.2"/>
    <row r="24" ht="25.5" customHeight="1" x14ac:dyDescent="0.2"/>
    <row r="25" ht="25.5" customHeight="1" x14ac:dyDescent="0.2"/>
    <row r="26" ht="25.5" customHeight="1" x14ac:dyDescent="0.2"/>
    <row r="27" ht="25.5" customHeight="1" x14ac:dyDescent="0.2"/>
    <row r="28" ht="25.5" customHeight="1" x14ac:dyDescent="0.2"/>
    <row r="29" ht="25.5" customHeight="1" x14ac:dyDescent="0.2"/>
    <row r="30" ht="25.5" customHeight="1" x14ac:dyDescent="0.2"/>
    <row r="31" ht="25.5" customHeight="1" x14ac:dyDescent="0.2"/>
    <row r="32" ht="25.5" customHeight="1" x14ac:dyDescent="0.2"/>
    <row r="33" ht="25.5" customHeight="1" x14ac:dyDescent="0.2"/>
    <row r="34" ht="25.5" customHeight="1" x14ac:dyDescent="0.2"/>
    <row r="35" ht="25.5" customHeight="1" x14ac:dyDescent="0.2"/>
    <row r="36" ht="25.5" customHeight="1" x14ac:dyDescent="0.2"/>
    <row r="37" ht="25.5" customHeight="1" x14ac:dyDescent="0.2"/>
    <row r="38" ht="25.5" customHeight="1" x14ac:dyDescent="0.2"/>
    <row r="39" ht="25.5" customHeight="1" x14ac:dyDescent="0.2"/>
    <row r="40" ht="25.5" customHeight="1" x14ac:dyDescent="0.2"/>
    <row r="41" ht="25.5" customHeight="1" x14ac:dyDescent="0.2"/>
    <row r="42" ht="25.5" customHeight="1" x14ac:dyDescent="0.2"/>
    <row r="43" ht="25.5" customHeight="1" x14ac:dyDescent="0.2"/>
    <row r="44" ht="25.5" customHeight="1" x14ac:dyDescent="0.2"/>
    <row r="45" ht="25.5" customHeight="1" x14ac:dyDescent="0.2"/>
    <row r="46" ht="25.5" customHeight="1" x14ac:dyDescent="0.2"/>
    <row r="47" ht="25.5" customHeight="1" x14ac:dyDescent="0.2"/>
    <row r="48" ht="25.5" customHeight="1" x14ac:dyDescent="0.2"/>
    <row r="49" ht="25.5" customHeight="1" x14ac:dyDescent="0.2"/>
    <row r="50" ht="25.5" customHeight="1" x14ac:dyDescent="0.2"/>
    <row r="51" ht="25.5" customHeight="1" x14ac:dyDescent="0.2"/>
    <row r="52" ht="25.5" customHeight="1" x14ac:dyDescent="0.2"/>
    <row r="53" ht="25.5" customHeight="1" x14ac:dyDescent="0.2"/>
    <row r="54" ht="25.5" customHeight="1" x14ac:dyDescent="0.2"/>
    <row r="55" ht="25.5" customHeight="1" x14ac:dyDescent="0.2"/>
    <row r="56" ht="25.5" customHeight="1" x14ac:dyDescent="0.2"/>
    <row r="57" ht="25.5" customHeight="1" x14ac:dyDescent="0.2"/>
    <row r="58" ht="25.5" customHeight="1" x14ac:dyDescent="0.2"/>
    <row r="59" ht="25.5" customHeight="1" x14ac:dyDescent="0.2"/>
    <row r="60" ht="25.5" customHeight="1" x14ac:dyDescent="0.2"/>
    <row r="61" ht="25.5" customHeight="1" x14ac:dyDescent="0.2"/>
    <row r="62" ht="25.5" customHeight="1" x14ac:dyDescent="0.2"/>
    <row r="63" ht="25.5" customHeight="1" x14ac:dyDescent="0.2"/>
    <row r="64" ht="25.5" customHeight="1" x14ac:dyDescent="0.2"/>
    <row r="65" ht="25.5" customHeight="1" x14ac:dyDescent="0.2"/>
    <row r="66" ht="25.5" customHeight="1" x14ac:dyDescent="0.2"/>
    <row r="67" ht="25.5" customHeight="1" x14ac:dyDescent="0.2"/>
    <row r="68" ht="25.5" customHeight="1" x14ac:dyDescent="0.2"/>
    <row r="69" ht="25.5" customHeight="1" x14ac:dyDescent="0.2"/>
    <row r="70" ht="25.5" customHeight="1" x14ac:dyDescent="0.2"/>
    <row r="71" ht="25.5" customHeight="1" x14ac:dyDescent="0.2"/>
    <row r="72" ht="25.5" customHeight="1" x14ac:dyDescent="0.2"/>
    <row r="73" ht="25.5" customHeight="1" x14ac:dyDescent="0.2"/>
    <row r="74" ht="25.5" customHeight="1" x14ac:dyDescent="0.2"/>
    <row r="75" ht="25.5" customHeight="1" x14ac:dyDescent="0.2"/>
    <row r="76" ht="25.5" customHeight="1" x14ac:dyDescent="0.2"/>
    <row r="77" ht="25.5" customHeight="1" x14ac:dyDescent="0.2"/>
  </sheetData>
  <mergeCells count="7">
    <mergeCell ref="AD4:AF4"/>
    <mergeCell ref="A1:AF1"/>
    <mergeCell ref="A4:A5"/>
    <mergeCell ref="B4:B5"/>
    <mergeCell ref="C4:K4"/>
    <mergeCell ref="L4:T4"/>
    <mergeCell ref="U4:AC4"/>
  </mergeCells>
  <pageMargins left="0.70866141732283472" right="0.98425196850393704" top="0.74803149606299213" bottom="0.74803149606299213" header="0.31496062992125984" footer="0.31496062992125984"/>
  <pageSetup paperSize="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9</vt:i4>
      </vt:variant>
      <vt:variant>
        <vt:lpstr>Named Ranges</vt:lpstr>
      </vt:variant>
      <vt:variant>
        <vt:i4>2</vt:i4>
      </vt:variant>
    </vt:vector>
  </HeadingPairs>
  <TitlesOfParts>
    <vt:vector size="11" baseType="lpstr">
      <vt:lpstr>REN</vt:lpstr>
      <vt:lpstr>KEU</vt:lpstr>
      <vt:lpstr>UMUM</vt:lpstr>
      <vt:lpstr>KESRA</vt:lpstr>
      <vt:lpstr>PEMER</vt:lpstr>
      <vt:lpstr>YAN</vt:lpstr>
      <vt:lpstr>PEMBIYAAN </vt:lpstr>
      <vt:lpstr>REKAP</vt:lpstr>
      <vt:lpstr>POKOK+PER</vt:lpstr>
      <vt:lpstr>'POKOK+PER'!Print_Area</vt:lpstr>
      <vt:lpstr>UMUM!Print_Area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desa batupute</cp:lastModifiedBy>
  <cp:lastPrinted>2024-12-30T07:20:53Z</cp:lastPrinted>
  <dcterms:created xsi:type="dcterms:W3CDTF">2023-08-30T06:30:27Z</dcterms:created>
  <dcterms:modified xsi:type="dcterms:W3CDTF">2025-08-18T01:29:35Z</dcterms:modified>
</cp:coreProperties>
</file>